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811F0F3-B550-4B12-9D21-3A23526B5F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PL">[4]Instructions!$DP$3:$DP$6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sortedSKU_Range">#N/A</definedName>
    <definedName name="Banner">'[6]Hardline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[7]Amazon!$B$2:$B$6</definedName>
    <definedName name="Bath_Accessories">[7]Amazon!$AA$2:$AA$22</definedName>
    <definedName name="Bath_Rugs">[7]Amazon!$AB$2:$AB$4</definedName>
    <definedName name="Bed_in_a_bag_Full_Queen_King">[7]Amazon!$G$2</definedName>
    <definedName name="Bed_in_a_bag_Twin">[7]Amazon!$F$2</definedName>
    <definedName name="Bed_Pillows">[7]Amazon!$H$2:$H$7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edding">[7]Amazon!$A$2:$A$22</definedName>
    <definedName name="Bedding.">[7]BBB!$A$2:$A$11</definedName>
    <definedName name="Bedspreads_Coverlets">[7]Amazon!$I$2:$I$4</definedName>
    <definedName name="BIG_IDEAS">'[2]x-Lists'!$AU$2:$AU$17</definedName>
    <definedName name="Blankets_Throws">[7]Amazon!$O$2:$O$3</definedName>
    <definedName name="BLANKETSTHROWSA1">[5]!Table1[[#All],[KING]]</definedName>
    <definedName name="BLANKETSTHROWSS">[5]!Table1[[#All],[KING SHAM]]</definedName>
    <definedName name="brands">'[3]other data'!$K$2:$K$48</definedName>
    <definedName name="BULKPREPACKTYPE">'[2]x-Lists'!$H$2:$H$4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#N/A</definedName>
    <definedName name="CATEGORY">[8]Sheet1!$DW$2:$DW$3</definedName>
    <definedName name="categoryfinal">'[9]Import Quote Sheet'!$A$90:$A$190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[8]Sheet1!$EH$2:$EH$3</definedName>
    <definedName name="COMFORTERSBEDDINGSETSA1">[5]!Table1[[#All],[TWIN]]</definedName>
    <definedName name="COMFORTERSBEDDINGSETSS">[5]!Table1[[#All],[COMFORTER SET]]</definedName>
    <definedName name="COO_Dest">#N/A</definedName>
    <definedName name="COOCountry_Range">#N/A</definedName>
    <definedName name="COODest_Range">#N/A</definedName>
    <definedName name="countries">'[3]other data'!$I$3:$I$249</definedName>
    <definedName name="CURTAINSDRAPESA1">[5]!Table1[[#All],[VALENCE]]</definedName>
    <definedName name="CURTAINSDRAPESS">[5]!Table1[[#All],[OTHER]]</definedName>
    <definedName name="d">#N/A</definedName>
    <definedName name="_xlnm.Database">'[2]x-Lists'!$A$2:$A$9</definedName>
    <definedName name="dealPricing_Range">#N/A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_Pillows_Inserts_Covers">[7]Amazon!$J$2:$J$3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1">'[6]Hardline Drop down'!$A$5:$A$16</definedName>
    <definedName name="Down_Comforters">[7]Amazon!$Q$2:$Q$4</definedName>
    <definedName name="Duvet_Covers">[7]Amazon!$K$2:$K$3</definedName>
    <definedName name="DUVETCOVERSA1">[5]!Table1[[#All],[EURO]]</definedName>
    <definedName name="DUVETCOVERSS">[5]!Table1[[#All],[DUVETS]]</definedName>
    <definedName name="Electrics">[7]Amazon!$R$2:$R$3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ABRIC_WEIGHT">'[2]x-Lists'!$AI$2:$AI$5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'[2]x-Lists'!$AR$2:$AR$7</definedName>
    <definedName name="finalports">'[9]Import Quote Sheet'!$B$90:$B$123</definedName>
    <definedName name="fiscalweeks">#REF!</definedName>
    <definedName name="foam">[8]Sheet1!$EC$2:$EC$3</definedName>
    <definedName name="FOBPORT">'[2]x-imports'!$C$2:$C$40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'[2]x-Lists'!$I$2:$I$5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[7]Amazon!$C$2</definedName>
    <definedName name="Home_Décor.">[7]BBB!$B$2:$B$10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[8]Sheet1!$DS$2:$DS$2</definedName>
    <definedName name="Kids_Bath">[7]Amazon!$AC$2:$AC$4</definedName>
    <definedName name="Kids_or_Teen">[7]Amazon!$P$2:$P$21</definedName>
    <definedName name="KIDSBEDDINGA1">[5]!Table1[[#All],[STANDARD]]</definedName>
    <definedName name="KIDSBEDDINGS">[5]!Table1[[#All],[COORDINATING PILLOWS]]</definedName>
    <definedName name="Lennox">#REF!</definedName>
    <definedName name="LicensedProduct_Range">#N/A</definedName>
    <definedName name="LIFESTYLE">'[2]x-Lists'!$T$2:$T$5</definedName>
    <definedName name="Lighting_or_Candleholders">[7]Amazon!$AF$2:$AF$14</definedName>
    <definedName name="LOCALIZATION__PRICEPOINT">'[2]x-Lists'!$Z$2:$Z$5</definedName>
    <definedName name="loctype">'[3]other data'!$BN$2:$BN$6</definedName>
    <definedName name="M">[8]Sheet1!$EA$2:$EA$3</definedName>
    <definedName name="MATERIAL">'[2]x-Lists'!$AE$2:$AE$83</definedName>
    <definedName name="Mattress_Pads_Full_Queen_King">[7]Amazon!$S$2:$S$4</definedName>
    <definedName name="Mattress_Pads_Twin">[7]Amazon!$T$2:$T$8</definedName>
    <definedName name="Mattress_Toppers_Full_Queen_King">[7]Amazon!$U$2</definedName>
    <definedName name="Mattress_Toppers_Twin">[7]Amazon!$V$2:$V$11</definedName>
    <definedName name="MELTS">#REF!</definedName>
    <definedName name="Non_Down_Comforters_Full_Queen_King">[7]Amazon!$L$2:$L$4</definedName>
    <definedName name="Non_Down_Comforters_Twin">[7]Amazon!$M$2:$M$5</definedName>
    <definedName name="NOPE">[5]!Table1[[#All],[BEDDING]]</definedName>
    <definedName name="NOTHING">[5]!Table1[[#Headers],[DECORATIVE PILLOWS &amp; CHAIR PADS]]</definedName>
    <definedName name="NOVELTYCANDLES\">#REF!</definedName>
    <definedName name="Office">'[6]Hardline Drop down'!$C$5:$C$21</definedName>
    <definedName name="ORDERTYPE">'[3]other data'!$AN$2:$AN$6</definedName>
    <definedName name="OTB">'[3]other data'!$R$2:$R$14</definedName>
    <definedName name="OTHERCANDLES">#REF!</definedName>
    <definedName name="Outdoor">[7]BBB!$C$2</definedName>
    <definedName name="PACK">[8]Sheet1!$EE$2:$EE$3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[7]BBB!$D$2:$D$6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_Shams">[7]Amazon!$N$2</definedName>
    <definedName name="Pillowcases">[7]Amazon!$W$2:$W$3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>'[2]x-Lists'!$W$2:$W$5</definedName>
    <definedName name="po_type">'[3]other data'!$AU$2:$AU$11</definedName>
    <definedName name="POOP">#REF!</definedName>
    <definedName name="PORT_IFF">[11]a!$A$10:$B$35</definedName>
    <definedName name="POTPOURRI">#REF!</definedName>
    <definedName name="POtype">#REF!</definedName>
    <definedName name="Preticketed_Range">#N/A</definedName>
    <definedName name="Prints">#REF!</definedName>
    <definedName name="QSFOB">[12]Q1!$C$38</definedName>
    <definedName name="QUEUING">'[2]x-Lists'!$P$2</definedName>
    <definedName name="QUEUING_ITEMS">'[2]x-Lists'!$Y$2:$Y$50</definedName>
    <definedName name="Quilts">[7]Amazon!$X$2:$X$3</definedName>
    <definedName name="QUILTSANDCOVERLETSA1">[5]!Table1[[#All],[KING / CAL KING]]</definedName>
    <definedName name="QUILTSANDCOVERLETSS">[5]!Table1[[#All],[QUILT]]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'[3]other data'!$BI$2:$BI$18</definedName>
    <definedName name="saetwe">[5]Mapping!$D$2:$D$53</definedName>
    <definedName name="scalenum">'[3]other data'!$BG$2:$BG$18</definedName>
    <definedName name="SCORECARD">'[2]x-Lists'!$E$2:$E$5</definedName>
    <definedName name="SEASON">'[2]x-Lists'!$L$2:$L$6</definedName>
    <definedName name="Seasonal">[7]BBB!$E$2:$E$3</definedName>
    <definedName name="SellUnits_Range">#N/A</definedName>
    <definedName name="SHAPE">'[2]x-Lists'!$AK$2:$AK$10</definedName>
    <definedName name="Sheets_Full_Queen_King">[7]Amazon!$Y$2:$Y$4</definedName>
    <definedName name="Sheets_Twin">[7]Amazon!$Z$2:$Z$4</definedName>
    <definedName name="SHEETSA1">[5]!Table1[[#All],[KING PC]]</definedName>
    <definedName name="SHEETSS">[5]!Table1[[#All],[BEDDING SETS]]</definedName>
    <definedName name="SHIPTO">'[2]x-Lists'!$B$2:$B$6</definedName>
    <definedName name="Shower_Curtains">[7]Amazon!$AD$2</definedName>
    <definedName name="SIZE">'[2]x-Lists'!$AL$2:$AL$66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[7]Amazon!$AH$2</definedName>
    <definedName name="Slipcovers_Chair_Pads.">[7]Amazon!$E$2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#N/A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[7]Amazon!$AE$2:$AE$3</definedName>
    <definedName name="TransitCalendar">#REF!</definedName>
    <definedName name="TransitOTBWeeks">#REF!</definedName>
    <definedName name="TREATMENT">'[2]x-Lists'!$AT$2:$AT$28</definedName>
    <definedName name="UDA3A">'[3]other data'!$AY$2:$AY$4</definedName>
    <definedName name="UDA3B">'[3]other data'!$AZ$2:$AZ$6</definedName>
    <definedName name="UNIT">[8]Sheet1!$EF$2:$EF$3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'[6]Hardline Drop down'!$E$5</definedName>
    <definedName name="VALENCESA1">[5]!Table1[[#All],[PANEL]]</definedName>
    <definedName name="VALENCESS">[5]!Table1[[#All],[N/A]]</definedName>
    <definedName name="VASE">#REF!</definedName>
    <definedName name="VendorType">'[6]Hardline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[7]Amazon!$AG$2:$AG$7</definedName>
    <definedName name="Window_Treatments_Hardware_Accessories.">[7]Amazon!$D$2</definedName>
    <definedName name="WINDOWTREATMENTS">[5]!Table1[[#All],[VALENCES]]</definedName>
    <definedName name="wood">[8]Sheet1!$EG$2:$EG$3</definedName>
    <definedName name="WREATH">#REF!</definedName>
    <definedName name="YESNO">'[2]x-Lists'!$D$2:$D$3</definedName>
    <definedName name="YNE">'[3]other data'!$BB$2:$BB$5</definedName>
    <definedName name="YNES">'[3]other data'!$BR$2:$BR$6</definedName>
    <definedName name="阿萨德股份">[5]Mapping!$AN$2:$AN$9</definedName>
    <definedName name="全涤绒布">#REF!</definedName>
    <definedName name="先说说">[13]Mapping!$D$2:$D$53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7" i="5" l="1"/>
  <c r="AX7" i="5"/>
  <c r="AS7" i="5"/>
  <c r="AO7" i="5"/>
  <c r="AM7" i="5"/>
  <c r="AK7" i="5"/>
  <c r="AT7" i="5" s="1"/>
  <c r="AB7" i="5"/>
  <c r="AC7" i="5" s="1"/>
  <c r="AE7" i="5" s="1"/>
  <c r="AZ6" i="5"/>
  <c r="AX6" i="5"/>
  <c r="AS6" i="5"/>
  <c r="AO6" i="5"/>
  <c r="AM6" i="5"/>
  <c r="AK6" i="5"/>
  <c r="AT6" i="5" s="1"/>
  <c r="AB6" i="5"/>
  <c r="AC6" i="5" s="1"/>
  <c r="AE6" i="5" s="1"/>
  <c r="AZ5" i="5"/>
  <c r="AX5" i="5"/>
  <c r="AS5" i="5"/>
  <c r="AO5" i="5"/>
  <c r="AM5" i="5"/>
  <c r="AK5" i="5"/>
  <c r="AT5" i="5" s="1"/>
  <c r="AB5" i="5"/>
  <c r="AC5" i="5" s="1"/>
  <c r="AE5" i="5" s="1"/>
  <c r="AZ4" i="5"/>
  <c r="AX4" i="5"/>
  <c r="AS4" i="5"/>
  <c r="AO4" i="5"/>
  <c r="AM4" i="5"/>
  <c r="AK4" i="5"/>
  <c r="AT4" i="5" s="1"/>
  <c r="AB4" i="5"/>
  <c r="AC4" i="5" s="1"/>
  <c r="AE4" i="5" s="1"/>
  <c r="AZ3" i="5"/>
  <c r="AX3" i="5"/>
  <c r="AS3" i="5"/>
  <c r="AO3" i="5"/>
  <c r="AM3" i="5"/>
  <c r="AK3" i="5"/>
  <c r="AB3" i="5"/>
  <c r="AC3" i="5" s="1"/>
  <c r="AE3" i="5" s="1"/>
  <c r="AZ2" i="5"/>
  <c r="AX2" i="5"/>
  <c r="AS2" i="5"/>
  <c r="AO2" i="5"/>
  <c r="AM2" i="5"/>
  <c r="AK2" i="5"/>
  <c r="AB2" i="5"/>
  <c r="AC2" i="5" s="1"/>
  <c r="AE2" i="5" s="1"/>
  <c r="AT2" i="5" l="1"/>
  <c r="AT3" i="5"/>
  <c r="AH3" i="5"/>
  <c r="AI3" i="5" s="1"/>
  <c r="AU3" i="5" s="1"/>
  <c r="AV3" i="5" s="1"/>
  <c r="AH4" i="5"/>
  <c r="AI4" i="5" s="1"/>
  <c r="AU4" i="5" s="1"/>
  <c r="AV4" i="5" s="1"/>
  <c r="AH2" i="5"/>
  <c r="AI2" i="5" s="1"/>
  <c r="AU2" i="5" s="1"/>
  <c r="AV2" i="5" s="1"/>
  <c r="AH5" i="5"/>
  <c r="AI5" i="5" s="1"/>
  <c r="AU5" i="5" s="1"/>
  <c r="AV5" i="5" s="1"/>
  <c r="AH6" i="5"/>
  <c r="AI6" i="5" s="1"/>
  <c r="AU6" i="5" s="1"/>
  <c r="AV6" i="5" s="1"/>
  <c r="AH7" i="5"/>
  <c r="AI7" i="5" s="1"/>
  <c r="AU7" i="5" s="1"/>
  <c r="AV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<sst xmlns="http://schemas.openxmlformats.org/spreadsheetml/2006/main" count="133" uniqueCount="72">
  <si>
    <t>Ella</t>
  </si>
  <si>
    <t>Brand</t>
  </si>
  <si>
    <t xml:space="preserve">Intelligent Design 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</si>
  <si>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</si>
  <si>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</si>
  <si>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</si>
  <si>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</si>
  <si>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</si>
  <si>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</si>
  <si>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</si>
  <si>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</si>
  <si>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</si>
  <si>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</si>
  <si>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</si>
  <si>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</si>
  <si>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</si>
  <si>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</si>
  <si>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</si>
  <si>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</si>
  <si>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</si>
  <si>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</si>
  <si>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</si>
  <si>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</si>
  <si>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</si>
  <si>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</si>
  <si>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</si>
  <si>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</si>
  <si>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</si>
  <si>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</si>
  <si>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</si>
  <si>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</si>
  <si>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</si>
  <si>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</si>
  <si>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</si>
  <si>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</si>
  <si>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</si>
  <si>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</si>
  <si>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</si>
  <si>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</si>
  <si>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</si>
  <si>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</si>
  <si>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</si>
  <si>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</si>
  <si>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</si>
  <si>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</si>
  <si>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</si>
  <si>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</si>
  <si>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</si>
  <si>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</si>
  <si>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</si>
  <si>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</si>
  <si>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</si>
  <si>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</si>
  <si>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</si>
  <si>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</si>
  <si>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</si>
  <si>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1st shipment</t>
  </si>
  <si>
    <t>2nd shipment</t>
  </si>
  <si>
    <t>13MM5214P-E 2</t>
  </si>
  <si>
    <t>Polyester Print Comforter Set</t>
  </si>
  <si>
    <t>100% Polyester Comforter</t>
  </si>
  <si>
    <t>Comforter/Shams face 95gsm microfiber printed, ruching on top and attached ties on sides, back solid microfiber. Filling 200gsm poly fill.</t>
  </si>
  <si>
    <t>Polyester Microfiber</t>
  </si>
  <si>
    <t>Twin/Twin XL: 
1 Comforter:68"W x 90"L
1 Standard Sham:20"W x 26"L(1)</t>
  </si>
  <si>
    <t>Brown</t>
  </si>
  <si>
    <t>Set</t>
  </si>
  <si>
    <t>Compressed/Knocked Down</t>
  </si>
  <si>
    <t>9404.40.9022</t>
  </si>
  <si>
    <t>Queen: 
1 Comforter:90"W x 90"L
2 Standard Shams:20"W x 26"L(2)</t>
  </si>
  <si>
    <t>King: 
1 Comforter:104"W x 90"L
2 King Shams:20"W x 36"L(2)</t>
  </si>
  <si>
    <t>13MM5214P-G2</t>
  </si>
  <si>
    <t>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</si>
</sst>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8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76" fontId="6" fillId="0" borderId="0" applyFont="0" applyFill="0" applyBorder="0" applyAlignment="0" applyProtection="0"/>
    <xf numFmtId="0" fontId="6" fillId="0" borderId="0"/>
    <xf numFmtId="0" fontId="2" fillId="0" borderId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4" fillId="0" borderId="0" xfId="2" applyFont="1" applyAlignment="1">
      <alignment wrapText="1"/>
    </xf>
    <xf numFmtId="0" fontId="6" fillId="0" borderId="0" xfId="2" applyAlignment="1">
      <alignment horizontal="center" wrapText="1"/>
    </xf>
    <xf numFmtId="0" fontId="6" fillId="0" borderId="0" xfId="2" applyAlignment="1">
      <alignment wrapText="1"/>
    </xf>
    <xf numFmtId="178" fontId="6" fillId="0" borderId="0" xfId="2" applyNumberFormat="1" applyAlignment="1">
      <alignment wrapText="1"/>
    </xf>
    <xf numFmtId="2" fontId="6" fillId="0" borderId="0" xfId="2" applyNumberFormat="1" applyAlignment="1">
      <alignment wrapText="1"/>
    </xf>
    <xf numFmtId="177" fontId="6" fillId="0" borderId="0" xfId="2" applyNumberFormat="1" applyAlignment="1">
      <alignment wrapText="1"/>
    </xf>
    <xf numFmtId="179" fontId="6" fillId="0" borderId="0" xfId="2" applyNumberFormat="1" applyAlignment="1">
      <alignment wrapText="1"/>
    </xf>
    <xf numFmtId="1" fontId="6" fillId="0" borderId="0" xfId="2" applyNumberFormat="1" applyAlignment="1">
      <alignment wrapText="1"/>
    </xf>
    <xf numFmtId="180" fontId="6" fillId="0" borderId="0" xfId="2" applyNumberFormat="1" applyAlignment="1">
      <alignment wrapText="1"/>
    </xf>
    <xf numFmtId="10" fontId="6" fillId="0" borderId="0" xfId="2" applyNumberFormat="1" applyAlignment="1">
      <alignment wrapText="1"/>
    </xf>
    <xf numFmtId="0" fontId="1" fillId="0" borderId="1" xfId="2" applyFont="1" applyBorder="1" applyAlignment="1">
      <alignment horizontal="center" wrapText="1"/>
    </xf>
    <xf numFmtId="0" fontId="1" fillId="3" borderId="1" xfId="2" applyFont="1" applyFill="1" applyBorder="1" applyAlignment="1">
      <alignment horizontal="center" wrapText="1"/>
    </xf>
    <xf numFmtId="0" fontId="3" fillId="3" borderId="1" xfId="2" applyFont="1" applyFill="1" applyBorder="1" applyAlignment="1">
      <alignment horizontal="center" wrapText="1"/>
    </xf>
    <xf numFmtId="0" fontId="3" fillId="4" borderId="1" xfId="2" applyFont="1" applyFill="1" applyBorder="1" applyAlignment="1">
      <alignment horizontal="center" wrapText="1"/>
    </xf>
    <xf numFmtId="0" fontId="1" fillId="4" borderId="1" xfId="2" applyFont="1" applyFill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178" fontId="1" fillId="5" borderId="1" xfId="2" applyNumberFormat="1" applyFont="1" applyFill="1" applyBorder="1" applyAlignment="1">
      <alignment horizontal="center" wrapText="1"/>
    </xf>
    <xf numFmtId="2" fontId="1" fillId="5" borderId="1" xfId="2" applyNumberFormat="1" applyFont="1" applyFill="1" applyBorder="1" applyAlignment="1">
      <alignment horizontal="center" wrapText="1"/>
    </xf>
    <xf numFmtId="177" fontId="5" fillId="5" borderId="1" xfId="3" applyNumberFormat="1" applyFont="1" applyFill="1" applyBorder="1" applyAlignment="1">
      <alignment wrapText="1"/>
    </xf>
    <xf numFmtId="177" fontId="1" fillId="6" borderId="2" xfId="2" applyNumberFormat="1" applyFont="1" applyFill="1" applyBorder="1" applyAlignment="1">
      <alignment horizontal="center" wrapText="1"/>
    </xf>
    <xf numFmtId="177" fontId="1" fillId="5" borderId="1" xfId="2" applyNumberFormat="1" applyFont="1" applyFill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179" fontId="1" fillId="0" borderId="1" xfId="2" applyNumberFormat="1" applyFont="1" applyBorder="1" applyAlignment="1">
      <alignment horizontal="center" wrapText="1"/>
    </xf>
    <xf numFmtId="178" fontId="4" fillId="0" borderId="1" xfId="2" applyNumberFormat="1" applyFont="1" applyBorder="1" applyAlignment="1">
      <alignment wrapText="1"/>
    </xf>
    <xf numFmtId="2" fontId="4" fillId="0" borderId="1" xfId="2" applyNumberFormat="1" applyFont="1" applyBorder="1" applyAlignment="1">
      <alignment wrapText="1"/>
    </xf>
    <xf numFmtId="177" fontId="4" fillId="7" borderId="1" xfId="1" applyNumberFormat="1" applyFont="1" applyFill="1" applyBorder="1" applyAlignment="1">
      <alignment wrapText="1"/>
    </xf>
    <xf numFmtId="177" fontId="4" fillId="0" borderId="2" xfId="2" applyNumberFormat="1" applyFont="1" applyBorder="1" applyAlignment="1">
      <alignment wrapText="1"/>
    </xf>
    <xf numFmtId="177" fontId="4" fillId="0" borderId="1" xfId="2" applyNumberFormat="1" applyFont="1" applyBorder="1" applyAlignment="1">
      <alignment wrapText="1"/>
    </xf>
    <xf numFmtId="179" fontId="4" fillId="0" borderId="1" xfId="2" applyNumberFormat="1" applyFont="1" applyBorder="1" applyAlignment="1">
      <alignment wrapText="1"/>
    </xf>
    <xf numFmtId="2" fontId="1" fillId="0" borderId="1" xfId="2" applyNumberFormat="1" applyFont="1" applyBorder="1" applyAlignment="1">
      <alignment horizontal="center" wrapText="1"/>
    </xf>
    <xf numFmtId="1" fontId="1" fillId="0" borderId="1" xfId="2" applyNumberFormat="1" applyFont="1" applyBorder="1" applyAlignment="1">
      <alignment horizontal="center" wrapText="1"/>
    </xf>
    <xf numFmtId="180" fontId="5" fillId="0" borderId="1" xfId="3" applyNumberFormat="1" applyFont="1" applyBorder="1" applyAlignment="1">
      <alignment wrapText="1"/>
    </xf>
    <xf numFmtId="1" fontId="5" fillId="0" borderId="1" xfId="3" applyNumberFormat="1" applyFont="1" applyBorder="1" applyAlignment="1">
      <alignment wrapText="1"/>
    </xf>
    <xf numFmtId="177" fontId="5" fillId="0" borderId="1" xfId="3" applyNumberFormat="1" applyFont="1" applyBorder="1" applyAlignment="1">
      <alignment wrapText="1"/>
    </xf>
    <xf numFmtId="1" fontId="4" fillId="0" borderId="1" xfId="2" applyNumberFormat="1" applyFont="1" applyBorder="1" applyAlignment="1">
      <alignment wrapText="1"/>
    </xf>
    <xf numFmtId="180" fontId="4" fillId="7" borderId="1" xfId="2" applyNumberFormat="1" applyFont="1" applyFill="1" applyBorder="1" applyAlignment="1">
      <alignment wrapText="1"/>
    </xf>
    <xf numFmtId="1" fontId="4" fillId="7" borderId="1" xfId="2" applyNumberFormat="1" applyFont="1" applyFill="1" applyBorder="1" applyAlignment="1">
      <alignment wrapText="1"/>
    </xf>
    <xf numFmtId="177" fontId="4" fillId="7" borderId="1" xfId="2" applyNumberFormat="1" applyFont="1" applyFill="1" applyBorder="1" applyAlignment="1">
      <alignment wrapText="1"/>
    </xf>
    <xf numFmtId="10" fontId="1" fillId="0" borderId="1" xfId="2" applyNumberFormat="1" applyFont="1" applyBorder="1" applyAlignment="1">
      <alignment horizontal="center" wrapText="1"/>
    </xf>
    <xf numFmtId="10" fontId="4" fillId="0" borderId="1" xfId="2" applyNumberFormat="1" applyFont="1" applyBorder="1" applyAlignment="1">
      <alignment wrapText="1"/>
    </xf>
    <xf numFmtId="177" fontId="5" fillId="2" borderId="1" xfId="3" applyNumberFormat="1" applyFont="1" applyFill="1" applyBorder="1" applyAlignment="1">
      <alignment wrapText="1"/>
    </xf>
    <xf numFmtId="10" fontId="5" fillId="2" borderId="1" xfId="3" applyNumberFormat="1" applyFont="1" applyFill="1" applyBorder="1" applyAlignment="1">
      <alignment wrapText="1"/>
    </xf>
    <xf numFmtId="10" fontId="4" fillId="7" borderId="1" xfId="4" applyNumberFormat="1" applyFont="1" applyFill="1" applyBorder="1" applyAlignment="1">
      <alignment wrapText="1"/>
    </xf>
    <xf numFmtId="177" fontId="1" fillId="2" borderId="1" xfId="2" applyNumberFormat="1" applyFont="1" applyFill="1" applyBorder="1" applyAlignment="1">
      <alignment horizontal="center" wrapText="1"/>
    </xf>
    <xf numFmtId="10" fontId="1" fillId="2" borderId="1" xfId="2" applyNumberFormat="1" applyFont="1" applyFill="1" applyBorder="1" applyAlignment="1">
      <alignment horizontal="center" wrapText="1"/>
    </xf>
    <xf numFmtId="177" fontId="4" fillId="0" borderId="0" xfId="2" applyNumberFormat="1" applyFont="1" applyAlignment="1">
      <alignment wrapText="1"/>
    </xf>
    <xf numFmtId="0" fontId="4" fillId="4" borderId="1" xfId="2" applyFont="1" applyFill="1" applyBorder="1" applyAlignment="1">
      <alignment wrapText="1"/>
    </xf>
  </cellXfs>
  <cellStyles count="8">
    <cellStyle name="Currency 2" xfId="1" xr:uid="{00000000-0005-0000-0000-000031000000}"/>
    <cellStyle name="Normal 2" xfId="2" xr:uid="{00000000-0005-0000-0000-000032000000}"/>
    <cellStyle name="Normal 2 18 2" xfId="3" xr:uid="{00000000-0005-0000-0000-000033000000}"/>
    <cellStyle name="Normal_Fashion Bedding Fall 2012 2" xfId="7" xr:uid="{00000000-0005-0000-0000-000037000000}"/>
    <cellStyle name="Percent 2" xfId="4" xr:uid="{00000000-0005-0000-0000-000034000000}"/>
    <cellStyle name="Style 1" xfId="5" xr:uid="{00000000-0005-0000-0000-000035000000}"/>
    <cellStyle name="常规" xfId="0" builtinId="0"/>
    <cellStyle name="样式 1 2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lu.lin\Desktop\&#36164;&#26009;\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240123\AppData\Local\Microsoft\Windows\INetCache\Content.Outlook\528WAWV3\Ecom%20ID%20Cabana%20Stripe%20Comforter%20Set%20Quo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EEC-waterfall ruffle"/>
      <sheetName val="price"/>
      <sheetName val="EEC-Gracie tufted"/>
      <sheetName val="Elieen -Production"/>
      <sheetName val="Hardline 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7"/>
  <sheetViews>
    <sheetView tabSelected="1" workbookViewId="0">
      <selection activeCell="Q2" sqref="Q2:T7"/>
    </sheetView>
  </sheetViews>
  <sheetFormatPr defaultColWidth="9.140625" defaultRowHeight="15"/>
  <cols>
    <col min="1" max="1" width="10.140625" style="2" customWidth="1"/>
    <col min="2" max="2" width="17" style="3" customWidth="1"/>
    <col min="3" max="3" width="8.42578125" style="3" customWidth="1"/>
    <col min="4" max="4" width="10.42578125" style="3" customWidth="1"/>
    <col min="5" max="5" width="10.85546875" style="3" customWidth="1"/>
    <col min="6" max="6" width="11.140625" style="3" customWidth="1"/>
    <col min="7" max="7" width="9.140625" style="3" customWidth="1"/>
    <col min="8" max="8" width="14" style="3" customWidth="1"/>
    <col min="9" max="9" width="11.140625" style="3" customWidth="1"/>
    <col min="10" max="10" width="28.140625" style="3" customWidth="1"/>
    <col min="11" max="11" width="13.28515625" style="3" customWidth="1"/>
    <col min="12" max="12" width="23.140625" style="3" customWidth="1"/>
    <col min="13" max="13" width="9" style="3" customWidth="1"/>
    <col min="14" max="14" width="6.7109375" style="3" customWidth="1"/>
    <col min="15" max="16" width="8.7109375" style="3" customWidth="1"/>
    <col min="17" max="17" width="11.140625" style="4" customWidth="1"/>
    <col min="18" max="18" width="9.85546875" style="5" customWidth="1"/>
    <col min="19" max="19" width="12" style="6" customWidth="1"/>
    <col min="20" max="20" width="10.140625" style="6" customWidth="1"/>
    <col min="21" max="21" width="8.140625" style="6" customWidth="1"/>
    <col min="22" max="22" width="9.28515625" style="3" customWidth="1"/>
    <col min="23" max="23" width="10.28515625" style="7" customWidth="1"/>
    <col min="24" max="24" width="12.5703125" style="7" customWidth="1"/>
    <col min="25" max="25" width="10.28515625" style="7" customWidth="1"/>
    <col min="26" max="26" width="12.7109375" style="5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3" customWidth="1"/>
    <col min="31" max="31" width="13.7109375" style="6" customWidth="1"/>
    <col min="32" max="32" width="11.85546875" style="3" customWidth="1"/>
    <col min="33" max="33" width="8.42578125" style="10" customWidth="1"/>
    <col min="34" max="34" width="12.42578125" style="6" customWidth="1"/>
    <col min="35" max="35" width="8.85546875" style="6" customWidth="1"/>
    <col min="36" max="36" width="7.85546875" style="10" customWidth="1"/>
    <col min="37" max="37" width="5.85546875" style="6" customWidth="1"/>
    <col min="38" max="38" width="8.42578125" style="10" customWidth="1"/>
    <col min="39" max="39" width="12" style="6" customWidth="1"/>
    <col min="40" max="40" width="11.7109375" style="10" customWidth="1"/>
    <col min="41" max="41" width="10.85546875" style="6" customWidth="1"/>
    <col min="42" max="42" width="10.7109375" style="6" customWidth="1"/>
    <col min="43" max="43" width="9.7109375" style="3" customWidth="1"/>
    <col min="44" max="44" width="9.7109375" style="10" customWidth="1"/>
    <col min="45" max="45" width="10" style="6" customWidth="1"/>
    <col min="46" max="46" width="9.5703125" style="6" customWidth="1"/>
    <col min="47" max="47" width="11.7109375" style="6" customWidth="1"/>
    <col min="48" max="48" width="11.140625" style="10" customWidth="1"/>
    <col min="49" max="49" width="11.28515625" style="6" customWidth="1"/>
    <col min="50" max="50" width="11.7109375" style="6" customWidth="1"/>
    <col min="51" max="51" width="12.7109375" style="6" customWidth="1"/>
    <col min="52" max="52" width="12.140625" style="10" customWidth="1"/>
    <col min="53" max="53" width="12.140625" style="8" customWidth="1"/>
    <col min="54" max="54" width="20" style="3" customWidth="1"/>
    <col min="55" max="55" width="9.140625" style="3" customWidth="1"/>
    <col min="56" max="56" width="9.140625" style="3"/>
    <col min="57" max="57" width="11.7109375" style="3"/>
    <col min="58" max="16384" width="9.140625" style="3"/>
  </cols>
  <sheetData>
    <row r="1" spans="1:58" ht="63.4" customHeight="1">
      <c r="A1" s="11" t="s">
        <v>5</v>
      </c>
      <c r="B1" s="11" t="s">
        <v>6</v>
      </c>
      <c r="C1" s="12" t="s">
        <v>7</v>
      </c>
      <c r="D1" s="13" t="s">
        <v>1</v>
      </c>
      <c r="E1" s="13" t="s">
        <v>3</v>
      </c>
      <c r="F1" s="14" t="s">
        <v>8</v>
      </c>
      <c r="G1" s="12" t="s">
        <v>9</v>
      </c>
      <c r="H1" s="15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2" t="s">
        <v>16</v>
      </c>
      <c r="O1" s="12" t="s">
        <v>17</v>
      </c>
      <c r="P1" s="15" t="s">
        <v>18</v>
      </c>
      <c r="Q1" s="18" t="s">
        <v>19</v>
      </c>
      <c r="R1" s="19" t="s">
        <v>20</v>
      </c>
      <c r="S1" s="20" t="s">
        <v>21</v>
      </c>
      <c r="T1" s="21" t="s">
        <v>22</v>
      </c>
      <c r="U1" s="22" t="s">
        <v>23</v>
      </c>
      <c r="V1" s="23" t="s">
        <v>24</v>
      </c>
      <c r="W1" s="24" t="s">
        <v>25</v>
      </c>
      <c r="X1" s="24" t="s">
        <v>26</v>
      </c>
      <c r="Y1" s="24" t="s">
        <v>27</v>
      </c>
      <c r="Z1" s="31" t="s">
        <v>28</v>
      </c>
      <c r="AA1" s="32" t="s">
        <v>29</v>
      </c>
      <c r="AB1" s="33" t="s">
        <v>30</v>
      </c>
      <c r="AC1" s="34" t="s">
        <v>31</v>
      </c>
      <c r="AD1" s="11" t="s">
        <v>32</v>
      </c>
      <c r="AE1" s="35" t="s">
        <v>33</v>
      </c>
      <c r="AF1" s="11" t="s">
        <v>34</v>
      </c>
      <c r="AG1" s="40" t="s">
        <v>35</v>
      </c>
      <c r="AH1" s="35" t="s">
        <v>36</v>
      </c>
      <c r="AI1" s="35" t="s">
        <v>37</v>
      </c>
      <c r="AJ1" s="40" t="s">
        <v>38</v>
      </c>
      <c r="AK1" s="35" t="s">
        <v>39</v>
      </c>
      <c r="AL1" s="40" t="s">
        <v>40</v>
      </c>
      <c r="AM1" s="35" t="s">
        <v>41</v>
      </c>
      <c r="AN1" s="40" t="s">
        <v>42</v>
      </c>
      <c r="AO1" s="35" t="s">
        <v>43</v>
      </c>
      <c r="AP1" s="35" t="s">
        <v>44</v>
      </c>
      <c r="AQ1" s="23" t="s">
        <v>45</v>
      </c>
      <c r="AR1" s="40" t="s">
        <v>46</v>
      </c>
      <c r="AS1" s="35" t="s">
        <v>47</v>
      </c>
      <c r="AT1" s="35" t="s">
        <v>48</v>
      </c>
      <c r="AU1" s="42" t="s">
        <v>49</v>
      </c>
      <c r="AV1" s="43" t="s">
        <v>50</v>
      </c>
      <c r="AW1" s="42" t="s">
        <v>51</v>
      </c>
      <c r="AX1" s="42" t="s">
        <v>52</v>
      </c>
      <c r="AY1" s="45" t="s">
        <v>53</v>
      </c>
      <c r="AZ1" s="46" t="s">
        <v>54</v>
      </c>
      <c r="BA1" s="32" t="s">
        <v>55</v>
      </c>
      <c r="BB1" s="3" t="s">
        <v>56</v>
      </c>
      <c r="BC1" s="3" t="s">
        <v>57</v>
      </c>
    </row>
    <row r="2" spans="1:58" s="1" customFormat="1" ht="47.45" customHeight="1">
      <c r="A2" s="16">
        <v>1</v>
      </c>
      <c r="B2" s="17"/>
      <c r="C2" s="17" t="s">
        <v>58</v>
      </c>
      <c r="D2" s="17" t="s">
        <v>2</v>
      </c>
      <c r="E2" s="17"/>
      <c r="F2" s="17" t="s">
        <v>4</v>
      </c>
      <c r="G2" s="17" t="s">
        <v>0</v>
      </c>
      <c r="H2" s="17" t="s">
        <v>59</v>
      </c>
      <c r="I2" s="17" t="s">
        <v>60</v>
      </c>
      <c r="J2" s="17" t="s">
        <v>61</v>
      </c>
      <c r="K2" s="17" t="s">
        <v>62</v>
      </c>
      <c r="L2" s="17" t="s">
        <v>63</v>
      </c>
      <c r="M2" s="17" t="s">
        <v>64</v>
      </c>
      <c r="N2" s="48"/>
      <c r="O2" s="48"/>
      <c r="P2" s="17" t="s">
        <v>65</v>
      </c>
      <c r="Q2" s="25">
        <v>74</v>
      </c>
      <c r="R2" s="26">
        <v>8.1</v>
      </c>
      <c r="S2" s="27">
        <v>9.14</v>
      </c>
      <c r="T2" s="28">
        <v>9.14</v>
      </c>
      <c r="U2" s="29"/>
      <c r="V2" s="17" t="s">
        <v>66</v>
      </c>
      <c r="W2" s="30">
        <v>43</v>
      </c>
      <c r="X2" s="30">
        <v>33</v>
      </c>
      <c r="Y2" s="30">
        <v>15</v>
      </c>
      <c r="Z2" s="26">
        <v>2</v>
      </c>
      <c r="AA2" s="36">
        <v>1</v>
      </c>
      <c r="AB2" s="37">
        <f t="shared" ref="AB2:AB4" si="0">IF(W2="","",W2*X2*Y2/1000000)</f>
        <v>2.1000000000000001E-2</v>
      </c>
      <c r="AC2" s="38">
        <f t="shared" ref="AC2:AC4" si="1">IF(AA2="","",65/AB2*AA2)</f>
        <v>3095</v>
      </c>
      <c r="AD2" s="17">
        <v>3700</v>
      </c>
      <c r="AE2" s="39">
        <f t="shared" ref="AE2:AE4" si="2">IF(ISERROR(AD2/AC2),"",AD2/AC2)</f>
        <v>1.2</v>
      </c>
      <c r="AF2" s="17" t="s">
        <v>67</v>
      </c>
      <c r="AG2" s="41">
        <v>0.42799999999999999</v>
      </c>
      <c r="AH2" s="39">
        <f t="shared" ref="AH2:AH4" si="3">IF(ISERROR(T2*AG2),"",T2*AG2)</f>
        <v>3.91</v>
      </c>
      <c r="AI2" s="39">
        <f t="shared" ref="AI2:AI4" si="4">IF(ISERROR(T2+AE2+AH2),"",T2+AE2+AH2)</f>
        <v>14.25</v>
      </c>
      <c r="AJ2" s="41">
        <v>0.31</v>
      </c>
      <c r="AK2" s="39">
        <f t="shared" ref="AK2:AK4" si="5">IF(ISERROR(AW2*AJ2),"",AW2*AJ2)</f>
        <v>10.78</v>
      </c>
      <c r="AL2" s="41"/>
      <c r="AM2" s="39">
        <f t="shared" ref="AM2:AM4" si="6">IF(ISERROR(AW2*AL2),"",AW2*AL2)</f>
        <v>0</v>
      </c>
      <c r="AN2" s="41">
        <v>0.1</v>
      </c>
      <c r="AO2" s="39">
        <f t="shared" ref="AO2:AO4" si="7">IF(ISERROR(AW2*AN2),"",AW2*AN2)</f>
        <v>3.48</v>
      </c>
      <c r="AP2" s="39"/>
      <c r="AQ2" s="17"/>
      <c r="AR2" s="41"/>
      <c r="AS2" s="39">
        <f t="shared" ref="AS2:AS4" si="8">IF(ISERROR(AW2*AR2),"",AW2*AR2)</f>
        <v>0</v>
      </c>
      <c r="AT2" s="39">
        <f t="shared" ref="AT2:AT4" si="9">IF(ISERROR(AK2+AM2+AO2+AP2+AS2),"",AK2+AM2+AO2+AP2+AS2)</f>
        <v>14.26</v>
      </c>
      <c r="AU2" s="39">
        <f t="shared" ref="AU2:AU4" si="10">IF(ISERROR(AI2+AT2),"",AI2+AT2)</f>
        <v>28.51</v>
      </c>
      <c r="AV2" s="44">
        <f t="shared" ref="AV2:AV4" si="11">IF(ISERROR((AW2-AU2)/AW2),"",(AW2-AU2)/AW2)</f>
        <v>0.18049999999999999</v>
      </c>
      <c r="AW2" s="39">
        <v>34.79</v>
      </c>
      <c r="AX2" s="39">
        <f t="shared" ref="AX2:AX7" si="12">AW2*1.05</f>
        <v>36.53</v>
      </c>
      <c r="AY2" s="29">
        <v>64.989999999999995</v>
      </c>
      <c r="AZ2" s="41">
        <f t="shared" ref="AZ2:AZ7" si="13">(AY2-AW2)/AY2</f>
        <v>0.4647</v>
      </c>
      <c r="BA2" s="36">
        <v>280</v>
      </c>
      <c r="BB2" s="1">
        <v>140</v>
      </c>
      <c r="BC2" s="1">
        <v>140</v>
      </c>
      <c r="BF2" s="47"/>
    </row>
    <row r="3" spans="1:58" s="1" customFormat="1" ht="47.45" customHeight="1">
      <c r="A3" s="16">
        <v>2</v>
      </c>
      <c r="B3" s="17"/>
      <c r="C3" s="17" t="s">
        <v>58</v>
      </c>
      <c r="D3" s="17" t="s">
        <v>2</v>
      </c>
      <c r="E3" s="17"/>
      <c r="F3" s="17" t="s">
        <v>4</v>
      </c>
      <c r="G3" s="17" t="s">
        <v>0</v>
      </c>
      <c r="H3" s="17" t="s">
        <v>59</v>
      </c>
      <c r="I3" s="17" t="s">
        <v>60</v>
      </c>
      <c r="J3" s="17" t="s">
        <v>61</v>
      </c>
      <c r="K3" s="17" t="s">
        <v>62</v>
      </c>
      <c r="L3" s="17" t="s">
        <v>68</v>
      </c>
      <c r="M3" s="17" t="s">
        <v>64</v>
      </c>
      <c r="N3" s="48"/>
      <c r="O3" s="48"/>
      <c r="P3" s="17" t="s">
        <v>65</v>
      </c>
      <c r="Q3" s="25">
        <v>91</v>
      </c>
      <c r="R3" s="26">
        <v>8.1</v>
      </c>
      <c r="S3" s="27">
        <v>11.23</v>
      </c>
      <c r="T3" s="28">
        <v>11.23</v>
      </c>
      <c r="U3" s="29"/>
      <c r="V3" s="17" t="s">
        <v>66</v>
      </c>
      <c r="W3" s="30">
        <v>43</v>
      </c>
      <c r="X3" s="30">
        <v>33</v>
      </c>
      <c r="Y3" s="30">
        <v>15</v>
      </c>
      <c r="Z3" s="26">
        <v>2</v>
      </c>
      <c r="AA3" s="36">
        <v>1</v>
      </c>
      <c r="AB3" s="37">
        <f t="shared" si="0"/>
        <v>2.1000000000000001E-2</v>
      </c>
      <c r="AC3" s="38">
        <f t="shared" si="1"/>
        <v>3095</v>
      </c>
      <c r="AD3" s="17">
        <v>3700</v>
      </c>
      <c r="AE3" s="39">
        <f t="shared" si="2"/>
        <v>1.2</v>
      </c>
      <c r="AF3" s="17" t="s">
        <v>67</v>
      </c>
      <c r="AG3" s="41">
        <v>0.42799999999999999</v>
      </c>
      <c r="AH3" s="39">
        <f t="shared" si="3"/>
        <v>4.8099999999999996</v>
      </c>
      <c r="AI3" s="39">
        <f t="shared" si="4"/>
        <v>17.239999999999998</v>
      </c>
      <c r="AJ3" s="41">
        <v>0.31</v>
      </c>
      <c r="AK3" s="39">
        <f t="shared" si="5"/>
        <v>12.58</v>
      </c>
      <c r="AL3" s="41"/>
      <c r="AM3" s="39">
        <f t="shared" si="6"/>
        <v>0</v>
      </c>
      <c r="AN3" s="41">
        <v>0.1</v>
      </c>
      <c r="AO3" s="39">
        <f t="shared" si="7"/>
        <v>4.0599999999999996</v>
      </c>
      <c r="AP3" s="39"/>
      <c r="AQ3" s="17"/>
      <c r="AR3" s="41"/>
      <c r="AS3" s="39">
        <f t="shared" si="8"/>
        <v>0</v>
      </c>
      <c r="AT3" s="39">
        <f t="shared" si="9"/>
        <v>16.64</v>
      </c>
      <c r="AU3" s="39">
        <f t="shared" si="10"/>
        <v>33.880000000000003</v>
      </c>
      <c r="AV3" s="44">
        <f t="shared" si="11"/>
        <v>0.1653</v>
      </c>
      <c r="AW3" s="39">
        <v>40.590000000000003</v>
      </c>
      <c r="AX3" s="39">
        <f t="shared" si="12"/>
        <v>42.62</v>
      </c>
      <c r="AY3" s="29">
        <v>74.989999999999995</v>
      </c>
      <c r="AZ3" s="41">
        <f t="shared" si="13"/>
        <v>0.4587</v>
      </c>
      <c r="BA3" s="36">
        <v>420</v>
      </c>
      <c r="BB3" s="1">
        <v>210</v>
      </c>
      <c r="BC3" s="1">
        <v>210</v>
      </c>
    </row>
    <row r="4" spans="1:58" s="1" customFormat="1" ht="47.45" customHeight="1">
      <c r="A4" s="16">
        <v>3</v>
      </c>
      <c r="B4" s="17"/>
      <c r="C4" s="17" t="s">
        <v>58</v>
      </c>
      <c r="D4" s="17" t="s">
        <v>2</v>
      </c>
      <c r="E4" s="17"/>
      <c r="F4" s="17" t="s">
        <v>4</v>
      </c>
      <c r="G4" s="17" t="s">
        <v>0</v>
      </c>
      <c r="H4" s="17" t="s">
        <v>59</v>
      </c>
      <c r="I4" s="17" t="s">
        <v>60</v>
      </c>
      <c r="J4" s="17" t="s">
        <v>61</v>
      </c>
      <c r="K4" s="17" t="s">
        <v>62</v>
      </c>
      <c r="L4" s="17" t="s">
        <v>69</v>
      </c>
      <c r="M4" s="17" t="s">
        <v>64</v>
      </c>
      <c r="N4" s="48"/>
      <c r="O4" s="48"/>
      <c r="P4" s="17" t="s">
        <v>65</v>
      </c>
      <c r="Q4" s="25">
        <v>103</v>
      </c>
      <c r="R4" s="26">
        <v>8.1</v>
      </c>
      <c r="S4" s="27">
        <v>12.72</v>
      </c>
      <c r="T4" s="28">
        <v>12.72</v>
      </c>
      <c r="U4" s="29"/>
      <c r="V4" s="17" t="s">
        <v>66</v>
      </c>
      <c r="W4" s="30">
        <v>43</v>
      </c>
      <c r="X4" s="30">
        <v>33</v>
      </c>
      <c r="Y4" s="30">
        <v>15</v>
      </c>
      <c r="Z4" s="26">
        <v>2</v>
      </c>
      <c r="AA4" s="36">
        <v>1</v>
      </c>
      <c r="AB4" s="37">
        <f t="shared" si="0"/>
        <v>2.1000000000000001E-2</v>
      </c>
      <c r="AC4" s="38">
        <f t="shared" si="1"/>
        <v>3095</v>
      </c>
      <c r="AD4" s="17">
        <v>3700</v>
      </c>
      <c r="AE4" s="39">
        <f t="shared" si="2"/>
        <v>1.2</v>
      </c>
      <c r="AF4" s="17" t="s">
        <v>67</v>
      </c>
      <c r="AG4" s="41">
        <v>0.42799999999999999</v>
      </c>
      <c r="AH4" s="39">
        <f t="shared" si="3"/>
        <v>5.44</v>
      </c>
      <c r="AI4" s="39">
        <f t="shared" si="4"/>
        <v>19.36</v>
      </c>
      <c r="AJ4" s="41">
        <v>0.31</v>
      </c>
      <c r="AK4" s="39">
        <f t="shared" si="5"/>
        <v>14.38</v>
      </c>
      <c r="AL4" s="41"/>
      <c r="AM4" s="39">
        <f t="shared" si="6"/>
        <v>0</v>
      </c>
      <c r="AN4" s="41">
        <v>0.1</v>
      </c>
      <c r="AO4" s="39">
        <f t="shared" si="7"/>
        <v>4.6399999999999997</v>
      </c>
      <c r="AP4" s="39"/>
      <c r="AQ4" s="17"/>
      <c r="AR4" s="41"/>
      <c r="AS4" s="39">
        <f t="shared" si="8"/>
        <v>0</v>
      </c>
      <c r="AT4" s="39">
        <f t="shared" si="9"/>
        <v>19.02</v>
      </c>
      <c r="AU4" s="39">
        <f t="shared" si="10"/>
        <v>38.380000000000003</v>
      </c>
      <c r="AV4" s="44">
        <f t="shared" si="11"/>
        <v>0.17269999999999999</v>
      </c>
      <c r="AW4" s="39">
        <v>46.39</v>
      </c>
      <c r="AX4" s="39">
        <f t="shared" si="12"/>
        <v>48.71</v>
      </c>
      <c r="AY4" s="29">
        <v>89.99</v>
      </c>
      <c r="AZ4" s="41">
        <f t="shared" si="13"/>
        <v>0.48449999999999999</v>
      </c>
      <c r="BA4" s="36">
        <v>100</v>
      </c>
      <c r="BB4" s="1">
        <v>100</v>
      </c>
      <c r="BC4" s="1">
        <v>0</v>
      </c>
    </row>
    <row r="5" spans="1:58" s="1" customFormat="1" ht="47.45" customHeight="1">
      <c r="A5" s="16">
        <v>4</v>
      </c>
      <c r="B5" s="17"/>
      <c r="C5" s="17" t="s">
        <v>70</v>
      </c>
      <c r="D5" s="17" t="s">
        <v>2</v>
      </c>
      <c r="E5" s="17"/>
      <c r="F5" s="17" t="s">
        <v>4</v>
      </c>
      <c r="G5" s="17" t="s">
        <v>0</v>
      </c>
      <c r="H5" s="17" t="s">
        <v>59</v>
      </c>
      <c r="I5" s="17" t="s">
        <v>60</v>
      </c>
      <c r="J5" s="17" t="s">
        <v>61</v>
      </c>
      <c r="K5" s="17" t="s">
        <v>62</v>
      </c>
      <c r="L5" s="17" t="s">
        <v>63</v>
      </c>
      <c r="M5" s="17" t="s">
        <v>71</v>
      </c>
      <c r="N5" s="48"/>
      <c r="O5" s="48"/>
      <c r="P5" s="17" t="s">
        <v>65</v>
      </c>
      <c r="Q5" s="25">
        <v>74</v>
      </c>
      <c r="R5" s="26">
        <v>8.1</v>
      </c>
      <c r="S5" s="27">
        <v>9.14</v>
      </c>
      <c r="T5" s="28">
        <v>9.14</v>
      </c>
      <c r="U5" s="29"/>
      <c r="V5" s="17" t="s">
        <v>66</v>
      </c>
      <c r="W5" s="30">
        <v>43</v>
      </c>
      <c r="X5" s="30">
        <v>33</v>
      </c>
      <c r="Y5" s="30">
        <v>15</v>
      </c>
      <c r="Z5" s="26">
        <v>2</v>
      </c>
      <c r="AA5" s="36">
        <v>1</v>
      </c>
      <c r="AB5" s="37">
        <f t="shared" ref="AB5:AB7" si="14">IF(W5="","",W5*X5*Y5/1000000)</f>
        <v>2.1000000000000001E-2</v>
      </c>
      <c r="AC5" s="38">
        <f t="shared" ref="AC5:AC7" si="15">IF(AA5="","",65/AB5*AA5)</f>
        <v>3095</v>
      </c>
      <c r="AD5" s="17">
        <v>3700</v>
      </c>
      <c r="AE5" s="39">
        <f t="shared" ref="AE5:AE7" si="16">IF(ISERROR(AD5/AC5),"",AD5/AC5)</f>
        <v>1.2</v>
      </c>
      <c r="AF5" s="17" t="s">
        <v>67</v>
      </c>
      <c r="AG5" s="41">
        <v>0.42799999999999999</v>
      </c>
      <c r="AH5" s="39">
        <f t="shared" ref="AH5:AH7" si="17">IF(ISERROR(T5*AG5),"",T5*AG5)</f>
        <v>3.91</v>
      </c>
      <c r="AI5" s="39">
        <f t="shared" ref="AI5:AI7" si="18">IF(ISERROR(T5+AE5+AH5),"",T5+AE5+AH5)</f>
        <v>14.25</v>
      </c>
      <c r="AJ5" s="41">
        <v>0.31</v>
      </c>
      <c r="AK5" s="39">
        <f t="shared" ref="AK5:AK7" si="19">IF(ISERROR(AW5*AJ5),"",AW5*AJ5)</f>
        <v>10.78</v>
      </c>
      <c r="AL5" s="41"/>
      <c r="AM5" s="39">
        <f t="shared" ref="AM5:AM7" si="20">IF(ISERROR(AW5*AL5),"",AW5*AL5)</f>
        <v>0</v>
      </c>
      <c r="AN5" s="41">
        <v>0.1</v>
      </c>
      <c r="AO5" s="39">
        <f t="shared" ref="AO5:AO7" si="21">IF(ISERROR(AW5*AN5),"",AW5*AN5)</f>
        <v>3.48</v>
      </c>
      <c r="AP5" s="39"/>
      <c r="AQ5" s="17"/>
      <c r="AR5" s="41"/>
      <c r="AS5" s="39">
        <f t="shared" ref="AS5:AS7" si="22">IF(ISERROR(AW5*AR5),"",AW5*AR5)</f>
        <v>0</v>
      </c>
      <c r="AT5" s="39">
        <f t="shared" ref="AT5:AT7" si="23">IF(ISERROR(AK5+AM5+AO5+AP5+AS5),"",AK5+AM5+AO5+AP5+AS5)</f>
        <v>14.26</v>
      </c>
      <c r="AU5" s="39">
        <f t="shared" ref="AU5:AU7" si="24">IF(ISERROR(AI5+AT5),"",AI5+AT5)</f>
        <v>28.51</v>
      </c>
      <c r="AV5" s="44">
        <f t="shared" ref="AV5:AV7" si="25">IF(ISERROR((AW5-AU5)/AW5),"",(AW5-AU5)/AW5)</f>
        <v>0.18049999999999999</v>
      </c>
      <c r="AW5" s="39">
        <v>34.79</v>
      </c>
      <c r="AX5" s="39">
        <f t="shared" si="12"/>
        <v>36.53</v>
      </c>
      <c r="AY5" s="29">
        <v>64.989999999999995</v>
      </c>
      <c r="AZ5" s="41">
        <f t="shared" si="13"/>
        <v>0.4647</v>
      </c>
      <c r="BA5" s="36">
        <v>280</v>
      </c>
      <c r="BB5" s="1">
        <v>140</v>
      </c>
      <c r="BC5" s="1">
        <v>140</v>
      </c>
    </row>
    <row r="6" spans="1:58" s="1" customFormat="1" ht="47.45" customHeight="1">
      <c r="A6" s="16">
        <v>5</v>
      </c>
      <c r="B6" s="17"/>
      <c r="C6" s="17" t="s">
        <v>70</v>
      </c>
      <c r="D6" s="17" t="s">
        <v>2</v>
      </c>
      <c r="E6" s="17"/>
      <c r="F6" s="17" t="s">
        <v>4</v>
      </c>
      <c r="G6" s="17" t="s">
        <v>0</v>
      </c>
      <c r="H6" s="17" t="s">
        <v>59</v>
      </c>
      <c r="I6" s="17" t="s">
        <v>60</v>
      </c>
      <c r="J6" s="17" t="s">
        <v>61</v>
      </c>
      <c r="K6" s="17" t="s">
        <v>62</v>
      </c>
      <c r="L6" s="17" t="s">
        <v>68</v>
      </c>
      <c r="M6" s="17" t="s">
        <v>71</v>
      </c>
      <c r="N6" s="48"/>
      <c r="O6" s="48"/>
      <c r="P6" s="17" t="s">
        <v>65</v>
      </c>
      <c r="Q6" s="25">
        <v>91</v>
      </c>
      <c r="R6" s="26">
        <v>8.1</v>
      </c>
      <c r="S6" s="27">
        <v>11.23</v>
      </c>
      <c r="T6" s="28">
        <v>11.23</v>
      </c>
      <c r="U6" s="29"/>
      <c r="V6" s="17" t="s">
        <v>66</v>
      </c>
      <c r="W6" s="30">
        <v>43</v>
      </c>
      <c r="X6" s="30">
        <v>33</v>
      </c>
      <c r="Y6" s="30">
        <v>15</v>
      </c>
      <c r="Z6" s="26">
        <v>2</v>
      </c>
      <c r="AA6" s="36">
        <v>1</v>
      </c>
      <c r="AB6" s="37">
        <f t="shared" si="14"/>
        <v>2.1000000000000001E-2</v>
      </c>
      <c r="AC6" s="38">
        <f t="shared" si="15"/>
        <v>3095</v>
      </c>
      <c r="AD6" s="17">
        <v>3700</v>
      </c>
      <c r="AE6" s="39">
        <f t="shared" si="16"/>
        <v>1.2</v>
      </c>
      <c r="AF6" s="17" t="s">
        <v>67</v>
      </c>
      <c r="AG6" s="41">
        <v>0.42799999999999999</v>
      </c>
      <c r="AH6" s="39">
        <f t="shared" si="17"/>
        <v>4.8099999999999996</v>
      </c>
      <c r="AI6" s="39">
        <f t="shared" si="18"/>
        <v>17.239999999999998</v>
      </c>
      <c r="AJ6" s="41">
        <v>0.31</v>
      </c>
      <c r="AK6" s="39">
        <f t="shared" si="19"/>
        <v>12.58</v>
      </c>
      <c r="AL6" s="41"/>
      <c r="AM6" s="39">
        <f t="shared" si="20"/>
        <v>0</v>
      </c>
      <c r="AN6" s="41">
        <v>0.1</v>
      </c>
      <c r="AO6" s="39">
        <f t="shared" si="21"/>
        <v>4.0599999999999996</v>
      </c>
      <c r="AP6" s="39"/>
      <c r="AQ6" s="17"/>
      <c r="AR6" s="41"/>
      <c r="AS6" s="39">
        <f t="shared" si="22"/>
        <v>0</v>
      </c>
      <c r="AT6" s="39">
        <f t="shared" si="23"/>
        <v>16.64</v>
      </c>
      <c r="AU6" s="39">
        <f t="shared" si="24"/>
        <v>33.880000000000003</v>
      </c>
      <c r="AV6" s="44">
        <f t="shared" si="25"/>
        <v>0.1653</v>
      </c>
      <c r="AW6" s="39">
        <v>40.590000000000003</v>
      </c>
      <c r="AX6" s="39">
        <f t="shared" si="12"/>
        <v>42.62</v>
      </c>
      <c r="AY6" s="29">
        <v>74.989999999999995</v>
      </c>
      <c r="AZ6" s="41">
        <f t="shared" si="13"/>
        <v>0.4587</v>
      </c>
      <c r="BA6" s="36">
        <v>420</v>
      </c>
      <c r="BB6" s="1">
        <v>210</v>
      </c>
      <c r="BC6" s="1">
        <v>210</v>
      </c>
    </row>
    <row r="7" spans="1:58" s="1" customFormat="1" ht="47.45" customHeight="1">
      <c r="A7" s="16">
        <v>6</v>
      </c>
      <c r="B7" s="17"/>
      <c r="C7" s="17" t="s">
        <v>70</v>
      </c>
      <c r="D7" s="17" t="s">
        <v>2</v>
      </c>
      <c r="E7" s="17"/>
      <c r="F7" s="17" t="s">
        <v>4</v>
      </c>
      <c r="G7" s="17" t="s">
        <v>0</v>
      </c>
      <c r="H7" s="17" t="s">
        <v>59</v>
      </c>
      <c r="I7" s="17" t="s">
        <v>60</v>
      </c>
      <c r="J7" s="17" t="s">
        <v>61</v>
      </c>
      <c r="K7" s="17" t="s">
        <v>62</v>
      </c>
      <c r="L7" s="17" t="s">
        <v>69</v>
      </c>
      <c r="M7" s="17" t="s">
        <v>71</v>
      </c>
      <c r="N7" s="48"/>
      <c r="O7" s="48"/>
      <c r="P7" s="17" t="s">
        <v>65</v>
      </c>
      <c r="Q7" s="25">
        <v>103</v>
      </c>
      <c r="R7" s="26">
        <v>8.1</v>
      </c>
      <c r="S7" s="27">
        <v>12.72</v>
      </c>
      <c r="T7" s="28">
        <v>12.72</v>
      </c>
      <c r="U7" s="29"/>
      <c r="V7" s="17" t="s">
        <v>66</v>
      </c>
      <c r="W7" s="30">
        <v>43</v>
      </c>
      <c r="X7" s="30">
        <v>33</v>
      </c>
      <c r="Y7" s="30">
        <v>15</v>
      </c>
      <c r="Z7" s="26">
        <v>2</v>
      </c>
      <c r="AA7" s="36">
        <v>1</v>
      </c>
      <c r="AB7" s="37">
        <f t="shared" si="14"/>
        <v>2.1000000000000001E-2</v>
      </c>
      <c r="AC7" s="38">
        <f t="shared" si="15"/>
        <v>3095</v>
      </c>
      <c r="AD7" s="17">
        <v>3700</v>
      </c>
      <c r="AE7" s="39">
        <f t="shared" si="16"/>
        <v>1.2</v>
      </c>
      <c r="AF7" s="17" t="s">
        <v>67</v>
      </c>
      <c r="AG7" s="41">
        <v>0.42799999999999999</v>
      </c>
      <c r="AH7" s="39">
        <f t="shared" si="17"/>
        <v>5.44</v>
      </c>
      <c r="AI7" s="39">
        <f t="shared" si="18"/>
        <v>19.36</v>
      </c>
      <c r="AJ7" s="41">
        <v>0.31</v>
      </c>
      <c r="AK7" s="39">
        <f t="shared" si="19"/>
        <v>14.38</v>
      </c>
      <c r="AL7" s="41"/>
      <c r="AM7" s="39">
        <f t="shared" si="20"/>
        <v>0</v>
      </c>
      <c r="AN7" s="41">
        <v>0.1</v>
      </c>
      <c r="AO7" s="39">
        <f t="shared" si="21"/>
        <v>4.6399999999999997</v>
      </c>
      <c r="AP7" s="39"/>
      <c r="AQ7" s="17"/>
      <c r="AR7" s="41"/>
      <c r="AS7" s="39">
        <f t="shared" si="22"/>
        <v>0</v>
      </c>
      <c r="AT7" s="39">
        <f t="shared" si="23"/>
        <v>19.02</v>
      </c>
      <c r="AU7" s="39">
        <f t="shared" si="24"/>
        <v>38.380000000000003</v>
      </c>
      <c r="AV7" s="44">
        <f t="shared" si="25"/>
        <v>0.17269999999999999</v>
      </c>
      <c r="AW7" s="39">
        <v>46.39</v>
      </c>
      <c r="AX7" s="39">
        <f t="shared" si="12"/>
        <v>48.71</v>
      </c>
      <c r="AY7" s="29">
        <v>89.99</v>
      </c>
      <c r="AZ7" s="41">
        <f t="shared" si="13"/>
        <v>0.48449999999999999</v>
      </c>
      <c r="BA7" s="36">
        <v>100</v>
      </c>
      <c r="BB7" s="1">
        <v>100</v>
      </c>
      <c r="BC7" s="1">
        <v>0</v>
      </c>
    </row>
  </sheetData>
  <sheetProtection insertRows="0" deleteRows="0" sort="0"/>
  <protectedRanges>
    <protectedRange sqref="A8:J209 L8:BA209 A5:F6 A2:J2 A3:F3 G3:G7 H3:I3 H5:I6 BA5:BA6 L2:BA2 BA3 AZ3:AZ7 AY3 AX3:AX7 J3:J7 W3:Y3 W5:Y6 V3:V7 M5:O6 Q5:U6 L3:O3 Q3:U3 P3:P7 AA3:AW3 AA5:AV6 Z3:Z7" name="Range1"/>
    <protectedRange sqref="K2:K3 K5:K6 K8:K207" name="Range1_1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P2:P7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D2:D7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E2:E7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F2:F7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</rangeList>
  <rangeList sheetStid="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2025-11-06T01:59:54Z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F3CC7F54E5A74A2DA16D472D80713E3C_13</vt:lpwstr>
  </property>
  <property fmtid="{D5CDD505-2E9C-101B-9397-08002B2CF9AE}" pid="3" name="KSOProductBuildVer">
    <vt:lpwstr>1033-12.2.0.23131</vt:lpwstr>
  </property>
</Properties>
</file>