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3" i="1" l="1"/>
  <c r="AB13" i="1"/>
  <c r="AC13" i="1" s="1"/>
  <c r="AE13" i="1" s="1"/>
  <c r="S13" i="1"/>
  <c r="AH13" i="1" s="1"/>
  <c r="AX12" i="1"/>
  <c r="AB12" i="1"/>
  <c r="AC12" i="1" s="1"/>
  <c r="AE12" i="1" s="1"/>
  <c r="S12" i="1"/>
  <c r="AH12" i="1" s="1"/>
  <c r="AX11" i="1"/>
  <c r="AB11" i="1"/>
  <c r="AC11" i="1" s="1"/>
  <c r="AE11" i="1" s="1"/>
  <c r="S11" i="1"/>
  <c r="AH11" i="1" s="1"/>
  <c r="AX10" i="1"/>
  <c r="AB10" i="1"/>
  <c r="AC10" i="1" s="1"/>
  <c r="AE10" i="1" s="1"/>
  <c r="S10" i="1"/>
  <c r="AH10" i="1" s="1"/>
  <c r="AX9" i="1"/>
  <c r="AB9" i="1"/>
  <c r="AC9" i="1" s="1"/>
  <c r="AE9" i="1" s="1"/>
  <c r="S9" i="1"/>
  <c r="AH9" i="1" s="1"/>
  <c r="AX8" i="1"/>
  <c r="AB8" i="1"/>
  <c r="AC8" i="1" s="1"/>
  <c r="AE8" i="1" s="1"/>
  <c r="S8" i="1"/>
  <c r="AH8" i="1" s="1"/>
  <c r="AX7" i="1"/>
  <c r="AB7" i="1"/>
  <c r="AC7" i="1" s="1"/>
  <c r="AE7" i="1" s="1"/>
  <c r="S7" i="1"/>
  <c r="AH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I2" i="1" l="1"/>
  <c r="AI3" i="1"/>
  <c r="AI4" i="1"/>
  <c r="AI5" i="1"/>
  <c r="AI6" i="1"/>
  <c r="AI7" i="1"/>
  <c r="AI8" i="1"/>
  <c r="AI9" i="1"/>
  <c r="AI10" i="1"/>
  <c r="AI11" i="1"/>
  <c r="AI12" i="1"/>
  <c r="AI13" i="1"/>
  <c r="AW13" i="1" l="1"/>
  <c r="AW9" i="1"/>
  <c r="AW5" i="1"/>
  <c r="AW12" i="1"/>
  <c r="AW8" i="1"/>
  <c r="AW4" i="1"/>
  <c r="AW11" i="1"/>
  <c r="AW7" i="1"/>
  <c r="AW3" i="1"/>
  <c r="AW10" i="1"/>
  <c r="AW6" i="1"/>
  <c r="AW2" i="1"/>
  <c r="AK2" i="1" l="1"/>
  <c r="AS2" i="1"/>
  <c r="AO2" i="1"/>
  <c r="AM2" i="1"/>
  <c r="AS10" i="1"/>
  <c r="AO10" i="1"/>
  <c r="AM10" i="1"/>
  <c r="AK10" i="1"/>
  <c r="AT10" i="1" s="1"/>
  <c r="AU10" i="1" s="1"/>
  <c r="AV10" i="1" s="1"/>
  <c r="AS7" i="1"/>
  <c r="AM7" i="1"/>
  <c r="AO7" i="1"/>
  <c r="AK7" i="1"/>
  <c r="AS4" i="1"/>
  <c r="AO4" i="1"/>
  <c r="AM4" i="1"/>
  <c r="AK4" i="1"/>
  <c r="AS12" i="1"/>
  <c r="AO12" i="1"/>
  <c r="AM12" i="1"/>
  <c r="AK12" i="1"/>
  <c r="AS9" i="1"/>
  <c r="AM9" i="1"/>
  <c r="AK9" i="1"/>
  <c r="AO9" i="1"/>
  <c r="AS6" i="1"/>
  <c r="AO6" i="1"/>
  <c r="AM6" i="1"/>
  <c r="AK6" i="1"/>
  <c r="AS3" i="1"/>
  <c r="AO3" i="1"/>
  <c r="AM3" i="1"/>
  <c r="AK3" i="1"/>
  <c r="AS11" i="1"/>
  <c r="AK11" i="1"/>
  <c r="AO11" i="1"/>
  <c r="AM11" i="1"/>
  <c r="AS8" i="1"/>
  <c r="AM8" i="1"/>
  <c r="AK8" i="1"/>
  <c r="AO8" i="1"/>
  <c r="AS5" i="1"/>
  <c r="AK5" i="1"/>
  <c r="AO5" i="1"/>
  <c r="AM5" i="1"/>
  <c r="AS13" i="1"/>
  <c r="AK13" i="1"/>
  <c r="AO13" i="1"/>
  <c r="AM13" i="1"/>
  <c r="AT11" i="1" l="1"/>
  <c r="AU11" i="1" s="1"/>
  <c r="AV11" i="1" s="1"/>
  <c r="AT5" i="1"/>
  <c r="AU5" i="1" s="1"/>
  <c r="AV5" i="1" s="1"/>
  <c r="AT8" i="1"/>
  <c r="AU8" i="1" s="1"/>
  <c r="AV8" i="1" s="1"/>
  <c r="AT3" i="1"/>
  <c r="AU3" i="1" s="1"/>
  <c r="AV3" i="1" s="1"/>
  <c r="AT9" i="1"/>
  <c r="AU9" i="1" s="1"/>
  <c r="AV9" i="1" s="1"/>
  <c r="AT4" i="1"/>
  <c r="AU4" i="1" s="1"/>
  <c r="AV4" i="1" s="1"/>
  <c r="AT6" i="1"/>
  <c r="AU6" i="1" s="1"/>
  <c r="AV6" i="1" s="1"/>
  <c r="AT7" i="1"/>
  <c r="AU7" i="1" s="1"/>
  <c r="AV7" i="1" s="1"/>
  <c r="AT13" i="1"/>
  <c r="AU13" i="1" s="1"/>
  <c r="AV13" i="1" s="1"/>
  <c r="AT12" i="1"/>
  <c r="AU12" i="1" s="1"/>
  <c r="AV12" i="1" s="1"/>
  <c r="AT2" i="1"/>
  <c r="AU2" i="1" s="1"/>
  <c r="AV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<sst xmlns="http://schemas.openxmlformats.org/spreadsheetml/2006/main" count="209" uniqueCount="109">
  <si>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</si>
  <si>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</si>
  <si>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</si>
  <si>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</si>
  <si>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</si>
  <si>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</si>
  <si>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</si>
  <si>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</si>
  <si>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</si>
  <si>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</si>
  <si>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</si>
  <si>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</si>
  <si>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</si>
  <si>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</si>
  <si>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</si>
  <si>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</si>
  <si>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</si>
  <si>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</si>
  <si>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</si>
  <si>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</si>
  <si>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</si>
  <si>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</si>
  <si>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</si>
  <si>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</si>
  <si>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</si>
  <si>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</si>
  <si>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</si>
  <si>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</si>
  <si>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</si>
  <si>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</si>
  <si>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</si>
  <si>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</si>
  <si>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</si>
  <si>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</si>
  <si>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</si>
  <si>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</si>
  <si>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</si>
  <si>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</si>
  <si>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</si>
  <si>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</si>
  <si>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</si>
  <si>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</si>
  <si>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</si>
  <si>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</si>
  <si>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</si>
  <si>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</si>
  <si>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</si>
  <si>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</si>
  <si>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</si>
  <si>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</si>
  <si>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</si>
  <si>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</si>
  <si>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</si>
  <si>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</si>
  <si>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</si>
  <si>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Felicia</t>
    <phoneticPr fontId="5" type="noConversion"/>
  </si>
  <si>
    <t>100% Polyester Crashed velvet Comforter Set</t>
    <phoneticPr fontId="5" type="noConversion"/>
  </si>
  <si>
    <t>3pcs Comforter Set</t>
    <phoneticPr fontId="5" type="noConversion"/>
  </si>
  <si>
    <t>Comf/sham: 100% polyester crashed velvet fabric with double-needle diamond quilting on face, 100% polyester solid microfiber reverse; sham has narrow flange and overlap opening at back; comforter has 200gsm poly fill. Pillow: 100% polyester velvet with embroidery on face, 100% polyester velvet on back, poly fill.</t>
    <phoneticPr fontId="5" type="noConversion"/>
  </si>
  <si>
    <t xml:space="preserve">100% polyester  </t>
    <phoneticPr fontId="5" type="noConversion"/>
  </si>
  <si>
    <t>Twin/Twin XL:68"Wx90"L/20"Wx26"L+2"D/12"Wx16"L</t>
    <phoneticPr fontId="5" type="noConversion"/>
  </si>
  <si>
    <t>Blush</t>
    <phoneticPr fontId="5" type="noConversion"/>
  </si>
  <si>
    <t>RH10-0473</t>
    <phoneticPr fontId="5" type="noConversion"/>
  </si>
  <si>
    <t>Set</t>
  </si>
  <si>
    <t>Compressed/Knocked Down</t>
  </si>
  <si>
    <t>9404.40.9022</t>
    <phoneticPr fontId="5" type="noConversion"/>
  </si>
  <si>
    <t>100% Polyester Crashed velvet Comforter Set</t>
    <phoneticPr fontId="5" type="noConversion"/>
  </si>
  <si>
    <t>4pcs Comforter Set</t>
    <phoneticPr fontId="5" type="noConversion"/>
  </si>
  <si>
    <t>Comf/sham: 100% polyester crashed velvet fabric with double-needle diamond quilting on face, 100% polyester solid microfiber reverse; sham has narrow flange and overlap opening at back; comforter has 200gsm poly fill. Pillow: 100% polyester velvet with embroidery on face, 100% polyester velvet on back, poly fill.</t>
    <phoneticPr fontId="5" type="noConversion"/>
  </si>
  <si>
    <t>Full/Queen:90"Wx90"L/20"Wx26"L+2"D(2)/12"Wx16"L</t>
    <phoneticPr fontId="5" type="noConversion"/>
  </si>
  <si>
    <t>Blush</t>
    <phoneticPr fontId="5" type="noConversion"/>
  </si>
  <si>
    <t>RH10-0474</t>
  </si>
  <si>
    <t>9404.40.9022</t>
    <phoneticPr fontId="5" type="noConversion"/>
  </si>
  <si>
    <t>King/Cal King:104"Wx90"L/20"Wx36"L+2"D(2)/12"Wx16"L</t>
    <phoneticPr fontId="5" type="noConversion"/>
  </si>
  <si>
    <t>RH10-0475</t>
  </si>
  <si>
    <t>Felicia</t>
    <phoneticPr fontId="5" type="noConversion"/>
  </si>
  <si>
    <t>100% Polyester Crashed velvet Comforter Set</t>
    <phoneticPr fontId="5" type="noConversion"/>
  </si>
  <si>
    <t xml:space="preserve">100% polyester  </t>
    <phoneticPr fontId="5" type="noConversion"/>
  </si>
  <si>
    <t>Black</t>
    <phoneticPr fontId="5" type="noConversion"/>
  </si>
  <si>
    <t>RH10-0476</t>
    <phoneticPr fontId="5" type="noConversion"/>
  </si>
  <si>
    <t>Felicia</t>
    <phoneticPr fontId="5" type="noConversion"/>
  </si>
  <si>
    <t>100% Polyester Crashed velvet Comforter Set</t>
    <phoneticPr fontId="5" type="noConversion"/>
  </si>
  <si>
    <t>4pcs Comforter Set</t>
    <phoneticPr fontId="5" type="noConversion"/>
  </si>
  <si>
    <t>Comf/sham: 100% polyester crashed velvet fabric with double-needle diamond quilting on face, 100% polyester solid microfiber reverse; sham has narrow flange and overlap opening at back; comforter has 200gsm poly fill. Pillow: 100% polyester velvet with embroidery on face, 100% polyester velvet on back, poly fill.</t>
    <phoneticPr fontId="5" type="noConversion"/>
  </si>
  <si>
    <t>Full/Queen:90"Wx90"L/20"Wx26"L+2"D(2)/12"Wx16"L</t>
    <phoneticPr fontId="5" type="noConversion"/>
  </si>
  <si>
    <t>Black</t>
    <phoneticPr fontId="5" type="noConversion"/>
  </si>
  <si>
    <t>RH10-0477</t>
  </si>
  <si>
    <t>100% Polyester Crashed velvet Comforter Set</t>
    <phoneticPr fontId="5" type="noConversion"/>
  </si>
  <si>
    <t xml:space="preserve">100% polyester  </t>
    <phoneticPr fontId="5" type="noConversion"/>
  </si>
  <si>
    <t>RH10-0478</t>
  </si>
  <si>
    <t>100% Polyester Crashed velvet Comforter Set</t>
    <phoneticPr fontId="5" type="noConversion"/>
  </si>
  <si>
    <t>3pcs Comforter Set</t>
    <phoneticPr fontId="5" type="noConversion"/>
  </si>
  <si>
    <t>Twin/Twin XL:68"Wx90"L/20"Wx26"L+2"D/12"Wx16"L</t>
    <phoneticPr fontId="5" type="noConversion"/>
  </si>
  <si>
    <t>Grey</t>
    <phoneticPr fontId="5" type="noConversion"/>
  </si>
  <si>
    <t>RH10-0479</t>
    <phoneticPr fontId="5" type="noConversion"/>
  </si>
  <si>
    <t>9404.40.9022</t>
    <phoneticPr fontId="5" type="noConversion"/>
  </si>
  <si>
    <t>Felicia</t>
    <phoneticPr fontId="5" type="noConversion"/>
  </si>
  <si>
    <t>RH10-0480</t>
  </si>
  <si>
    <t>Comf/sham: 100% polyester crashed velvet fabric with double-needle diamond quilting on face, 100% polyester solid microfiber reverse; sham has narrow flange and overlap opening at back; comforter has 200gsm poly fill. Pillow: 100% polyester velvet with embroidery on face, 100% polyester velvet on back, poly fill.</t>
    <phoneticPr fontId="5" type="noConversion"/>
  </si>
  <si>
    <t>King/Cal King:104"Wx90"L/20"Wx36"L+2"D(2)/12"Wx16"L</t>
    <phoneticPr fontId="5" type="noConversion"/>
  </si>
  <si>
    <t>Grey</t>
    <phoneticPr fontId="5" type="noConversion"/>
  </si>
  <si>
    <t>RH10-0481</t>
  </si>
  <si>
    <t>Purple</t>
    <phoneticPr fontId="5" type="noConversion"/>
  </si>
  <si>
    <t>RH10-0482</t>
    <phoneticPr fontId="5" type="noConversion"/>
  </si>
  <si>
    <t>4pcs Comforter Set</t>
    <phoneticPr fontId="5" type="noConversion"/>
  </si>
  <si>
    <t>Full/Queen:90"Wx90"L/20"Wx26"L+2"D(2)/12"Wx16"L</t>
    <phoneticPr fontId="5" type="noConversion"/>
  </si>
  <si>
    <t>Purple</t>
    <phoneticPr fontId="5" type="noConversion"/>
  </si>
  <si>
    <t>RH10-0483</t>
  </si>
  <si>
    <t>RH10-0484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</si>
</sst>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7" fillId="5" borderId="2" xfId="0" applyFont="1" applyFill="1" applyBorder="1"/>
    <xf numFmtId="176" fontId="0" fillId="0" borderId="2" xfId="0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0" borderId="2" xfId="1" applyNumberFormat="1" applyFont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121767</xdr:colOff>
      <xdr:row>1</xdr:row>
      <xdr:rowOff>112058</xdr:rowOff>
    </xdr:from>
    <xdr:to>
      <xdr:col>1</xdr:col>
      <xdr:colOff>1757082</xdr:colOff>
      <xdr:row>3</xdr:row>
      <xdr:rowOff>638632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F62B90F4-C015-FEB4-81A6-A6B0F77A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567" y="1093133"/>
          <a:ext cx="1635315" cy="1974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Felicity%20Commitment%2011.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3"/>
  <sheetViews>
    <sheetView tabSelected="1" topLeftCell="J1" zoomScale="85" zoomScaleNormal="85" workbookViewId="0">
      <selection activeCell="T14" sqref="T14"/>
    </sheetView>
  </sheetViews>
  <sheetFormatPr defaultColWidth="9.28515625" defaultRowHeight="15" x14ac:dyDescent="0.25"/>
  <cols>
    <col min="1" max="1" width="10.28515625" style="1" customWidth="1"/>
    <col min="2" max="2" width="29.285156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57" customHeight="1" x14ac:dyDescent="0.25">
      <c r="A2" s="37">
        <v>1</v>
      </c>
      <c r="B2" s="56"/>
      <c r="C2" s="38"/>
      <c r="D2" s="39" t="s">
        <v>53</v>
      </c>
      <c r="E2" s="39"/>
      <c r="F2" s="39" t="s">
        <v>54</v>
      </c>
      <c r="G2" s="40" t="s">
        <v>55</v>
      </c>
      <c r="H2" s="39" t="s">
        <v>56</v>
      </c>
      <c r="I2" s="39" t="s">
        <v>57</v>
      </c>
      <c r="J2" s="39" t="s">
        <v>58</v>
      </c>
      <c r="K2" s="39" t="s">
        <v>59</v>
      </c>
      <c r="L2" s="39" t="s">
        <v>60</v>
      </c>
      <c r="M2" s="39" t="s">
        <v>61</v>
      </c>
      <c r="N2" s="41" t="s">
        <v>62</v>
      </c>
      <c r="O2" s="42"/>
      <c r="P2" s="39" t="s">
        <v>63</v>
      </c>
      <c r="Q2" s="39">
        <v>79</v>
      </c>
      <c r="R2" s="43">
        <v>8.1</v>
      </c>
      <c r="S2" s="44">
        <f>Q2/R2</f>
        <v>9.7530864197530871</v>
      </c>
      <c r="T2" s="44">
        <v>9.75</v>
      </c>
      <c r="U2" s="45"/>
      <c r="V2" s="39" t="s">
        <v>64</v>
      </c>
      <c r="W2" s="46">
        <v>42</v>
      </c>
      <c r="X2" s="46">
        <v>32</v>
      </c>
      <c r="Y2" s="46">
        <v>43.5</v>
      </c>
      <c r="Z2" s="43">
        <v>10</v>
      </c>
      <c r="AA2" s="47">
        <v>3</v>
      </c>
      <c r="AB2" s="48">
        <f>IF(W2="","",W2*X2*Y2/1000000)</f>
        <v>5.8464000000000002E-2</v>
      </c>
      <c r="AC2" s="49">
        <f>IF(AA2="","",65/AB2*AA2)</f>
        <v>3335.3858784893264</v>
      </c>
      <c r="AD2" s="50">
        <v>4000</v>
      </c>
      <c r="AE2" s="51">
        <f>IF(ISERROR(AD2/AC2),"",AD2/AC2)</f>
        <v>1.1992615384615386</v>
      </c>
      <c r="AF2" s="39" t="s">
        <v>65</v>
      </c>
      <c r="AG2" s="52">
        <v>0.42799999999999999</v>
      </c>
      <c r="AH2" s="51">
        <f>IF(ISERROR(S2*AG2),"",S2*AG2)</f>
        <v>4.1743209876543208</v>
      </c>
      <c r="AI2" s="51">
        <f t="shared" ref="AI2:AI13" si="0">IF(ISERROR(T2+AE2+AH2),"",T2+AE2+AH2)</f>
        <v>15.123582526115859</v>
      </c>
      <c r="AJ2" s="52">
        <v>0</v>
      </c>
      <c r="AK2" s="51">
        <f t="shared" ref="AK2:AK4" si="1">IF(ISERROR(AW2*AJ2),"",AW2*AJ2)</f>
        <v>0</v>
      </c>
      <c r="AL2" s="52">
        <v>0</v>
      </c>
      <c r="AM2" s="51">
        <f t="shared" ref="AM2:AM4" si="2">IF(ISERROR(AW2*AL2),"",AW2*AL2)</f>
        <v>0</v>
      </c>
      <c r="AN2" s="52">
        <v>0</v>
      </c>
      <c r="AO2" s="51">
        <f t="shared" ref="AO2:AO4" si="3">IF(ISERROR(AW2*AN2),"",AW2*AN2)</f>
        <v>0</v>
      </c>
      <c r="AP2" s="51">
        <v>0</v>
      </c>
      <c r="AQ2" s="50">
        <v>0</v>
      </c>
      <c r="AR2" s="52">
        <v>0</v>
      </c>
      <c r="AS2" s="51">
        <f>IF(ISERROR(AW2*AR2),"",AW2*AR2)</f>
        <v>0</v>
      </c>
      <c r="AT2" s="51">
        <f t="shared" ref="AT2:AT4" si="4">IF(ISERROR(AK2+AM2+AO2+AP2+AS2),"",AK2+AM2+AO2+AP2+AS2)</f>
        <v>0</v>
      </c>
      <c r="AU2" s="53">
        <f>AI2+AT2</f>
        <v>15.123582526115859</v>
      </c>
      <c r="AV2" s="54">
        <f>IF(ISERROR((AW2-AU2)/AW2),"",(AW2-AU2)/AW2)</f>
        <v>0</v>
      </c>
      <c r="AW2" s="53">
        <f>AI2</f>
        <v>15.123582526115859</v>
      </c>
      <c r="AX2" s="51">
        <f t="shared" ref="AX2:AX4" si="5">IF(ISERROR(AY2*(1-AZ2)),"",AY2*(1-AZ2))</f>
        <v>39.99</v>
      </c>
      <c r="AY2" s="55">
        <v>39.99</v>
      </c>
      <c r="AZ2" s="52"/>
      <c r="BA2" s="47">
        <v>243</v>
      </c>
    </row>
    <row r="3" spans="1:53" ht="57" customHeight="1" x14ac:dyDescent="0.25">
      <c r="A3" s="37">
        <v>2</v>
      </c>
      <c r="B3" s="57"/>
      <c r="C3" s="38"/>
      <c r="D3" s="39" t="s">
        <v>53</v>
      </c>
      <c r="E3" s="39"/>
      <c r="F3" s="39" t="s">
        <v>54</v>
      </c>
      <c r="G3" s="40" t="s">
        <v>55</v>
      </c>
      <c r="H3" s="39" t="s">
        <v>66</v>
      </c>
      <c r="I3" s="39" t="s">
        <v>67</v>
      </c>
      <c r="J3" s="39" t="s">
        <v>68</v>
      </c>
      <c r="K3" s="39" t="s">
        <v>59</v>
      </c>
      <c r="L3" s="39" t="s">
        <v>69</v>
      </c>
      <c r="M3" s="39" t="s">
        <v>70</v>
      </c>
      <c r="N3" s="41" t="s">
        <v>71</v>
      </c>
      <c r="O3" s="42"/>
      <c r="P3" s="39" t="s">
        <v>63</v>
      </c>
      <c r="Q3" s="39">
        <v>101.9</v>
      </c>
      <c r="R3" s="43">
        <v>8.1</v>
      </c>
      <c r="S3" s="44">
        <f t="shared" ref="S3:S4" si="6">Q3/R3</f>
        <v>12.580246913580249</v>
      </c>
      <c r="T3" s="44">
        <v>12.58</v>
      </c>
      <c r="U3" s="45"/>
      <c r="V3" s="39" t="s">
        <v>64</v>
      </c>
      <c r="W3" s="46">
        <v>42</v>
      </c>
      <c r="X3" s="46">
        <v>32</v>
      </c>
      <c r="Y3" s="46">
        <v>52.5</v>
      </c>
      <c r="Z3" s="43">
        <v>10</v>
      </c>
      <c r="AA3" s="47">
        <v>3</v>
      </c>
      <c r="AB3" s="48">
        <f t="shared" ref="AB3:AB4" si="7">IF(W3="","",W3*X3*Y3/1000000)</f>
        <v>7.0559999999999998E-2</v>
      </c>
      <c r="AC3" s="49">
        <f t="shared" ref="AC3:AC4" si="8">IF(AA3="","",65/AB3*AA3)</f>
        <v>2763.6054421768708</v>
      </c>
      <c r="AD3" s="50">
        <v>4000</v>
      </c>
      <c r="AE3" s="51">
        <f t="shared" ref="AE3:AE4" si="9">IF(ISERROR(AD3/AC3),"",AD3/AC3)</f>
        <v>1.4473846153846153</v>
      </c>
      <c r="AF3" s="39" t="s">
        <v>72</v>
      </c>
      <c r="AG3" s="52">
        <v>0.42799999999999999</v>
      </c>
      <c r="AH3" s="51">
        <f t="shared" ref="AH3:AH4" si="10">IF(ISERROR(S3*AG3),"",S3*AG3)</f>
        <v>5.3843456790123465</v>
      </c>
      <c r="AI3" s="51">
        <f t="shared" si="0"/>
        <v>19.411730294396961</v>
      </c>
      <c r="AJ3" s="52">
        <v>0</v>
      </c>
      <c r="AK3" s="51">
        <f t="shared" si="1"/>
        <v>0</v>
      </c>
      <c r="AL3" s="52">
        <v>0</v>
      </c>
      <c r="AM3" s="51">
        <f t="shared" si="2"/>
        <v>0</v>
      </c>
      <c r="AN3" s="52">
        <v>0</v>
      </c>
      <c r="AO3" s="51">
        <f t="shared" si="3"/>
        <v>0</v>
      </c>
      <c r="AP3" s="51">
        <v>0</v>
      </c>
      <c r="AQ3" s="50">
        <v>0</v>
      </c>
      <c r="AR3" s="52">
        <v>0</v>
      </c>
      <c r="AS3" s="51">
        <f t="shared" ref="AS3:AS4" si="11">IF(ISERROR(AW3*AR3),"",AW3*AR3)</f>
        <v>0</v>
      </c>
      <c r="AT3" s="51">
        <f t="shared" si="4"/>
        <v>0</v>
      </c>
      <c r="AU3" s="53">
        <f t="shared" ref="AU3:AU4" si="12">IF(ISERROR(AI3+AT3),"",AI3+AT3)</f>
        <v>19.411730294396961</v>
      </c>
      <c r="AV3" s="54">
        <f t="shared" ref="AV3:AV4" si="13">IF(ISERROR((AW3-AU3)/AW3),"",(AW3-AU3)/AW3)</f>
        <v>0</v>
      </c>
      <c r="AW3" s="53">
        <f t="shared" ref="AW3:AW4" si="14">AI3</f>
        <v>19.411730294396961</v>
      </c>
      <c r="AX3" s="51">
        <f t="shared" si="5"/>
        <v>46.99</v>
      </c>
      <c r="AY3" s="55">
        <v>46.99</v>
      </c>
      <c r="AZ3" s="52"/>
      <c r="BA3" s="47">
        <v>336</v>
      </c>
    </row>
    <row r="4" spans="1:53" ht="57" customHeight="1" x14ac:dyDescent="0.25">
      <c r="A4" s="37">
        <v>3</v>
      </c>
      <c r="B4" s="58"/>
      <c r="C4" s="38"/>
      <c r="D4" s="39" t="s">
        <v>53</v>
      </c>
      <c r="E4" s="39"/>
      <c r="F4" s="39" t="s">
        <v>54</v>
      </c>
      <c r="G4" s="40" t="s">
        <v>55</v>
      </c>
      <c r="H4" s="39" t="s">
        <v>56</v>
      </c>
      <c r="I4" s="39" t="s">
        <v>67</v>
      </c>
      <c r="J4" s="39" t="s">
        <v>58</v>
      </c>
      <c r="K4" s="39" t="s">
        <v>59</v>
      </c>
      <c r="L4" s="39" t="s">
        <v>73</v>
      </c>
      <c r="M4" s="39" t="s">
        <v>61</v>
      </c>
      <c r="N4" s="41" t="s">
        <v>74</v>
      </c>
      <c r="O4" s="42"/>
      <c r="P4" s="39" t="s">
        <v>63</v>
      </c>
      <c r="Q4" s="39">
        <v>112.7</v>
      </c>
      <c r="R4" s="43">
        <v>8.1</v>
      </c>
      <c r="S4" s="44">
        <f t="shared" si="6"/>
        <v>13.913580246913581</v>
      </c>
      <c r="T4" s="44">
        <v>13.91</v>
      </c>
      <c r="U4" s="45"/>
      <c r="V4" s="39" t="s">
        <v>64</v>
      </c>
      <c r="W4" s="46">
        <v>42</v>
      </c>
      <c r="X4" s="46">
        <v>32</v>
      </c>
      <c r="Y4" s="46">
        <v>59.5</v>
      </c>
      <c r="Z4" s="43">
        <v>10</v>
      </c>
      <c r="AA4" s="47">
        <v>3</v>
      </c>
      <c r="AB4" s="48">
        <f t="shared" si="7"/>
        <v>7.9967999999999997E-2</v>
      </c>
      <c r="AC4" s="49">
        <f t="shared" si="8"/>
        <v>2438.4753901560625</v>
      </c>
      <c r="AD4" s="50">
        <v>4000</v>
      </c>
      <c r="AE4" s="51">
        <f t="shared" si="9"/>
        <v>1.6403692307692308</v>
      </c>
      <c r="AF4" s="39" t="s">
        <v>65</v>
      </c>
      <c r="AG4" s="52">
        <v>0.42799999999999999</v>
      </c>
      <c r="AH4" s="51">
        <f t="shared" si="10"/>
        <v>5.9550123456790125</v>
      </c>
      <c r="AI4" s="51">
        <f t="shared" si="0"/>
        <v>21.505381576448244</v>
      </c>
      <c r="AJ4" s="52">
        <v>0</v>
      </c>
      <c r="AK4" s="51">
        <f t="shared" si="1"/>
        <v>0</v>
      </c>
      <c r="AL4" s="52">
        <v>0</v>
      </c>
      <c r="AM4" s="51">
        <f t="shared" si="2"/>
        <v>0</v>
      </c>
      <c r="AN4" s="52">
        <v>0</v>
      </c>
      <c r="AO4" s="51">
        <f t="shared" si="3"/>
        <v>0</v>
      </c>
      <c r="AP4" s="51">
        <v>0</v>
      </c>
      <c r="AQ4" s="50">
        <v>0</v>
      </c>
      <c r="AR4" s="52">
        <v>0</v>
      </c>
      <c r="AS4" s="51">
        <f t="shared" si="11"/>
        <v>0</v>
      </c>
      <c r="AT4" s="51">
        <f t="shared" si="4"/>
        <v>0</v>
      </c>
      <c r="AU4" s="53">
        <f t="shared" si="12"/>
        <v>21.505381576448244</v>
      </c>
      <c r="AV4" s="54">
        <f t="shared" si="13"/>
        <v>0</v>
      </c>
      <c r="AW4" s="53">
        <f t="shared" si="14"/>
        <v>21.505381576448244</v>
      </c>
      <c r="AX4" s="51">
        <f t="shared" si="5"/>
        <v>49.99</v>
      </c>
      <c r="AY4" s="55">
        <v>49.99</v>
      </c>
      <c r="AZ4" s="52"/>
      <c r="BA4" s="47">
        <v>252</v>
      </c>
    </row>
    <row r="5" spans="1:53" ht="57" customHeight="1" x14ac:dyDescent="0.25">
      <c r="A5" s="37">
        <v>1</v>
      </c>
      <c r="B5" s="56"/>
      <c r="C5" s="38"/>
      <c r="D5" s="39" t="s">
        <v>53</v>
      </c>
      <c r="E5" s="39"/>
      <c r="F5" s="39" t="s">
        <v>54</v>
      </c>
      <c r="G5" s="40" t="s">
        <v>75</v>
      </c>
      <c r="H5" s="39" t="s">
        <v>76</v>
      </c>
      <c r="I5" s="39" t="s">
        <v>57</v>
      </c>
      <c r="J5" s="39" t="s">
        <v>58</v>
      </c>
      <c r="K5" s="39" t="s">
        <v>77</v>
      </c>
      <c r="L5" s="39" t="s">
        <v>60</v>
      </c>
      <c r="M5" s="39" t="s">
        <v>78</v>
      </c>
      <c r="N5" s="41" t="s">
        <v>79</v>
      </c>
      <c r="O5" s="42"/>
      <c r="P5" s="39" t="s">
        <v>63</v>
      </c>
      <c r="Q5" s="39">
        <v>79</v>
      </c>
      <c r="R5" s="43">
        <v>8.1</v>
      </c>
      <c r="S5" s="44">
        <f>Q5/R5</f>
        <v>9.7530864197530871</v>
      </c>
      <c r="T5" s="44">
        <v>9.75</v>
      </c>
      <c r="U5" s="45"/>
      <c r="V5" s="39" t="s">
        <v>64</v>
      </c>
      <c r="W5" s="46">
        <v>42</v>
      </c>
      <c r="X5" s="46">
        <v>32</v>
      </c>
      <c r="Y5" s="46">
        <v>43.5</v>
      </c>
      <c r="Z5" s="43">
        <v>10</v>
      </c>
      <c r="AA5" s="47">
        <v>3</v>
      </c>
      <c r="AB5" s="48">
        <f>IF(W5="","",W5*X5*Y5/1000000)</f>
        <v>5.8464000000000002E-2</v>
      </c>
      <c r="AC5" s="49">
        <f>IF(AA5="","",65/AB5*AA5)</f>
        <v>3335.3858784893264</v>
      </c>
      <c r="AD5" s="50">
        <v>4000</v>
      </c>
      <c r="AE5" s="51">
        <f>IF(ISERROR(AD5/AC5),"",AD5/AC5)</f>
        <v>1.1992615384615386</v>
      </c>
      <c r="AF5" s="39" t="s">
        <v>72</v>
      </c>
      <c r="AG5" s="52">
        <v>0.42799999999999999</v>
      </c>
      <c r="AH5" s="51">
        <f>IF(ISERROR(S5*AG5),"",S5*AG5)</f>
        <v>4.1743209876543208</v>
      </c>
      <c r="AI5" s="51">
        <f t="shared" si="0"/>
        <v>15.123582526115859</v>
      </c>
      <c r="AJ5" s="52">
        <v>0</v>
      </c>
      <c r="AK5" s="51">
        <f t="shared" ref="AK5:AK7" si="15">IF(ISERROR(AW5*AJ5),"",AW5*AJ5)</f>
        <v>0</v>
      </c>
      <c r="AL5" s="52">
        <v>0</v>
      </c>
      <c r="AM5" s="51">
        <f t="shared" ref="AM5:AM7" si="16">IF(ISERROR(AW5*AL5),"",AW5*AL5)</f>
        <v>0</v>
      </c>
      <c r="AN5" s="52">
        <v>0</v>
      </c>
      <c r="AO5" s="51">
        <f t="shared" ref="AO5:AO7" si="17">IF(ISERROR(AW5*AN5),"",AW5*AN5)</f>
        <v>0</v>
      </c>
      <c r="AP5" s="51">
        <v>0</v>
      </c>
      <c r="AQ5" s="50">
        <v>0</v>
      </c>
      <c r="AR5" s="52">
        <v>0</v>
      </c>
      <c r="AS5" s="51">
        <f>IF(ISERROR(AW5*AR5),"",AW5*AR5)</f>
        <v>0</v>
      </c>
      <c r="AT5" s="51">
        <f t="shared" ref="AT5:AT7" si="18">IF(ISERROR(AK5+AM5+AO5+AP5+AS5),"",AK5+AM5+AO5+AP5+AS5)</f>
        <v>0</v>
      </c>
      <c r="AU5" s="53">
        <f>AI5+AT5</f>
        <v>15.123582526115859</v>
      </c>
      <c r="AV5" s="54">
        <f>IF(ISERROR((AW5-AU5)/AW5),"",(AW5-AU5)/AW5)</f>
        <v>0</v>
      </c>
      <c r="AW5" s="53">
        <f>AI5</f>
        <v>15.123582526115859</v>
      </c>
      <c r="AX5" s="51">
        <f t="shared" ref="AX5:AX7" si="19">IF(ISERROR(AY5*(1-AZ5)),"",AY5*(1-AZ5))</f>
        <v>39.99</v>
      </c>
      <c r="AY5" s="55">
        <v>39.99</v>
      </c>
      <c r="AZ5" s="52"/>
      <c r="BA5" s="47">
        <v>105</v>
      </c>
    </row>
    <row r="6" spans="1:53" ht="57" customHeight="1" x14ac:dyDescent="0.25">
      <c r="A6" s="37">
        <v>2</v>
      </c>
      <c r="B6" s="57"/>
      <c r="C6" s="38"/>
      <c r="D6" s="39" t="s">
        <v>53</v>
      </c>
      <c r="E6" s="39"/>
      <c r="F6" s="39" t="s">
        <v>54</v>
      </c>
      <c r="G6" s="40" t="s">
        <v>80</v>
      </c>
      <c r="H6" s="39" t="s">
        <v>81</v>
      </c>
      <c r="I6" s="39" t="s">
        <v>82</v>
      </c>
      <c r="J6" s="39" t="s">
        <v>83</v>
      </c>
      <c r="K6" s="39" t="s">
        <v>59</v>
      </c>
      <c r="L6" s="39" t="s">
        <v>84</v>
      </c>
      <c r="M6" s="39" t="s">
        <v>85</v>
      </c>
      <c r="N6" s="41" t="s">
        <v>86</v>
      </c>
      <c r="O6" s="42"/>
      <c r="P6" s="39" t="s">
        <v>63</v>
      </c>
      <c r="Q6" s="39">
        <v>101.9</v>
      </c>
      <c r="R6" s="43">
        <v>8.1</v>
      </c>
      <c r="S6" s="44">
        <f t="shared" ref="S6:S7" si="20">Q6/R6</f>
        <v>12.580246913580249</v>
      </c>
      <c r="T6" s="44">
        <v>12.58</v>
      </c>
      <c r="U6" s="45"/>
      <c r="V6" s="39" t="s">
        <v>64</v>
      </c>
      <c r="W6" s="46">
        <v>42</v>
      </c>
      <c r="X6" s="46">
        <v>32</v>
      </c>
      <c r="Y6" s="46">
        <v>52.5</v>
      </c>
      <c r="Z6" s="43">
        <v>10</v>
      </c>
      <c r="AA6" s="47">
        <v>3</v>
      </c>
      <c r="AB6" s="48">
        <f t="shared" ref="AB6:AB7" si="21">IF(W6="","",W6*X6*Y6/1000000)</f>
        <v>7.0559999999999998E-2</v>
      </c>
      <c r="AC6" s="49">
        <f t="shared" ref="AC6:AC7" si="22">IF(AA6="","",65/AB6*AA6)</f>
        <v>2763.6054421768708</v>
      </c>
      <c r="AD6" s="50">
        <v>4000</v>
      </c>
      <c r="AE6" s="51">
        <f t="shared" ref="AE6:AE7" si="23">IF(ISERROR(AD6/AC6),"",AD6/AC6)</f>
        <v>1.4473846153846153</v>
      </c>
      <c r="AF6" s="39" t="s">
        <v>65</v>
      </c>
      <c r="AG6" s="52">
        <v>0.42799999999999999</v>
      </c>
      <c r="AH6" s="51">
        <f t="shared" ref="AH6:AH7" si="24">IF(ISERROR(S6*AG6),"",S6*AG6)</f>
        <v>5.3843456790123465</v>
      </c>
      <c r="AI6" s="51">
        <f t="shared" si="0"/>
        <v>19.411730294396961</v>
      </c>
      <c r="AJ6" s="52">
        <v>0</v>
      </c>
      <c r="AK6" s="51">
        <f t="shared" si="15"/>
        <v>0</v>
      </c>
      <c r="AL6" s="52">
        <v>0</v>
      </c>
      <c r="AM6" s="51">
        <f t="shared" si="16"/>
        <v>0</v>
      </c>
      <c r="AN6" s="52">
        <v>0</v>
      </c>
      <c r="AO6" s="51">
        <f t="shared" si="17"/>
        <v>0</v>
      </c>
      <c r="AP6" s="51">
        <v>0</v>
      </c>
      <c r="AQ6" s="50">
        <v>0</v>
      </c>
      <c r="AR6" s="52">
        <v>0</v>
      </c>
      <c r="AS6" s="51">
        <f t="shared" ref="AS6:AS7" si="25">IF(ISERROR(AW6*AR6),"",AW6*AR6)</f>
        <v>0</v>
      </c>
      <c r="AT6" s="51">
        <f t="shared" si="18"/>
        <v>0</v>
      </c>
      <c r="AU6" s="53">
        <f t="shared" ref="AU6:AU7" si="26">IF(ISERROR(AI6+AT6),"",AI6+AT6)</f>
        <v>19.411730294396961</v>
      </c>
      <c r="AV6" s="54">
        <f t="shared" ref="AV6:AV7" si="27">IF(ISERROR((AW6-AU6)/AW6),"",(AW6-AU6)/AW6)</f>
        <v>0</v>
      </c>
      <c r="AW6" s="53">
        <f t="shared" ref="AW6:AW7" si="28">AI6</f>
        <v>19.411730294396961</v>
      </c>
      <c r="AX6" s="51">
        <f t="shared" si="19"/>
        <v>46.99</v>
      </c>
      <c r="AY6" s="55">
        <v>46.99</v>
      </c>
      <c r="AZ6" s="52"/>
      <c r="BA6" s="47">
        <v>237</v>
      </c>
    </row>
    <row r="7" spans="1:53" ht="57" customHeight="1" x14ac:dyDescent="0.25">
      <c r="A7" s="37">
        <v>3</v>
      </c>
      <c r="B7" s="58"/>
      <c r="C7" s="38"/>
      <c r="D7" s="39" t="s">
        <v>53</v>
      </c>
      <c r="E7" s="39"/>
      <c r="F7" s="39" t="s">
        <v>54</v>
      </c>
      <c r="G7" s="40" t="s">
        <v>55</v>
      </c>
      <c r="H7" s="39" t="s">
        <v>87</v>
      </c>
      <c r="I7" s="39" t="s">
        <v>82</v>
      </c>
      <c r="J7" s="39" t="s">
        <v>58</v>
      </c>
      <c r="K7" s="39" t="s">
        <v>88</v>
      </c>
      <c r="L7" s="39" t="s">
        <v>73</v>
      </c>
      <c r="M7" s="39" t="s">
        <v>85</v>
      </c>
      <c r="N7" s="41" t="s">
        <v>89</v>
      </c>
      <c r="O7" s="42"/>
      <c r="P7" s="39" t="s">
        <v>63</v>
      </c>
      <c r="Q7" s="39">
        <v>112.7</v>
      </c>
      <c r="R7" s="43">
        <v>8.1</v>
      </c>
      <c r="S7" s="44">
        <f t="shared" si="20"/>
        <v>13.913580246913581</v>
      </c>
      <c r="T7" s="44">
        <v>13.91</v>
      </c>
      <c r="U7" s="45"/>
      <c r="V7" s="39" t="s">
        <v>64</v>
      </c>
      <c r="W7" s="46">
        <v>42</v>
      </c>
      <c r="X7" s="46">
        <v>32</v>
      </c>
      <c r="Y7" s="46">
        <v>59.5</v>
      </c>
      <c r="Z7" s="43">
        <v>10</v>
      </c>
      <c r="AA7" s="47">
        <v>3</v>
      </c>
      <c r="AB7" s="48">
        <f t="shared" si="21"/>
        <v>7.9967999999999997E-2</v>
      </c>
      <c r="AC7" s="49">
        <f t="shared" si="22"/>
        <v>2438.4753901560625</v>
      </c>
      <c r="AD7" s="50">
        <v>4000</v>
      </c>
      <c r="AE7" s="51">
        <f t="shared" si="23"/>
        <v>1.6403692307692308</v>
      </c>
      <c r="AF7" s="39" t="s">
        <v>65</v>
      </c>
      <c r="AG7" s="52">
        <v>0.42799999999999999</v>
      </c>
      <c r="AH7" s="51">
        <f t="shared" si="24"/>
        <v>5.9550123456790125</v>
      </c>
      <c r="AI7" s="51">
        <f t="shared" si="0"/>
        <v>21.505381576448244</v>
      </c>
      <c r="AJ7" s="52">
        <v>0</v>
      </c>
      <c r="AK7" s="51">
        <f t="shared" si="15"/>
        <v>0</v>
      </c>
      <c r="AL7" s="52">
        <v>0</v>
      </c>
      <c r="AM7" s="51">
        <f t="shared" si="16"/>
        <v>0</v>
      </c>
      <c r="AN7" s="52">
        <v>0</v>
      </c>
      <c r="AO7" s="51">
        <f t="shared" si="17"/>
        <v>0</v>
      </c>
      <c r="AP7" s="51">
        <v>0</v>
      </c>
      <c r="AQ7" s="50">
        <v>0</v>
      </c>
      <c r="AR7" s="52">
        <v>0</v>
      </c>
      <c r="AS7" s="51">
        <f t="shared" si="25"/>
        <v>0</v>
      </c>
      <c r="AT7" s="51">
        <f t="shared" si="18"/>
        <v>0</v>
      </c>
      <c r="AU7" s="53">
        <f t="shared" si="26"/>
        <v>21.505381576448244</v>
      </c>
      <c r="AV7" s="54">
        <f t="shared" si="27"/>
        <v>0</v>
      </c>
      <c r="AW7" s="53">
        <f t="shared" si="28"/>
        <v>21.505381576448244</v>
      </c>
      <c r="AX7" s="51">
        <f t="shared" si="19"/>
        <v>49.99</v>
      </c>
      <c r="AY7" s="55">
        <v>49.99</v>
      </c>
      <c r="AZ7" s="52"/>
      <c r="BA7" s="47">
        <v>459</v>
      </c>
    </row>
    <row r="8" spans="1:53" ht="57" customHeight="1" x14ac:dyDescent="0.25">
      <c r="A8" s="37">
        <v>1</v>
      </c>
      <c r="B8" s="56"/>
      <c r="C8" s="38"/>
      <c r="D8" s="39" t="s">
        <v>53</v>
      </c>
      <c r="E8" s="39"/>
      <c r="F8" s="39" t="s">
        <v>54</v>
      </c>
      <c r="G8" s="40" t="s">
        <v>75</v>
      </c>
      <c r="H8" s="39" t="s">
        <v>90</v>
      </c>
      <c r="I8" s="39" t="s">
        <v>91</v>
      </c>
      <c r="J8" s="39" t="s">
        <v>83</v>
      </c>
      <c r="K8" s="39" t="s">
        <v>59</v>
      </c>
      <c r="L8" s="39" t="s">
        <v>92</v>
      </c>
      <c r="M8" s="39" t="s">
        <v>93</v>
      </c>
      <c r="N8" s="41" t="s">
        <v>94</v>
      </c>
      <c r="O8" s="42"/>
      <c r="P8" s="39" t="s">
        <v>63</v>
      </c>
      <c r="Q8" s="39">
        <v>79</v>
      </c>
      <c r="R8" s="43">
        <v>8.1</v>
      </c>
      <c r="S8" s="44">
        <f>Q8/R8</f>
        <v>9.7530864197530871</v>
      </c>
      <c r="T8" s="44">
        <v>9.75</v>
      </c>
      <c r="U8" s="45"/>
      <c r="V8" s="39" t="s">
        <v>64</v>
      </c>
      <c r="W8" s="46">
        <v>42</v>
      </c>
      <c r="X8" s="46">
        <v>32</v>
      </c>
      <c r="Y8" s="46">
        <v>43.5</v>
      </c>
      <c r="Z8" s="43">
        <v>10</v>
      </c>
      <c r="AA8" s="47">
        <v>3</v>
      </c>
      <c r="AB8" s="48">
        <f>IF(W8="","",W8*X8*Y8/1000000)</f>
        <v>5.8464000000000002E-2</v>
      </c>
      <c r="AC8" s="49">
        <f>IF(AA8="","",65/AB8*AA8)</f>
        <v>3335.3858784893264</v>
      </c>
      <c r="AD8" s="50">
        <v>4000</v>
      </c>
      <c r="AE8" s="51">
        <f>IF(ISERROR(AD8/AC8),"",AD8/AC8)</f>
        <v>1.1992615384615386</v>
      </c>
      <c r="AF8" s="39" t="s">
        <v>95</v>
      </c>
      <c r="AG8" s="52">
        <v>0.42799999999999999</v>
      </c>
      <c r="AH8" s="51">
        <f>IF(ISERROR(S8*AG8),"",S8*AG8)</f>
        <v>4.1743209876543208</v>
      </c>
      <c r="AI8" s="51">
        <f t="shared" si="0"/>
        <v>15.123582526115859</v>
      </c>
      <c r="AJ8" s="52">
        <v>0</v>
      </c>
      <c r="AK8" s="51">
        <f t="shared" ref="AK8:AK10" si="29">IF(ISERROR(AW8*AJ8),"",AW8*AJ8)</f>
        <v>0</v>
      </c>
      <c r="AL8" s="52">
        <v>0</v>
      </c>
      <c r="AM8" s="51">
        <f t="shared" ref="AM8:AM10" si="30">IF(ISERROR(AW8*AL8),"",AW8*AL8)</f>
        <v>0</v>
      </c>
      <c r="AN8" s="52">
        <v>0</v>
      </c>
      <c r="AO8" s="51">
        <f t="shared" ref="AO8:AO10" si="31">IF(ISERROR(AW8*AN8),"",AW8*AN8)</f>
        <v>0</v>
      </c>
      <c r="AP8" s="51">
        <v>0</v>
      </c>
      <c r="AQ8" s="50">
        <v>0</v>
      </c>
      <c r="AR8" s="52">
        <v>0</v>
      </c>
      <c r="AS8" s="51">
        <f>IF(ISERROR(AW8*AR8),"",AW8*AR8)</f>
        <v>0</v>
      </c>
      <c r="AT8" s="51">
        <f t="shared" ref="AT8:AT10" si="32">IF(ISERROR(AK8+AM8+AO8+AP8+AS8),"",AK8+AM8+AO8+AP8+AS8)</f>
        <v>0</v>
      </c>
      <c r="AU8" s="53">
        <f>AI8+AT8</f>
        <v>15.123582526115859</v>
      </c>
      <c r="AV8" s="54">
        <f>IF(ISERROR((AW8-AU8)/AW8),"",(AW8-AU8)/AW8)</f>
        <v>0</v>
      </c>
      <c r="AW8" s="53">
        <f>AI8</f>
        <v>15.123582526115859</v>
      </c>
      <c r="AX8" s="51">
        <f t="shared" ref="AX8:AX10" si="33">IF(ISERROR(AY8*(1-AZ8)),"",AY8*(1-AZ8))</f>
        <v>39.99</v>
      </c>
      <c r="AY8" s="55">
        <v>39.99</v>
      </c>
      <c r="AZ8" s="52"/>
      <c r="BA8" s="47">
        <v>102</v>
      </c>
    </row>
    <row r="9" spans="1:53" ht="57" customHeight="1" x14ac:dyDescent="0.25">
      <c r="A9" s="37">
        <v>2</v>
      </c>
      <c r="B9" s="57"/>
      <c r="C9" s="38"/>
      <c r="D9" s="39" t="s">
        <v>53</v>
      </c>
      <c r="E9" s="39"/>
      <c r="F9" s="39" t="s">
        <v>54</v>
      </c>
      <c r="G9" s="40" t="s">
        <v>96</v>
      </c>
      <c r="H9" s="39" t="s">
        <v>81</v>
      </c>
      <c r="I9" s="39" t="s">
        <v>82</v>
      </c>
      <c r="J9" s="39" t="s">
        <v>58</v>
      </c>
      <c r="K9" s="39" t="s">
        <v>77</v>
      </c>
      <c r="L9" s="39" t="s">
        <v>84</v>
      </c>
      <c r="M9" s="39" t="s">
        <v>93</v>
      </c>
      <c r="N9" s="41" t="s">
        <v>97</v>
      </c>
      <c r="O9" s="42"/>
      <c r="P9" s="39" t="s">
        <v>63</v>
      </c>
      <c r="Q9" s="39">
        <v>101.9</v>
      </c>
      <c r="R9" s="43">
        <v>8.1</v>
      </c>
      <c r="S9" s="44">
        <f t="shared" ref="S9:S10" si="34">Q9/R9</f>
        <v>12.580246913580249</v>
      </c>
      <c r="T9" s="44">
        <v>12.58</v>
      </c>
      <c r="U9" s="45"/>
      <c r="V9" s="39" t="s">
        <v>64</v>
      </c>
      <c r="W9" s="46">
        <v>42</v>
      </c>
      <c r="X9" s="46">
        <v>32</v>
      </c>
      <c r="Y9" s="46">
        <v>52.5</v>
      </c>
      <c r="Z9" s="43">
        <v>10</v>
      </c>
      <c r="AA9" s="47">
        <v>3</v>
      </c>
      <c r="AB9" s="48">
        <f t="shared" ref="AB9:AB10" si="35">IF(W9="","",W9*X9*Y9/1000000)</f>
        <v>7.0559999999999998E-2</v>
      </c>
      <c r="AC9" s="49">
        <f t="shared" ref="AC9:AC10" si="36">IF(AA9="","",65/AB9*AA9)</f>
        <v>2763.6054421768708</v>
      </c>
      <c r="AD9" s="50">
        <v>4000</v>
      </c>
      <c r="AE9" s="51">
        <f t="shared" ref="AE9:AE10" si="37">IF(ISERROR(AD9/AC9),"",AD9/AC9)</f>
        <v>1.4473846153846153</v>
      </c>
      <c r="AF9" s="39" t="s">
        <v>72</v>
      </c>
      <c r="AG9" s="52">
        <v>0.42799999999999999</v>
      </c>
      <c r="AH9" s="51">
        <f t="shared" ref="AH9:AH10" si="38">IF(ISERROR(S9*AG9),"",S9*AG9)</f>
        <v>5.3843456790123465</v>
      </c>
      <c r="AI9" s="51">
        <f t="shared" si="0"/>
        <v>19.411730294396961</v>
      </c>
      <c r="AJ9" s="52">
        <v>0</v>
      </c>
      <c r="AK9" s="51">
        <f t="shared" si="29"/>
        <v>0</v>
      </c>
      <c r="AL9" s="52">
        <v>0</v>
      </c>
      <c r="AM9" s="51">
        <f t="shared" si="30"/>
        <v>0</v>
      </c>
      <c r="AN9" s="52">
        <v>0</v>
      </c>
      <c r="AO9" s="51">
        <f t="shared" si="31"/>
        <v>0</v>
      </c>
      <c r="AP9" s="51">
        <v>0</v>
      </c>
      <c r="AQ9" s="50">
        <v>0</v>
      </c>
      <c r="AR9" s="52">
        <v>0</v>
      </c>
      <c r="AS9" s="51">
        <f t="shared" ref="AS9:AS10" si="39">IF(ISERROR(AW9*AR9),"",AW9*AR9)</f>
        <v>0</v>
      </c>
      <c r="AT9" s="51">
        <f t="shared" si="32"/>
        <v>0</v>
      </c>
      <c r="AU9" s="53">
        <f t="shared" ref="AU9:AU10" si="40">IF(ISERROR(AI9+AT9),"",AI9+AT9)</f>
        <v>19.411730294396961</v>
      </c>
      <c r="AV9" s="54">
        <f t="shared" ref="AV9:AV10" si="41">IF(ISERROR((AW9-AU9)/AW9),"",(AW9-AU9)/AW9)</f>
        <v>0</v>
      </c>
      <c r="AW9" s="53">
        <f t="shared" ref="AW9:AW10" si="42">AI9</f>
        <v>19.411730294396961</v>
      </c>
      <c r="AX9" s="51">
        <f t="shared" si="33"/>
        <v>46.99</v>
      </c>
      <c r="AY9" s="55">
        <v>46.99</v>
      </c>
      <c r="AZ9" s="52"/>
      <c r="BA9" s="47">
        <v>282</v>
      </c>
    </row>
    <row r="10" spans="1:53" ht="57" customHeight="1" x14ac:dyDescent="0.25">
      <c r="A10" s="37">
        <v>3</v>
      </c>
      <c r="B10" s="58"/>
      <c r="C10" s="38"/>
      <c r="D10" s="39" t="s">
        <v>53</v>
      </c>
      <c r="E10" s="39"/>
      <c r="F10" s="39" t="s">
        <v>54</v>
      </c>
      <c r="G10" s="40" t="s">
        <v>75</v>
      </c>
      <c r="H10" s="39" t="s">
        <v>81</v>
      </c>
      <c r="I10" s="39" t="s">
        <v>82</v>
      </c>
      <c r="J10" s="39" t="s">
        <v>98</v>
      </c>
      <c r="K10" s="39" t="s">
        <v>77</v>
      </c>
      <c r="L10" s="39" t="s">
        <v>99</v>
      </c>
      <c r="M10" s="39" t="s">
        <v>100</v>
      </c>
      <c r="N10" s="41" t="s">
        <v>101</v>
      </c>
      <c r="O10" s="42"/>
      <c r="P10" s="39" t="s">
        <v>63</v>
      </c>
      <c r="Q10" s="39">
        <v>112.7</v>
      </c>
      <c r="R10" s="43">
        <v>8.1</v>
      </c>
      <c r="S10" s="44">
        <f t="shared" si="34"/>
        <v>13.913580246913581</v>
      </c>
      <c r="T10" s="44">
        <v>13.91</v>
      </c>
      <c r="U10" s="45"/>
      <c r="V10" s="39" t="s">
        <v>64</v>
      </c>
      <c r="W10" s="46">
        <v>42</v>
      </c>
      <c r="X10" s="46">
        <v>32</v>
      </c>
      <c r="Y10" s="46">
        <v>59.5</v>
      </c>
      <c r="Z10" s="43">
        <v>10</v>
      </c>
      <c r="AA10" s="47">
        <v>3</v>
      </c>
      <c r="AB10" s="48">
        <f t="shared" si="35"/>
        <v>7.9967999999999997E-2</v>
      </c>
      <c r="AC10" s="49">
        <f t="shared" si="36"/>
        <v>2438.4753901560625</v>
      </c>
      <c r="AD10" s="50">
        <v>4000</v>
      </c>
      <c r="AE10" s="51">
        <f t="shared" si="37"/>
        <v>1.6403692307692308</v>
      </c>
      <c r="AF10" s="39" t="s">
        <v>65</v>
      </c>
      <c r="AG10" s="52">
        <v>0.42799999999999999</v>
      </c>
      <c r="AH10" s="51">
        <f t="shared" si="38"/>
        <v>5.9550123456790125</v>
      </c>
      <c r="AI10" s="51">
        <f t="shared" si="0"/>
        <v>21.505381576448244</v>
      </c>
      <c r="AJ10" s="52">
        <v>0</v>
      </c>
      <c r="AK10" s="51">
        <f t="shared" si="29"/>
        <v>0</v>
      </c>
      <c r="AL10" s="52">
        <v>0</v>
      </c>
      <c r="AM10" s="51">
        <f t="shared" si="30"/>
        <v>0</v>
      </c>
      <c r="AN10" s="52">
        <v>0</v>
      </c>
      <c r="AO10" s="51">
        <f t="shared" si="31"/>
        <v>0</v>
      </c>
      <c r="AP10" s="51">
        <v>0</v>
      </c>
      <c r="AQ10" s="50">
        <v>0</v>
      </c>
      <c r="AR10" s="52">
        <v>0</v>
      </c>
      <c r="AS10" s="51">
        <f t="shared" si="39"/>
        <v>0</v>
      </c>
      <c r="AT10" s="51">
        <f t="shared" si="32"/>
        <v>0</v>
      </c>
      <c r="AU10" s="53">
        <f t="shared" si="40"/>
        <v>21.505381576448244</v>
      </c>
      <c r="AV10" s="54">
        <f t="shared" si="41"/>
        <v>0</v>
      </c>
      <c r="AW10" s="53">
        <f t="shared" si="42"/>
        <v>21.505381576448244</v>
      </c>
      <c r="AX10" s="51">
        <f t="shared" si="33"/>
        <v>49.99</v>
      </c>
      <c r="AY10" s="55">
        <v>49.99</v>
      </c>
      <c r="AZ10" s="52"/>
      <c r="BA10" s="47">
        <v>417</v>
      </c>
    </row>
    <row r="11" spans="1:53" ht="57" customHeight="1" x14ac:dyDescent="0.25">
      <c r="A11" s="37">
        <v>1</v>
      </c>
      <c r="B11" s="56"/>
      <c r="C11" s="38"/>
      <c r="D11" s="39" t="s">
        <v>53</v>
      </c>
      <c r="E11" s="39"/>
      <c r="F11" s="39" t="s">
        <v>54</v>
      </c>
      <c r="G11" s="40" t="s">
        <v>55</v>
      </c>
      <c r="H11" s="39" t="s">
        <v>56</v>
      </c>
      <c r="I11" s="39" t="s">
        <v>57</v>
      </c>
      <c r="J11" s="39" t="s">
        <v>58</v>
      </c>
      <c r="K11" s="39" t="s">
        <v>59</v>
      </c>
      <c r="L11" s="39" t="s">
        <v>92</v>
      </c>
      <c r="M11" s="39" t="s">
        <v>102</v>
      </c>
      <c r="N11" s="41" t="s">
        <v>103</v>
      </c>
      <c r="O11" s="42"/>
      <c r="P11" s="39" t="s">
        <v>63</v>
      </c>
      <c r="Q11" s="39">
        <v>79</v>
      </c>
      <c r="R11" s="43">
        <v>8.1</v>
      </c>
      <c r="S11" s="44">
        <f>Q11/R11</f>
        <v>9.7530864197530871</v>
      </c>
      <c r="T11" s="44">
        <v>9.75</v>
      </c>
      <c r="U11" s="45"/>
      <c r="V11" s="39" t="s">
        <v>64</v>
      </c>
      <c r="W11" s="46">
        <v>42</v>
      </c>
      <c r="X11" s="46">
        <v>32</v>
      </c>
      <c r="Y11" s="46">
        <v>43.5</v>
      </c>
      <c r="Z11" s="43">
        <v>10</v>
      </c>
      <c r="AA11" s="47">
        <v>3</v>
      </c>
      <c r="AB11" s="48">
        <f>IF(W11="","",W11*X11*Y11/1000000)</f>
        <v>5.8464000000000002E-2</v>
      </c>
      <c r="AC11" s="49">
        <f>IF(AA11="","",65/AB11*AA11)</f>
        <v>3335.3858784893264</v>
      </c>
      <c r="AD11" s="50">
        <v>4000</v>
      </c>
      <c r="AE11" s="51">
        <f>IF(ISERROR(AD11/AC11),"",AD11/AC11)</f>
        <v>1.1992615384615386</v>
      </c>
      <c r="AF11" s="39" t="s">
        <v>65</v>
      </c>
      <c r="AG11" s="52">
        <v>0.42799999999999999</v>
      </c>
      <c r="AH11" s="51">
        <f>IF(ISERROR(S11*AG11),"",S11*AG11)</f>
        <v>4.1743209876543208</v>
      </c>
      <c r="AI11" s="51">
        <f t="shared" si="0"/>
        <v>15.123582526115859</v>
      </c>
      <c r="AJ11" s="52">
        <v>0</v>
      </c>
      <c r="AK11" s="51">
        <f t="shared" ref="AK11:AK13" si="43">IF(ISERROR(AW11*AJ11),"",AW11*AJ11)</f>
        <v>0</v>
      </c>
      <c r="AL11" s="52">
        <v>0</v>
      </c>
      <c r="AM11" s="51">
        <f t="shared" ref="AM11:AM13" si="44">IF(ISERROR(AW11*AL11),"",AW11*AL11)</f>
        <v>0</v>
      </c>
      <c r="AN11" s="52">
        <v>0</v>
      </c>
      <c r="AO11" s="51">
        <f t="shared" ref="AO11:AO13" si="45">IF(ISERROR(AW11*AN11),"",AW11*AN11)</f>
        <v>0</v>
      </c>
      <c r="AP11" s="51">
        <v>0</v>
      </c>
      <c r="AQ11" s="50">
        <v>0</v>
      </c>
      <c r="AR11" s="52">
        <v>0</v>
      </c>
      <c r="AS11" s="51">
        <f>IF(ISERROR(AW11*AR11),"",AW11*AR11)</f>
        <v>0</v>
      </c>
      <c r="AT11" s="51">
        <f t="shared" ref="AT11:AT13" si="46">IF(ISERROR(AK11+AM11+AO11+AP11+AS11),"",AK11+AM11+AO11+AP11+AS11)</f>
        <v>0</v>
      </c>
      <c r="AU11" s="53">
        <f>AI11+AT11</f>
        <v>15.123582526115859</v>
      </c>
      <c r="AV11" s="54">
        <f>IF(ISERROR((AW11-AU11)/AW11),"",(AW11-AU11)/AW11)</f>
        <v>0</v>
      </c>
      <c r="AW11" s="53">
        <f>AI11</f>
        <v>15.123582526115859</v>
      </c>
      <c r="AX11" s="51">
        <f t="shared" ref="AX11:AX13" si="47">IF(ISERROR(AY11*(1-AZ11)),"",AY11*(1-AZ11))</f>
        <v>39.99</v>
      </c>
      <c r="AY11" s="55">
        <v>39.99</v>
      </c>
      <c r="AZ11" s="52"/>
      <c r="BA11" s="47">
        <v>192</v>
      </c>
    </row>
    <row r="12" spans="1:53" ht="57" customHeight="1" x14ac:dyDescent="0.25">
      <c r="A12" s="37">
        <v>2</v>
      </c>
      <c r="B12" s="57"/>
      <c r="C12" s="38"/>
      <c r="D12" s="39" t="s">
        <v>53</v>
      </c>
      <c r="E12" s="39"/>
      <c r="F12" s="39" t="s">
        <v>54</v>
      </c>
      <c r="G12" s="40" t="s">
        <v>75</v>
      </c>
      <c r="H12" s="39" t="s">
        <v>56</v>
      </c>
      <c r="I12" s="39" t="s">
        <v>104</v>
      </c>
      <c r="J12" s="39" t="s">
        <v>83</v>
      </c>
      <c r="K12" s="39" t="s">
        <v>59</v>
      </c>
      <c r="L12" s="39" t="s">
        <v>105</v>
      </c>
      <c r="M12" s="39" t="s">
        <v>106</v>
      </c>
      <c r="N12" s="41" t="s">
        <v>107</v>
      </c>
      <c r="O12" s="42"/>
      <c r="P12" s="39" t="s">
        <v>63</v>
      </c>
      <c r="Q12" s="39">
        <v>101.9</v>
      </c>
      <c r="R12" s="43">
        <v>8.1</v>
      </c>
      <c r="S12" s="44">
        <f t="shared" ref="S12:S13" si="48">Q12/R12</f>
        <v>12.580246913580249</v>
      </c>
      <c r="T12" s="44">
        <v>12.58</v>
      </c>
      <c r="U12" s="45"/>
      <c r="V12" s="39" t="s">
        <v>64</v>
      </c>
      <c r="W12" s="46">
        <v>42</v>
      </c>
      <c r="X12" s="46">
        <v>32</v>
      </c>
      <c r="Y12" s="46">
        <v>52.5</v>
      </c>
      <c r="Z12" s="43">
        <v>10</v>
      </c>
      <c r="AA12" s="47">
        <v>3</v>
      </c>
      <c r="AB12" s="48">
        <f t="shared" ref="AB12:AB13" si="49">IF(W12="","",W12*X12*Y12/1000000)</f>
        <v>7.0559999999999998E-2</v>
      </c>
      <c r="AC12" s="49">
        <f t="shared" ref="AC12:AC13" si="50">IF(AA12="","",65/AB12*AA12)</f>
        <v>2763.6054421768708</v>
      </c>
      <c r="AD12" s="50">
        <v>4000</v>
      </c>
      <c r="AE12" s="51">
        <f t="shared" ref="AE12:AE13" si="51">IF(ISERROR(AD12/AC12),"",AD12/AC12)</f>
        <v>1.4473846153846153</v>
      </c>
      <c r="AF12" s="39" t="s">
        <v>65</v>
      </c>
      <c r="AG12" s="52">
        <v>0.42799999999999999</v>
      </c>
      <c r="AH12" s="51">
        <f t="shared" ref="AH12:AH13" si="52">IF(ISERROR(S12*AG12),"",S12*AG12)</f>
        <v>5.3843456790123465</v>
      </c>
      <c r="AI12" s="51">
        <f t="shared" si="0"/>
        <v>19.411730294396961</v>
      </c>
      <c r="AJ12" s="52">
        <v>0</v>
      </c>
      <c r="AK12" s="51">
        <f t="shared" si="43"/>
        <v>0</v>
      </c>
      <c r="AL12" s="52">
        <v>0</v>
      </c>
      <c r="AM12" s="51">
        <f t="shared" si="44"/>
        <v>0</v>
      </c>
      <c r="AN12" s="52">
        <v>0</v>
      </c>
      <c r="AO12" s="51">
        <f t="shared" si="45"/>
        <v>0</v>
      </c>
      <c r="AP12" s="51">
        <v>0</v>
      </c>
      <c r="AQ12" s="50">
        <v>0</v>
      </c>
      <c r="AR12" s="52">
        <v>0</v>
      </c>
      <c r="AS12" s="51">
        <f t="shared" ref="AS12:AS13" si="53">IF(ISERROR(AW12*AR12),"",AW12*AR12)</f>
        <v>0</v>
      </c>
      <c r="AT12" s="51">
        <f t="shared" si="46"/>
        <v>0</v>
      </c>
      <c r="AU12" s="53">
        <f t="shared" ref="AU12:AU13" si="54">IF(ISERROR(AI12+AT12),"",AI12+AT12)</f>
        <v>19.411730294396961</v>
      </c>
      <c r="AV12" s="54">
        <f t="shared" ref="AV12:AV13" si="55">IF(ISERROR((AW12-AU12)/AW12),"",(AW12-AU12)/AW12)</f>
        <v>0</v>
      </c>
      <c r="AW12" s="53">
        <f t="shared" ref="AW12:AW13" si="56">AI12</f>
        <v>19.411730294396961</v>
      </c>
      <c r="AX12" s="51">
        <f t="shared" si="47"/>
        <v>46.99</v>
      </c>
      <c r="AY12" s="55">
        <v>46.99</v>
      </c>
      <c r="AZ12" s="52"/>
      <c r="BA12" s="47">
        <v>348</v>
      </c>
    </row>
    <row r="13" spans="1:53" ht="57" customHeight="1" x14ac:dyDescent="0.25">
      <c r="A13" s="37">
        <v>3</v>
      </c>
      <c r="B13" s="58"/>
      <c r="C13" s="38"/>
      <c r="D13" s="39" t="s">
        <v>53</v>
      </c>
      <c r="E13" s="39"/>
      <c r="F13" s="39" t="s">
        <v>54</v>
      </c>
      <c r="G13" s="40" t="s">
        <v>75</v>
      </c>
      <c r="H13" s="39" t="s">
        <v>56</v>
      </c>
      <c r="I13" s="39" t="s">
        <v>67</v>
      </c>
      <c r="J13" s="39" t="s">
        <v>58</v>
      </c>
      <c r="K13" s="39" t="s">
        <v>77</v>
      </c>
      <c r="L13" s="39" t="s">
        <v>99</v>
      </c>
      <c r="M13" s="39" t="s">
        <v>106</v>
      </c>
      <c r="N13" s="41" t="s">
        <v>108</v>
      </c>
      <c r="O13" s="42"/>
      <c r="P13" s="39" t="s">
        <v>63</v>
      </c>
      <c r="Q13" s="39">
        <v>112.7</v>
      </c>
      <c r="R13" s="43">
        <v>8.1</v>
      </c>
      <c r="S13" s="44">
        <f t="shared" si="48"/>
        <v>13.913580246913581</v>
      </c>
      <c r="T13" s="44">
        <v>13.91</v>
      </c>
      <c r="U13" s="45"/>
      <c r="V13" s="39" t="s">
        <v>64</v>
      </c>
      <c r="W13" s="46">
        <v>42</v>
      </c>
      <c r="X13" s="46">
        <v>32</v>
      </c>
      <c r="Y13" s="46">
        <v>59.5</v>
      </c>
      <c r="Z13" s="43">
        <v>10</v>
      </c>
      <c r="AA13" s="47">
        <v>3</v>
      </c>
      <c r="AB13" s="48">
        <f t="shared" si="49"/>
        <v>7.9967999999999997E-2</v>
      </c>
      <c r="AC13" s="49">
        <f t="shared" si="50"/>
        <v>2438.4753901560625</v>
      </c>
      <c r="AD13" s="50">
        <v>4000</v>
      </c>
      <c r="AE13" s="51">
        <f t="shared" si="51"/>
        <v>1.6403692307692308</v>
      </c>
      <c r="AF13" s="39" t="s">
        <v>72</v>
      </c>
      <c r="AG13" s="52">
        <v>0.42799999999999999</v>
      </c>
      <c r="AH13" s="51">
        <f t="shared" si="52"/>
        <v>5.9550123456790125</v>
      </c>
      <c r="AI13" s="51">
        <f t="shared" si="0"/>
        <v>21.505381576448244</v>
      </c>
      <c r="AJ13" s="52">
        <v>0</v>
      </c>
      <c r="AK13" s="51">
        <f t="shared" si="43"/>
        <v>0</v>
      </c>
      <c r="AL13" s="52">
        <v>0</v>
      </c>
      <c r="AM13" s="51">
        <f t="shared" si="44"/>
        <v>0</v>
      </c>
      <c r="AN13" s="52">
        <v>0</v>
      </c>
      <c r="AO13" s="51">
        <f t="shared" si="45"/>
        <v>0</v>
      </c>
      <c r="AP13" s="51">
        <v>0</v>
      </c>
      <c r="AQ13" s="50">
        <v>0</v>
      </c>
      <c r="AR13" s="52">
        <v>0</v>
      </c>
      <c r="AS13" s="51">
        <f t="shared" si="53"/>
        <v>0</v>
      </c>
      <c r="AT13" s="51">
        <f t="shared" si="46"/>
        <v>0</v>
      </c>
      <c r="AU13" s="53">
        <f t="shared" si="54"/>
        <v>21.505381576448244</v>
      </c>
      <c r="AV13" s="54">
        <f t="shared" si="55"/>
        <v>0</v>
      </c>
      <c r="AW13" s="53">
        <f t="shared" si="56"/>
        <v>21.505381576448244</v>
      </c>
      <c r="AX13" s="51">
        <f t="shared" si="47"/>
        <v>49.99</v>
      </c>
      <c r="AY13" s="55">
        <v>49.99</v>
      </c>
      <c r="AZ13" s="52"/>
      <c r="BA13" s="47">
        <v>261</v>
      </c>
    </row>
  </sheetData>
  <sheetProtection insertRows="0" deleteRows="0" sort="0"/>
  <protectedRanges>
    <protectedRange sqref="A14:J257 L14:BA257 R2:V13 AG2:BA13 L2:M13 O2:P13 A2:G13 Z2:AE13" name="Range1"/>
    <protectedRange sqref="K14:K255" name="Range1_1"/>
    <protectedRange sqref="H2:J13" name="Range1_4"/>
    <protectedRange sqref="K2:K13" name="Range1_1_2"/>
    <protectedRange sqref="Q2:Q13" name="Range1_7"/>
    <protectedRange sqref="AF2:AF13" name="Range1_2"/>
  </protectedRanges>
  <mergeCells count="4">
    <mergeCell ref="B5:B7"/>
    <mergeCell ref="B8:B10"/>
    <mergeCell ref="B11:B13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F2:F13</xm:sqref>
        </x14:dataValidation>
        <x14:dataValidation type="list" allowBlank="1" showInputMessage="1" showErrorMessage="1">
          <x14:formula1>
            <xm:f>[1]ValueSelect!#REF!</xm:f>
          </x14:formula1>
          <xm:sqref>E2:E13</xm:sqref>
        </x14:dataValidation>
        <x14:dataValidation type="list" allowBlank="1" showInputMessage="1" showErrorMessage="1">
          <x14:formula1>
            <xm:f>[1]Data!#REF!</xm:f>
          </x14:formula1>
          <xm:sqref>P2:P13</xm:sqref>
        </x14:dataValidation>
        <x14:dataValidation type="list" allowBlank="1" showInputMessage="1" showErrorMessage="1">
          <x14:formula1>
            <xm:f>[1]Data!#REF!</xm:f>
          </x14:formula1>
          <xm:sqref>V2:V13</xm:sqref>
        </x14:dataValidation>
        <x14:dataValidation type="list" allowBlank="1" showInputMessage="1" showErrorMessage="1">
          <x14:formula1>
            <xm:f>[1]ValueSelect!#REF!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2025-11-07T03:38:06Z</dcterms:created>
  <dcterms:modified xsi:type="dcterms:W3CDTF">2025-11-07T03:53:33Z</dcterms:modified>
</cp:coreProperties>
</file>