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90A9B706-ECFE-4818-A8D9-DE91368406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[6]Flow!$AB$27:$AB$28,[6]Flow!$AB$39:$AB$43,[6]Flow!$AB$64:$AB$65,[6]Flow!$AB$93:$AB$94,[6]Flow!$AB$103:$AB$105,[6]Flow!$AB$116:$AB$117</definedName>
    <definedName name="ACCESSORIES">'[1]x-Lists'!$AH$2:$AH$12</definedName>
    <definedName name="AD">'[7]other data'!$T$2:$T$5</definedName>
    <definedName name="ALLOCATION">'[1]x-Lists'!$Q$2</definedName>
    <definedName name="APL">[8]Instructions!$DP$3:$DP$6</definedName>
    <definedName name="ARTIFICIALFLOWERSPLANTS">#REF!</definedName>
    <definedName name="ARTIFICIALFLOWERSPLANTSA1">[9]!Table1[[#All],[VALENCE]]</definedName>
    <definedName name="ARTIFICIALFLOWERSPLANTSAW2">#REF!</definedName>
    <definedName name="ARTIFICIALFLOWERSPLANTSSILHOUETTE">[9]!Table1[[#All],[QUILT]]</definedName>
    <definedName name="Artwork">#REF!</definedName>
    <definedName name="AssortedSKU_Range">[2]Mapping!$J$2:$J$3</definedName>
    <definedName name="Banner">'[10]Hardline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[11]Amazon!$B$2:$B$6</definedName>
    <definedName name="Bath_Accessories">[11]Amazon!$AA$2:$AA$22</definedName>
    <definedName name="Bath_Rugs">[11]Amazon!$AB$2:$AB$4</definedName>
    <definedName name="Bed_in_a_bag_Full_Queen_King">[11]Amazon!$G$2</definedName>
    <definedName name="Bed_in_a_bag_Twin">[11]Amazon!$F$2</definedName>
    <definedName name="Bed_Pillows">[11]Amazon!$H$2:$H$7</definedName>
    <definedName name="BEDBATH">[9]!Table1[[#All],[BEDDING]]</definedName>
    <definedName name="BEDBATHSIZE">[9]!Table1[[#All],[FULL/QUEEN]]</definedName>
    <definedName name="BEDBATHTICKETTYPE">[9]!Table1[[#All],[SMALL GUM]]</definedName>
    <definedName name="BEDBATHTICKETYPE">[9]!Table1[[#All],[SMALL GUM]]</definedName>
    <definedName name="Bedding">[11]Amazon!$A$2:$A$22</definedName>
    <definedName name="Bedding.">[11]BBB!$A$2:$A$11</definedName>
    <definedName name="Bedspreads_Coverlets">[11]Amazon!$I$2:$I$4</definedName>
    <definedName name="BIG_IDEAS">'[1]x-Lists'!$AU$2:$AU$17</definedName>
    <definedName name="Blankets_Throws">[11]Amazon!$O$2:$O$3</definedName>
    <definedName name="BLANKETSTHROWSA1">[9]!Table1[[#All],[KING]]</definedName>
    <definedName name="BLANKETSTHROWSS">[9]!Table1[[#All],[KING SHAM]]</definedName>
    <definedName name="brands">'[7]other data'!$K$2:$K$48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NDLEHOLDERS">[9]!Table1[KING]</definedName>
    <definedName name="CANDLES">[9]!Table1[[#All],[BEDSKIRTS]]</definedName>
    <definedName name="CANDLESA1">[9]!Table1[TWIN]</definedName>
    <definedName name="CANDLESA2">[9]!Table1[Column13]</definedName>
    <definedName name="CANDLESETS">[9]!Table1[TWIN]</definedName>
    <definedName name="CANDLESMATERIAL">#REF!</definedName>
    <definedName name="CANDLESMATERIAL\">#REF!</definedName>
    <definedName name="CANDLESPRODUCT">[9]!Table1[[#Headers],[BEDSKIRTS]]</definedName>
    <definedName name="CANDLESSILHOUETTE">[9]!Table1[[#All],[COMFORTER SET]]</definedName>
    <definedName name="CANDLESTICKETTYPE">[9]!Table1[[#All],[LARGE GUM]]</definedName>
    <definedName name="CANDLESTICKETYPE">[9]!Table1[LARGE GUM]</definedName>
    <definedName name="Case_Freight_Range">[2]Mapping!$F$2:$F$19</definedName>
    <definedName name="CATEGORY">[3]Sheet1!$DW$2:$DW$3</definedName>
    <definedName name="categoryfinal">'[12]Import Quote Sheet'!$A$90:$A$190</definedName>
    <definedName name="CFSCY">'[1]x-imports'!$A$2:$A$3</definedName>
    <definedName name="chargeback">'[7]other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[3]Sheet1!$EH$2:$EH$3</definedName>
    <definedName name="COMFORTERSBEDDINGSETSA1">[9]!Table1[[#All],[TWIN]]</definedName>
    <definedName name="COMFORTERSBEDDINGSETSS">[9]!Table1[[#All],[COMFORTER SET]]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'[7]other data'!$I$3:$I$249</definedName>
    <definedName name="CURTAINSDRAPESA1">[9]!Table1[[#All],[VALENCE]]</definedName>
    <definedName name="CURTAINSDRAPESS">[9]!Table1[[#All],[OTHER]]</definedName>
    <definedName name="d">[4]Mapping!$AR$2:$AR$84</definedName>
    <definedName name="_xlnm.Database">'[1]x-Lists'!$A$2:$A$9</definedName>
    <definedName name="dealPricing_Range">[2]Mapping!$BD$2:$BD$3</definedName>
    <definedName name="DEC">#REF!</definedName>
    <definedName name="DECOARTIVEACCENTSSILHOUETTE">[9]!Table1[[#All],[DUVETS]]</definedName>
    <definedName name="DECOR">#REF!</definedName>
    <definedName name="DECORA1">[9]!Table1[NOT USED]</definedName>
    <definedName name="Decorative_Accessories">#REF!</definedName>
    <definedName name="Decorative_Pillows_Inserts_Covers">[11]Amazon!$J$2:$J$3</definedName>
    <definedName name="DECORATIVEACCENSSILHOUETTE">#REF!</definedName>
    <definedName name="DECORATIVEACCENTS">[9]!Table1[[#All],[THROW PILLOWS]]</definedName>
    <definedName name="DECORATIVEACCENTSA1">[9]!Table1[[#All],[KING]]</definedName>
    <definedName name="DECORATIVEACCENTSA2">#REF!</definedName>
    <definedName name="DECORATIVEACCENTSSILHOUETTE">[9]!Table1[[#All],[DUVETS]]</definedName>
    <definedName name="DECORATIVEPILLOWSCHAIRPADS">[9]!Table1[[#All],[THROW PILLOWS]]</definedName>
    <definedName name="DECORATIVEPILLOWSCHAIRPADSA1">[9]!Table1[[#All],[QUEEN]]</definedName>
    <definedName name="DECORPRODUCT">#REF!</definedName>
    <definedName name="Description1_Range">[2]Mapping!$AQ$2:$AQ$72</definedName>
    <definedName name="Description2_Range">[2]Mapping!$AR$2:$AR$84</definedName>
    <definedName name="DesignStrat">#N/A</definedName>
    <definedName name="DESTINATIONPORT">'[1]x-imports'!$B$2:$B$3</definedName>
    <definedName name="DIAMETER">'[1]x-Lists'!$AM$2:$AM$9</definedName>
    <definedName name="diffgrp">'[7]diff group head'!$A$2:$A$47</definedName>
    <definedName name="DIFFS">'[7]other data'!$AF$2:$AF$13</definedName>
    <definedName name="Division1">'[10]Hardline Drop down'!$A$5:$A$16</definedName>
    <definedName name="Down_Comforters">[11]Amazon!$Q$2:$Q$4</definedName>
    <definedName name="Duvet_Covers">[11]Amazon!$K$2:$K$3</definedName>
    <definedName name="DUVETCOVERSA1">[9]!Table1[[#All],[EURO]]</definedName>
    <definedName name="DUVETCOVERSS">[9]!Table1[[#All],[DUVETS]]</definedName>
    <definedName name="Electrics">[11]Amazon!$R$2:$R$3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[5]Costs!$J$11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inalports">'[12]Import Quote Sheet'!$B$90:$B$123</definedName>
    <definedName name="fiscalweeks">#REF!</definedName>
    <definedName name="foam">[3]Sheet1!$EC$2:$EC$3</definedName>
    <definedName name="FOBPORT">'[1]x-imports'!$C$2:$C$40</definedName>
    <definedName name="FRAGRANCEACCESSORIES">[9]!Table1[NOT USED]</definedName>
    <definedName name="FRAGRANCEPLUGINS">[9]!Table1[Column13]</definedName>
    <definedName name="FRAGRANCESPRAYS">#REF!</definedName>
    <definedName name="FRAMES">[9]!Table1[THROW PILLOWS]</definedName>
    <definedName name="FRAMESA1">[9]!Table1[KING]</definedName>
    <definedName name="FRAMESA2">#REF!</definedName>
    <definedName name="FRAMESTICKETTYPE">#REF!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ANGER">[7]hangers!$B$3:$B$42</definedName>
    <definedName name="hanger2">[7]hangers!$G$3:$G$42</definedName>
    <definedName name="HOLIDAY">'[1]x-Lists'!$AP$2:$AP$10</definedName>
    <definedName name="Home_Décor">[11]Amazon!$C$2</definedName>
    <definedName name="Home_Décor.">[11]BBB!$B$2:$B$10</definedName>
    <definedName name="HOMEDECOR">[9]!Table1[[#All],[DECORATIVE PILLOWS &amp; CHAIR PADS]]</definedName>
    <definedName name="HOMEDECORSIZE">[9]!Table1[[#All],[UNKOWN]]</definedName>
    <definedName name="HOMEDECORTICKETTYPE">[9]!Table1[[#All],[LARGE GUM]]</definedName>
    <definedName name="JARCANDLES">#REF!</definedName>
    <definedName name="JARS">#REF!</definedName>
    <definedName name="KD">[3]Sheet1!$DS$2:$DS$2</definedName>
    <definedName name="Kids_Bath">[11]Amazon!$AC$2:$AC$4</definedName>
    <definedName name="Kids_or_Teen">[11]Amazon!$P$2:$P$21</definedName>
    <definedName name="KIDSBEDDINGA1">[9]!Table1[[#All],[STANDARD]]</definedName>
    <definedName name="KIDSBEDDINGS">[9]!Table1[[#All],[COORDINATING PILLOWS]]</definedName>
    <definedName name="Lennox">#REF!</definedName>
    <definedName name="LicensedProduct_Range">[2]Mapping!$AF$2:$AF$3</definedName>
    <definedName name="LIFESTYLE">'[1]x-Lists'!$T$2:$T$5</definedName>
    <definedName name="Lighting_or_Candleholders">[11]Amazon!$AF$2:$AF$14</definedName>
    <definedName name="LOCALIZATION__PRICEPOINT">'[1]x-Lists'!$Z$2:$Z$5</definedName>
    <definedName name="loctype">'[7]other data'!$BN$2:$BN$6</definedName>
    <definedName name="M">[3]Sheet1!$EA$2:$EA$3</definedName>
    <definedName name="MATERIAL">'[1]x-Lists'!$AE$2:$AE$83</definedName>
    <definedName name="Mattress_Pads_Full_Queen_King">[11]Amazon!$S$2:$S$4</definedName>
    <definedName name="Mattress_Pads_Twin">[11]Amazon!$T$2:$T$8</definedName>
    <definedName name="Mattress_Toppers_Full_Queen_King">[11]Amazon!$U$2</definedName>
    <definedName name="Mattress_Toppers_Twin">[11]Amazon!$V$2:$V$11</definedName>
    <definedName name="MELTS">#REF!</definedName>
    <definedName name="Non_Down_Comforters_Full_Queen_King">[11]Amazon!$L$2:$L$4</definedName>
    <definedName name="Non_Down_Comforters_Twin">[11]Amazon!$M$2:$M$5</definedName>
    <definedName name="NOPE">[9]!Table1[[#All],[BEDDING]]</definedName>
    <definedName name="NOTHING">[9]!Table1[[#Headers],[DECORATIVE PILLOWS &amp; CHAIR PADS]]</definedName>
    <definedName name="NOVELTYCANDLES\">#REF!</definedName>
    <definedName name="NumberOfGroups">12</definedName>
    <definedName name="Office">'[10]Hardline Drop down'!$C$5:$C$21</definedName>
    <definedName name="ORDERTYPE">'[7]other data'!$AN$2:$AN$6</definedName>
    <definedName name="OTB">'[7]other data'!$R$2:$R$14</definedName>
    <definedName name="OTHERCANDLES">#REF!</definedName>
    <definedName name="Outdoor">[11]BBB!$C$2</definedName>
    <definedName name="PACK">[3]Sheet1!$EE$2:$EE$3</definedName>
    <definedName name="PACK_SET">'[1]x-Lists'!$AO$2:$AO$34</definedName>
    <definedName name="PATTERN">'[1]x-Lists'!$AF$2:$AF$49</definedName>
    <definedName name="PAYMENTTERMS">'[1]x-imports'!$E$2:$E$3</definedName>
    <definedName name="Pet_Care">[11]BBB!$D$2:$D$6</definedName>
    <definedName name="PICTUREFRAMESPHOTOALBUMS">[9]!Table1[[#All],[VALENCES]]</definedName>
    <definedName name="PICTUREFRAMESPHOTOALBUMSA1">[9]!Table1[[#All],[NOT USED]]</definedName>
    <definedName name="PICTUREFRAMESPHOTOALBUMSA2">#REF!</definedName>
    <definedName name="PICTUREFRAMESPHOTOALBUMSSILHOUETTE">[9]!Table1[[#All],[COORDINATING PILLOWS]]</definedName>
    <definedName name="PILLARCANDLES">#REF!</definedName>
    <definedName name="Pillow_Shams">[11]Amazon!$N$2</definedName>
    <definedName name="Pillowcases">[11]Amazon!$W$2:$W$3</definedName>
    <definedName name="PILLOWSHAMSA1">[9]!Table1[[#All],[CAL KING]]</definedName>
    <definedName name="PILLOWSHAMSS">[9]!Table1[[#All],[STD SHAM]]</definedName>
    <definedName name="PITCTUREFRAMESPHOTOALBUMS">[9]!Table1[[#All],[VALENCES]]</definedName>
    <definedName name="PkgFormat">#N/A</definedName>
    <definedName name="PO_BUY_TYPE">'[1]x-Lists'!$W$2:$W$5</definedName>
    <definedName name="po_type">'[7]other data'!$AU$2:$AU$11</definedName>
    <definedName name="POOP">#REF!</definedName>
    <definedName name="PORT_IFF">[5]a!$A$10:$B$35</definedName>
    <definedName name="POTPOURRI">#REF!</definedName>
    <definedName name="POtype">#REF!</definedName>
    <definedName name="Preticketed_Range">[2]Mapping!$H$2:$H$3</definedName>
    <definedName name="Prints">#REF!</definedName>
    <definedName name="QSFOB">[13]Q1!$C$38</definedName>
    <definedName name="QUEUING">'[1]x-Lists'!$P$2</definedName>
    <definedName name="QUEUING_ITEMS">'[1]x-Lists'!$Y$2:$Y$50</definedName>
    <definedName name="Quilts">[11]Amazon!$X$2:$X$3</definedName>
    <definedName name="QUILTSANDCOVERLETSA1">[9]!Table1[[#All],[KING / CAL KING]]</definedName>
    <definedName name="QUILTSANDCOVERLETSS">[9]!Table1[[#All],[QUILT]]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'[7]other data'!$BI$2:$BI$18</definedName>
    <definedName name="saetwe">[9]Mapping!$D$2:$D$53</definedName>
    <definedName name="scalenum">'[7]other data'!$BG$2:$BG$18</definedName>
    <definedName name="SCORECARD">'[1]x-Lists'!$E$2:$E$5</definedName>
    <definedName name="SEASON">'[1]x-Lists'!$L$2:$L$6</definedName>
    <definedName name="Seasonal">[11]BBB!$E$2:$E$3</definedName>
    <definedName name="SellUnits_Range">[2]Mapping!$D$2:$D$53</definedName>
    <definedName name="SHAPE">'[1]x-Lists'!$AK$2:$AK$10</definedName>
    <definedName name="Sheets_Full_Queen_King">[11]Amazon!$Y$2:$Y$4</definedName>
    <definedName name="Sheets_Twin">[11]Amazon!$Z$2:$Z$4</definedName>
    <definedName name="SHEETSA1">[9]!Table1[[#All],[KING PC]]</definedName>
    <definedName name="SHEETSS">[9]!Table1[[#All],[BEDDING SETS]]</definedName>
    <definedName name="SHIPTO">'[1]x-Lists'!$B$2:$B$6</definedName>
    <definedName name="Shower_Curtains">[11]Amazon!$AD$2</definedName>
    <definedName name="SIZE">'[1]x-Lists'!$AL$2:$AL$66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[11]Amazon!$AH$2</definedName>
    <definedName name="Slipcovers_Chair_Pads.">[11]Amazon!$E$2</definedName>
    <definedName name="SPECIAL">[7]comments!$B$3:$B$54</definedName>
    <definedName name="SPECIAL_PROCESSING">'[1]x-Lists'!$R$2:$R$15</definedName>
    <definedName name="ssn_code">'[7]other data'!$AQ$2:$AQ$110</definedName>
    <definedName name="ssn_phase">'[7]other data'!$AS$2:$AS$83</definedName>
    <definedName name="suggestedMessage_Range">[2]Mapping!$BF$2:$BF$3</definedName>
    <definedName name="SUPPLIER">'[7]vendor info'!$A$4:$A$400</definedName>
    <definedName name="TBJ">'[7]other data'!$AK$2:$AK$10</definedName>
    <definedName name="TERMS">'[7]other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[9]!Table1[[#All],[NOT USED]]</definedName>
    <definedName name="THROWPILLOWSS">[9]!Table1[[#All],[DEC PILLOW ]]</definedName>
    <definedName name="THROWSPILLOWSA1">[9]!Table1[[#All],[NOT USED]]</definedName>
    <definedName name="TICKET">[7]tickets!$B$3:$B$27</definedName>
    <definedName name="ticket2">[7]tickets!$G$3:$G$27</definedName>
    <definedName name="TICKETTYPE">'[1]x-Lists'!$N$2:$N$8</definedName>
    <definedName name="Towels_Bath_Sheets">[11]Amazon!$AE$2:$AE$3</definedName>
    <definedName name="TransitCalendar">#REF!</definedName>
    <definedName name="TransitOTBWeeks">#REF!</definedName>
    <definedName name="TREATMENT">'[1]x-Lists'!$AT$2:$AT$28</definedName>
    <definedName name="UDA3A">'[7]other data'!$AY$2:$AY$4</definedName>
    <definedName name="UDA3B">'[7]other data'!$AZ$2:$AZ$6</definedName>
    <definedName name="UNIT">[3]Sheet1!$EF$2:$EF$3</definedName>
    <definedName name="upc">'[7]other data'!$AH$2:$AH$10</definedName>
    <definedName name="UPC1A">'[7]other data'!$BD$2:$BD$5</definedName>
    <definedName name="UPC2A">'[7]other data'!$BF$2:$BF$5</definedName>
    <definedName name="Upload">'[10]Hardline Drop down'!$E$5</definedName>
    <definedName name="VALENCESA1">[9]!Table1[[#All],[PANEL]]</definedName>
    <definedName name="VALENCESS">[9]!Table1[[#All],[N/A]]</definedName>
    <definedName name="VASE">#REF!</definedName>
    <definedName name="VendorType">'[10]Hardline Drop down'!$F$5:$F$8</definedName>
    <definedName name="VOTIVETEALIGHTCANDLES">#REF!</definedName>
    <definedName name="WALLDECOR">[9]!Table1[VALENCES]</definedName>
    <definedName name="WALLDECORA1">#REF!</definedName>
    <definedName name="WALLDECORA2">#REF!</definedName>
    <definedName name="WALLDECORSILHOUETTE">[9]!Table1[[#All],[BEDDING SETS]]</definedName>
    <definedName name="WAREHOUSE">'[7]other data'!$BL$2:$BL$24</definedName>
    <definedName name="WAXMELTSTARTS">#REF!</definedName>
    <definedName name="WAXMELTWARMERS">#REF!</definedName>
    <definedName name="WEB_SIZE_CHART">'[1]x-Lists'!$X$2:$X$46</definedName>
    <definedName name="Window_Treatments_Hardware_Accessories">[11]Amazon!$AG$2:$AG$7</definedName>
    <definedName name="Window_Treatments_Hardware_Accessories.">[11]Amazon!$D$2</definedName>
    <definedName name="WINDOWTREATMENTS">[9]!Table1[[#All],[VALENCES]]</definedName>
    <definedName name="wood">[3]Sheet1!$EG$2:$EG$3</definedName>
    <definedName name="WREATH">#REF!</definedName>
    <definedName name="YESNO">'[1]x-Lists'!$D$2:$D$3</definedName>
    <definedName name="YNE">'[7]other data'!$BB$2:$BB$5</definedName>
    <definedName name="YNES">'[7]other data'!$BR$2:$BR$6</definedName>
    <definedName name="阿萨德股份">[9]Mapping!$AN$2:$AN$9</definedName>
    <definedName name="全涤绒布">#REF!</definedName>
    <definedName name="先说说">[14]Mapping!$D$2:$D$53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4" i="5" l="1"/>
  <c r="AW4" i="5" s="1"/>
  <c r="AB4" i="5"/>
  <c r="AC4" i="5" s="1"/>
  <c r="AE4" i="5" s="1"/>
  <c r="AX3" i="5"/>
  <c r="AW3" i="5"/>
  <c r="AS3" i="5" s="1"/>
  <c r="AC3" i="5"/>
  <c r="AE3" i="5" s="1"/>
  <c r="AB3" i="5"/>
  <c r="AH3" i="5" l="1"/>
  <c r="AI3" i="5" s="1"/>
  <c r="AS4" i="5"/>
  <c r="AK4" i="5"/>
  <c r="AP4" i="5"/>
  <c r="AO4" i="5"/>
  <c r="AM4" i="5"/>
  <c r="AH4" i="5"/>
  <c r="AI4" i="5" s="1"/>
  <c r="AM3" i="5"/>
  <c r="AO3" i="5"/>
  <c r="AP3" i="5"/>
  <c r="AK3" i="5"/>
  <c r="AT4" i="5" l="1"/>
  <c r="AU4" i="5" s="1"/>
  <c r="AV4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<sst xmlns="http://schemas.openxmlformats.org/spreadsheetml/2006/main" count="78" uniqueCount="67">
  <si>
    <t>Mariana</t>
  </si>
  <si>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</si>
  <si>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</si>
  <si>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</si>
  <si>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</si>
  <si>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</si>
  <si>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</si>
  <si>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</si>
  <si>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</si>
  <si>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</si>
  <si>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</si>
  <si>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</si>
  <si>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</si>
  <si>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</si>
  <si>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</si>
  <si>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</si>
  <si>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</si>
  <si>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</si>
  <si>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</si>
  <si>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</si>
  <si>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</si>
  <si>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</si>
  <si>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</si>
  <si>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</si>
  <si>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</si>
  <si>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</si>
  <si>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</si>
  <si>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</si>
  <si>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</si>
  <si>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</si>
  <si>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</si>
  <si>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</si>
  <si>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</si>
  <si>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</si>
  <si>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</si>
  <si>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</si>
  <si>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</si>
  <si>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</si>
  <si>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</si>
  <si>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</si>
  <si>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</si>
  <si>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</si>
  <si>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</si>
  <si>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</si>
  <si>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</si>
  <si>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</si>
  <si>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</si>
  <si>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</si>
  <si>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</si>
  <si>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</si>
  <si>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</si>
  <si>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</si>
  <si>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</si>
  <si>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</si>
  <si>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</si>
  <si>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</si>
  <si>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</si>
  <si>
    <t>Polyester Print Comforter Set</t>
  </si>
  <si>
    <t>100% Polyester Comforter</t>
  </si>
  <si>
    <t xml:space="preserve">Face: 110gsm 100% Polyester Dobby, digital print
Back: 85gsm microfiber digital print
Filling: 200gsm Poly Fill. 
Comforter/sham with ruffle. </t>
  </si>
  <si>
    <t>Polyester</t>
  </si>
  <si>
    <t>Twin/Twin XL: 
1 Comforter 68"W x 90"L+2"
1 Standard Sham 20"W x 26"L+2"</t>
  </si>
  <si>
    <t>Green</t>
  </si>
  <si>
    <t>Compressed/Knocked Down</t>
  </si>
  <si>
    <t>9404.40.9022</t>
  </si>
  <si>
    <t>Full/Queen: 
1 Comforter 90"W x 90"L
2 Standard Shams 20"W x 26"L+2"</t>
  </si>
  <si>
    <t>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</si>
</sst>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_(&quot;$&quot;* #,##0.00_);_(&quot;$&quot;* \(#,##0.00\);_(&quot;$&quot;* &quot;-&quot;??_);_(@_)"/>
    <numFmt numFmtId="179" formatCode="[$-409]dd/mmm/yy;@"/>
    <numFmt numFmtId="180" formatCode="&quot;$&quot;#,##0.00"/>
    <numFmt numFmtId="185" formatCode="[$¥-478]#,##0.00"/>
    <numFmt numFmtId="186" formatCode="0.0"/>
    <numFmt numFmtId="187" formatCode="0.000"/>
  </numFmts>
  <fonts count="8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8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179" fontId="2" fillId="0" borderId="0"/>
    <xf numFmtId="178" fontId="2" fillId="0" borderId="0" applyFont="0" applyFill="0" applyBorder="0" applyAlignment="0" applyProtection="0"/>
  </cellStyleXfs>
  <cellXfs count="54">
    <xf numFmtId="0" fontId="0" fillId="0" borderId="0" xfId="0"/>
    <xf numFmtId="0" fontId="6" fillId="3" borderId="0" xfId="2" applyFill="1" applyAlignment="1">
      <alignment wrapText="1"/>
    </xf>
    <xf numFmtId="0" fontId="4" fillId="0" borderId="0" xfId="2" applyFont="1" applyAlignment="1">
      <alignment wrapText="1"/>
    </xf>
    <xf numFmtId="0" fontId="6" fillId="0" borderId="0" xfId="2" applyAlignment="1">
      <alignment horizontal="center" wrapText="1"/>
    </xf>
    <xf numFmtId="0" fontId="6" fillId="0" borderId="0" xfId="2" applyAlignment="1">
      <alignment wrapText="1"/>
    </xf>
    <xf numFmtId="185" fontId="6" fillId="0" borderId="0" xfId="2" applyNumberFormat="1" applyAlignment="1">
      <alignment wrapText="1"/>
    </xf>
    <xf numFmtId="2" fontId="6" fillId="0" borderId="0" xfId="2" applyNumberFormat="1" applyAlignment="1">
      <alignment wrapText="1"/>
    </xf>
    <xf numFmtId="180" fontId="6" fillId="0" borderId="0" xfId="2" applyNumberFormat="1" applyAlignment="1">
      <alignment wrapText="1"/>
    </xf>
    <xf numFmtId="186" fontId="6" fillId="0" borderId="0" xfId="2" applyNumberFormat="1" applyAlignment="1">
      <alignment wrapText="1"/>
    </xf>
    <xf numFmtId="1" fontId="6" fillId="0" borderId="0" xfId="2" applyNumberFormat="1" applyAlignment="1">
      <alignment wrapText="1"/>
    </xf>
    <xf numFmtId="187" fontId="6" fillId="0" borderId="0" xfId="2" applyNumberFormat="1" applyAlignment="1">
      <alignment wrapText="1"/>
    </xf>
    <xf numFmtId="10" fontId="6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5" borderId="1" xfId="2" applyFont="1" applyFill="1" applyBorder="1" applyAlignment="1">
      <alignment horizontal="center" wrapText="1"/>
    </xf>
    <xf numFmtId="0" fontId="3" fillId="5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0" fontId="1" fillId="3" borderId="0" xfId="2" applyFont="1" applyFill="1" applyAlignment="1">
      <alignment horizontal="left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185" fontId="1" fillId="6" borderId="1" xfId="2" applyNumberFormat="1" applyFont="1" applyFill="1" applyBorder="1" applyAlignment="1">
      <alignment horizontal="center" wrapText="1"/>
    </xf>
    <xf numFmtId="2" fontId="1" fillId="6" borderId="1" xfId="2" applyNumberFormat="1" applyFont="1" applyFill="1" applyBorder="1" applyAlignment="1">
      <alignment horizontal="center" wrapText="1"/>
    </xf>
    <xf numFmtId="180" fontId="5" fillId="6" borderId="1" xfId="3" applyNumberFormat="1" applyFont="1" applyFill="1" applyBorder="1" applyAlignment="1">
      <alignment wrapText="1"/>
    </xf>
    <xf numFmtId="180" fontId="1" fillId="4" borderId="2" xfId="2" applyNumberFormat="1" applyFont="1" applyFill="1" applyBorder="1" applyAlignment="1">
      <alignment horizontal="center" wrapText="1"/>
    </xf>
    <xf numFmtId="180" fontId="1" fillId="6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186" fontId="1" fillId="0" borderId="1" xfId="2" applyNumberFormat="1" applyFont="1" applyBorder="1" applyAlignment="1">
      <alignment horizontal="center" wrapText="1"/>
    </xf>
    <xf numFmtId="185" fontId="6" fillId="3" borderId="0" xfId="2" applyNumberFormat="1" applyFill="1" applyAlignment="1">
      <alignment wrapText="1"/>
    </xf>
    <xf numFmtId="2" fontId="6" fillId="3" borderId="0" xfId="2" applyNumberFormat="1" applyFill="1" applyAlignment="1">
      <alignment wrapText="1"/>
    </xf>
    <xf numFmtId="180" fontId="6" fillId="3" borderId="0" xfId="2" applyNumberFormat="1" applyFill="1" applyAlignment="1">
      <alignment wrapText="1"/>
    </xf>
    <xf numFmtId="186" fontId="6" fillId="3" borderId="0" xfId="2" applyNumberFormat="1" applyFill="1" applyAlignment="1">
      <alignment wrapText="1"/>
    </xf>
    <xf numFmtId="185" fontId="4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80" fontId="4" fillId="0" borderId="1" xfId="1" applyNumberFormat="1" applyFont="1" applyFill="1" applyBorder="1" applyAlignment="1">
      <alignment wrapText="1"/>
    </xf>
    <xf numFmtId="180" fontId="4" fillId="0" borderId="2" xfId="2" applyNumberFormat="1" applyFont="1" applyBorder="1" applyAlignment="1">
      <alignment wrapText="1"/>
    </xf>
    <xf numFmtId="180" fontId="4" fillId="0" borderId="1" xfId="2" applyNumberFormat="1" applyFont="1" applyBorder="1" applyAlignment="1">
      <alignment wrapText="1"/>
    </xf>
    <xf numFmtId="186" fontId="4" fillId="0" borderId="1" xfId="2" applyNumberFormat="1" applyFont="1" applyBorder="1" applyAlignment="1">
      <alignment wrapText="1"/>
    </xf>
    <xf numFmtId="2" fontId="1" fillId="0" borderId="1" xfId="2" applyNumberFormat="1" applyFont="1" applyBorder="1" applyAlignment="1">
      <alignment horizontal="center" wrapText="1"/>
    </xf>
    <xf numFmtId="1" fontId="1" fillId="0" borderId="1" xfId="2" applyNumberFormat="1" applyFont="1" applyBorder="1" applyAlignment="1">
      <alignment horizontal="center" wrapText="1"/>
    </xf>
    <xf numFmtId="187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80" fontId="5" fillId="0" borderId="1" xfId="3" applyNumberFormat="1" applyFont="1" applyBorder="1" applyAlignment="1">
      <alignment wrapText="1"/>
    </xf>
    <xf numFmtId="1" fontId="6" fillId="3" borderId="0" xfId="2" applyNumberFormat="1" applyFill="1" applyAlignment="1">
      <alignment wrapText="1"/>
    </xf>
    <xf numFmtId="187" fontId="6" fillId="3" borderId="0" xfId="2" applyNumberFormat="1" applyFill="1" applyAlignment="1">
      <alignment wrapText="1"/>
    </xf>
    <xf numFmtId="1" fontId="4" fillId="0" borderId="1" xfId="2" applyNumberFormat="1" applyFont="1" applyBorder="1" applyAlignment="1">
      <alignment wrapText="1"/>
    </xf>
    <xf numFmtId="187" fontId="4" fillId="0" borderId="1" xfId="2" applyNumberFormat="1" applyFont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0" fontId="6" fillId="3" borderId="0" xfId="2" applyNumberFormat="1" applyFill="1" applyAlignment="1">
      <alignment wrapText="1"/>
    </xf>
    <xf numFmtId="10" fontId="4" fillId="0" borderId="1" xfId="2" applyNumberFormat="1" applyFont="1" applyBorder="1" applyAlignment="1">
      <alignment wrapText="1"/>
    </xf>
    <xf numFmtId="180" fontId="5" fillId="2" borderId="1" xfId="3" applyNumberFormat="1" applyFont="1" applyFill="1" applyBorder="1" applyAlignment="1">
      <alignment wrapText="1"/>
    </xf>
    <xf numFmtId="10" fontId="5" fillId="2" borderId="1" xfId="3" applyNumberFormat="1" applyFont="1" applyFill="1" applyBorder="1" applyAlignment="1">
      <alignment wrapText="1"/>
    </xf>
    <xf numFmtId="10" fontId="4" fillId="0" borderId="1" xfId="4" applyNumberFormat="1" applyFont="1" applyFill="1" applyBorder="1" applyAlignment="1">
      <alignment wrapText="1"/>
    </xf>
    <xf numFmtId="180" fontId="1" fillId="2" borderId="1" xfId="2" applyNumberFormat="1" applyFont="1" applyFill="1" applyBorder="1" applyAlignment="1">
      <alignment horizontal="center" wrapText="1"/>
    </xf>
    <xf numFmtId="10" fontId="1" fillId="2" borderId="1" xfId="2" applyNumberFormat="1" applyFont="1" applyFill="1" applyBorder="1" applyAlignment="1">
      <alignment horizontal="center" wrapText="1"/>
    </xf>
  </cellXfs>
  <cellStyles count="9">
    <cellStyle name="Currency 2" xfId="1" xr:uid="{00000000-0005-0000-0000-000031000000}"/>
    <cellStyle name="Currency 2 2" xfId="8" xr:uid="{00000000-0005-0000-0000-000039000000}"/>
    <cellStyle name="Normal 2" xfId="2" xr:uid="{00000000-0005-0000-0000-000032000000}"/>
    <cellStyle name="Normal 2 18 2" xfId="3" xr:uid="{00000000-0005-0000-0000-000033000000}"/>
    <cellStyle name="Normal_West End Quote Sheet for Fred Meyer20090804-Hellen" xfId="7" xr:uid="{00000000-0005-0000-0000-000037000000}"/>
    <cellStyle name="Percent 2" xfId="4" xr:uid="{00000000-0005-0000-0000-000034000000}"/>
    <cellStyle name="Style 1" xfId="5" xr:uid="{00000000-0005-0000-0000-000035000000}"/>
    <cellStyle name="常规" xfId="0" builtinId="0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4"/>
  <sheetViews>
    <sheetView tabSelected="1" workbookViewId="0">
      <pane xSplit="7" ySplit="2" topLeftCell="H3" activePane="bottomRight" state="frozen"/>
      <selection pane="topRight"/>
      <selection pane="bottomLeft"/>
      <selection pane="bottomRight" activeCell="H4" sqref="H4"/>
    </sheetView>
  </sheetViews>
  <sheetFormatPr defaultColWidth="9.140625" defaultRowHeight="15"/>
  <cols>
    <col min="1" max="1" width="10.140625" style="3" customWidth="1"/>
    <col min="2" max="2" width="17" style="4" customWidth="1"/>
    <col min="3" max="3" width="8.42578125" style="4" customWidth="1"/>
    <col min="4" max="4" width="10.42578125" style="4" customWidth="1"/>
    <col min="5" max="5" width="10.85546875" style="4" customWidth="1"/>
    <col min="6" max="6" width="11.140625" style="4" customWidth="1"/>
    <col min="7" max="7" width="9.140625" style="4" customWidth="1"/>
    <col min="8" max="8" width="14" style="4" customWidth="1"/>
    <col min="9" max="9" width="11.140625" style="4" customWidth="1"/>
    <col min="10" max="10" width="28.140625" style="4" customWidth="1"/>
    <col min="11" max="11" width="13.28515625" style="4" customWidth="1"/>
    <col min="12" max="12" width="24.85546875" style="4" customWidth="1"/>
    <col min="13" max="13" width="9" style="4" customWidth="1"/>
    <col min="14" max="14" width="6.7109375" style="4" customWidth="1"/>
    <col min="15" max="16" width="8.7109375" style="4" customWidth="1"/>
    <col min="17" max="17" width="11.140625" style="5" customWidth="1"/>
    <col min="18" max="18" width="9.85546875" style="6" customWidth="1"/>
    <col min="19" max="19" width="12" style="7" customWidth="1"/>
    <col min="20" max="20" width="10.140625" style="7" customWidth="1"/>
    <col min="21" max="21" width="8.140625" style="7" customWidth="1"/>
    <col min="22" max="22" width="9.28515625" style="4" customWidth="1"/>
    <col min="23" max="23" width="10.28515625" style="8" customWidth="1"/>
    <col min="24" max="24" width="12.5703125" style="8" customWidth="1"/>
    <col min="25" max="25" width="10.28515625" style="8" customWidth="1"/>
    <col min="26" max="26" width="12.7109375" style="6" customWidth="1"/>
    <col min="27" max="27" width="9.28515625" style="9" customWidth="1"/>
    <col min="28" max="28" width="13" style="10" customWidth="1"/>
    <col min="29" max="29" width="14.140625" style="9" customWidth="1"/>
    <col min="30" max="30" width="13.85546875" style="4" customWidth="1"/>
    <col min="31" max="31" width="13.7109375" style="7" customWidth="1"/>
    <col min="32" max="32" width="11.85546875" style="4" customWidth="1"/>
    <col min="33" max="33" width="8.42578125" style="11" customWidth="1"/>
    <col min="34" max="34" width="12.42578125" style="7" customWidth="1"/>
    <col min="35" max="35" width="8.85546875" style="7" customWidth="1"/>
    <col min="36" max="36" width="7.85546875" style="11" customWidth="1"/>
    <col min="37" max="37" width="5.85546875" style="7" customWidth="1"/>
    <col min="38" max="38" width="8.42578125" style="11" customWidth="1"/>
    <col min="39" max="39" width="12" style="7" customWidth="1"/>
    <col min="40" max="40" width="11.7109375" style="11" customWidth="1"/>
    <col min="41" max="41" width="10.85546875" style="7" customWidth="1"/>
    <col min="42" max="42" width="10.7109375" style="7" customWidth="1"/>
    <col min="43" max="43" width="9.7109375" style="4" customWidth="1"/>
    <col min="44" max="44" width="9.7109375" style="11" customWidth="1"/>
    <col min="45" max="45" width="10" style="7" customWidth="1"/>
    <col min="46" max="46" width="9.5703125" style="7" customWidth="1"/>
    <col min="47" max="47" width="11.7109375" style="7" customWidth="1"/>
    <col min="48" max="48" width="11.140625" style="11" customWidth="1"/>
    <col min="49" max="49" width="11.28515625" style="7" customWidth="1"/>
    <col min="50" max="50" width="11.7109375" style="7" customWidth="1"/>
    <col min="51" max="51" width="12.7109375" style="7" customWidth="1"/>
    <col min="52" max="52" width="12.140625" style="11" customWidth="1"/>
    <col min="53" max="53" width="12.140625" style="9" customWidth="1"/>
    <col min="54" max="16384" width="9.140625" style="4"/>
  </cols>
  <sheetData>
    <row r="1" spans="1:53" ht="63.4" customHeight="1">
      <c r="A1" s="12" t="s">
        <v>5</v>
      </c>
      <c r="B1" s="12" t="s">
        <v>6</v>
      </c>
      <c r="C1" s="13" t="s">
        <v>7</v>
      </c>
      <c r="D1" s="14" t="s">
        <v>1</v>
      </c>
      <c r="E1" s="14" t="s">
        <v>3</v>
      </c>
      <c r="F1" s="15" t="s">
        <v>8</v>
      </c>
      <c r="G1" s="13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3" t="s">
        <v>16</v>
      </c>
      <c r="O1" s="13" t="s">
        <v>17</v>
      </c>
      <c r="P1" s="16" t="s">
        <v>18</v>
      </c>
      <c r="Q1" s="20" t="s">
        <v>19</v>
      </c>
      <c r="R1" s="21" t="s">
        <v>20</v>
      </c>
      <c r="S1" s="22" t="s">
        <v>21</v>
      </c>
      <c r="T1" s="23" t="s">
        <v>22</v>
      </c>
      <c r="U1" s="24" t="s">
        <v>23</v>
      </c>
      <c r="V1" s="25" t="s">
        <v>24</v>
      </c>
      <c r="W1" s="26" t="s">
        <v>25</v>
      </c>
      <c r="X1" s="26" t="s">
        <v>26</v>
      </c>
      <c r="Y1" s="26" t="s">
        <v>27</v>
      </c>
      <c r="Z1" s="37" t="s">
        <v>28</v>
      </c>
      <c r="AA1" s="38" t="s">
        <v>29</v>
      </c>
      <c r="AB1" s="39" t="s">
        <v>30</v>
      </c>
      <c r="AC1" s="40" t="s">
        <v>31</v>
      </c>
      <c r="AD1" s="12" t="s">
        <v>32</v>
      </c>
      <c r="AE1" s="41" t="s">
        <v>33</v>
      </c>
      <c r="AF1" s="12" t="s">
        <v>34</v>
      </c>
      <c r="AG1" s="46" t="s">
        <v>35</v>
      </c>
      <c r="AH1" s="41" t="s">
        <v>36</v>
      </c>
      <c r="AI1" s="41" t="s">
        <v>37</v>
      </c>
      <c r="AJ1" s="46" t="s">
        <v>38</v>
      </c>
      <c r="AK1" s="41" t="s">
        <v>39</v>
      </c>
      <c r="AL1" s="46" t="s">
        <v>40</v>
      </c>
      <c r="AM1" s="41" t="s">
        <v>41</v>
      </c>
      <c r="AN1" s="46" t="s">
        <v>42</v>
      </c>
      <c r="AO1" s="41" t="s">
        <v>43</v>
      </c>
      <c r="AP1" s="41" t="s">
        <v>44</v>
      </c>
      <c r="AQ1" s="25" t="s">
        <v>45</v>
      </c>
      <c r="AR1" s="46" t="s">
        <v>46</v>
      </c>
      <c r="AS1" s="41" t="s">
        <v>47</v>
      </c>
      <c r="AT1" s="41" t="s">
        <v>48</v>
      </c>
      <c r="AU1" s="49" t="s">
        <v>49</v>
      </c>
      <c r="AV1" s="50" t="s">
        <v>50</v>
      </c>
      <c r="AW1" s="49" t="s">
        <v>51</v>
      </c>
      <c r="AX1" s="49" t="s">
        <v>52</v>
      </c>
      <c r="AY1" s="52" t="s">
        <v>53</v>
      </c>
      <c r="AZ1" s="53" t="s">
        <v>54</v>
      </c>
      <c r="BA1" s="38" t="s">
        <v>55</v>
      </c>
    </row>
    <row r="2" spans="1:53" s="1" customFormat="1">
      <c r="A2" s="17" t="s">
        <v>56</v>
      </c>
      <c r="Q2" s="27"/>
      <c r="R2" s="28"/>
      <c r="S2" s="29"/>
      <c r="T2" s="29"/>
      <c r="U2" s="29"/>
      <c r="W2" s="30"/>
      <c r="X2" s="30"/>
      <c r="Y2" s="30"/>
      <c r="Z2" s="28"/>
      <c r="AA2" s="42"/>
      <c r="AB2" s="43"/>
      <c r="AC2" s="42"/>
      <c r="AE2" s="29"/>
      <c r="AG2" s="47"/>
      <c r="AH2" s="29"/>
      <c r="AI2" s="29"/>
      <c r="AJ2" s="47"/>
      <c r="AK2" s="29"/>
      <c r="AL2" s="47"/>
      <c r="AM2" s="29"/>
      <c r="AN2" s="47"/>
      <c r="AO2" s="29"/>
      <c r="AP2" s="29"/>
      <c r="AR2" s="47"/>
      <c r="AS2" s="29"/>
      <c r="AT2" s="29"/>
      <c r="AU2" s="29"/>
      <c r="AV2" s="47"/>
      <c r="AW2" s="29"/>
      <c r="AX2" s="29"/>
      <c r="AY2" s="29"/>
      <c r="AZ2" s="47"/>
      <c r="BA2" s="42"/>
    </row>
    <row r="3" spans="1:53" s="2" customFormat="1" ht="93" customHeight="1">
      <c r="A3" s="18">
        <v>1</v>
      </c>
      <c r="B3" s="19"/>
      <c r="C3" s="19"/>
      <c r="D3" s="19" t="s">
        <v>2</v>
      </c>
      <c r="E3" s="19"/>
      <c r="F3" s="19" t="s">
        <v>4</v>
      </c>
      <c r="G3" s="19" t="s">
        <v>0</v>
      </c>
      <c r="H3" s="19" t="s">
        <v>57</v>
      </c>
      <c r="I3" s="19" t="s">
        <v>58</v>
      </c>
      <c r="J3" s="19" t="s">
        <v>59</v>
      </c>
      <c r="K3" s="19" t="s">
        <v>60</v>
      </c>
      <c r="L3" s="19" t="s">
        <v>61</v>
      </c>
      <c r="M3" s="19" t="s">
        <v>62</v>
      </c>
      <c r="N3" s="19"/>
      <c r="O3" s="19"/>
      <c r="P3" s="19" t="s">
        <v>66</v>
      </c>
      <c r="Q3" s="31">
        <v>76.3</v>
      </c>
      <c r="R3" s="32">
        <v>8.1999999999999993</v>
      </c>
      <c r="S3" s="33">
        <v>9.3000000000000007</v>
      </c>
      <c r="T3" s="34">
        <v>9.3000000000000007</v>
      </c>
      <c r="U3" s="35"/>
      <c r="V3" s="19" t="s">
        <v>63</v>
      </c>
      <c r="W3" s="36">
        <v>43</v>
      </c>
      <c r="X3" s="36">
        <v>33</v>
      </c>
      <c r="Y3" s="36">
        <v>16</v>
      </c>
      <c r="Z3" s="32">
        <v>2</v>
      </c>
      <c r="AA3" s="44">
        <v>1</v>
      </c>
      <c r="AB3" s="45">
        <f>IF(W3="","",W3*X3*Y3/1000000)</f>
        <v>2.3E-2</v>
      </c>
      <c r="AC3" s="44">
        <f>IF(AA3="","",65/AB3*AA3)</f>
        <v>2826</v>
      </c>
      <c r="AD3" s="19">
        <v>3700</v>
      </c>
      <c r="AE3" s="35">
        <f>IF(ISERROR(AD3/AC3),"",AD3/AC3)</f>
        <v>1.31</v>
      </c>
      <c r="AF3" s="19" t="s">
        <v>64</v>
      </c>
      <c r="AG3" s="48">
        <v>0.42799999999999999</v>
      </c>
      <c r="AH3" s="35">
        <f>IF(ISERROR(T3*AG3),"",T3*AG3)</f>
        <v>3.98</v>
      </c>
      <c r="AI3" s="35">
        <f>IF(ISERROR(T3+AE3+AH3),"",T3+AE3+AH3)</f>
        <v>14.59</v>
      </c>
      <c r="AJ3" s="48">
        <v>0.06</v>
      </c>
      <c r="AK3" s="35">
        <f>IF(ISERROR(AW3*AJ3),"",AW3*AJ3)</f>
        <v>1.71</v>
      </c>
      <c r="AL3" s="48">
        <v>0.1</v>
      </c>
      <c r="AM3" s="35">
        <f>IF(ISERROR(AW3*AL3),"",AW3*AL3)</f>
        <v>2.86</v>
      </c>
      <c r="AN3" s="48">
        <v>0.1</v>
      </c>
      <c r="AO3" s="35">
        <f>IF(ISERROR(AW3*AN3),"",AW3*AN3)</f>
        <v>2.86</v>
      </c>
      <c r="AP3" s="35">
        <f>IF((AX3-AW3)&lt;2.5,2.5-(AX3-AW3),0)</f>
        <v>1.07</v>
      </c>
      <c r="AQ3" s="19"/>
      <c r="AR3" s="48"/>
      <c r="AS3" s="35">
        <f>IF(ISERROR(AW3*AR3),"",AW3*AR3)</f>
        <v>0</v>
      </c>
      <c r="AT3" s="35">
        <f>IF(ISERROR(AK3+AM3+AO3+AP3+AS3),"",AK3+AM3+AO3+AP3+AS3)</f>
        <v>8.5</v>
      </c>
      <c r="AU3" s="35">
        <f>IF(ISERROR(AI3+AT3),"",AI3+AT3)</f>
        <v>23.09</v>
      </c>
      <c r="AV3" s="51">
        <f>IF(ISERROR((AW3-AU3)/AW3),"",(AW3-AU3)/AW3)</f>
        <v>0.1918</v>
      </c>
      <c r="AW3" s="35">
        <f>IF(AX3="","",AX3/1.05)</f>
        <v>28.57</v>
      </c>
      <c r="AX3" s="35">
        <f>IF(ISERROR(AY3*(1-AZ3)),"",AY3*(1-AZ3))</f>
        <v>30</v>
      </c>
      <c r="AY3" s="35">
        <v>59.99</v>
      </c>
      <c r="AZ3" s="48">
        <v>0.5</v>
      </c>
      <c r="BA3" s="44">
        <v>250</v>
      </c>
    </row>
    <row r="4" spans="1:53" s="2" customFormat="1" ht="93" customHeight="1">
      <c r="A4" s="18">
        <v>2</v>
      </c>
      <c r="B4" s="19"/>
      <c r="C4" s="19"/>
      <c r="D4" s="19" t="s">
        <v>2</v>
      </c>
      <c r="E4" s="19"/>
      <c r="F4" s="19" t="s">
        <v>4</v>
      </c>
      <c r="G4" s="19" t="s">
        <v>0</v>
      </c>
      <c r="H4" s="19" t="s">
        <v>57</v>
      </c>
      <c r="I4" s="19" t="s">
        <v>58</v>
      </c>
      <c r="J4" s="19" t="s">
        <v>59</v>
      </c>
      <c r="K4" s="19" t="s">
        <v>60</v>
      </c>
      <c r="L4" s="19" t="s">
        <v>65</v>
      </c>
      <c r="M4" s="19" t="s">
        <v>62</v>
      </c>
      <c r="N4" s="19"/>
      <c r="O4" s="19"/>
      <c r="P4" s="19" t="s">
        <v>66</v>
      </c>
      <c r="Q4" s="31">
        <v>98.6</v>
      </c>
      <c r="R4" s="32">
        <v>8.1999999999999993</v>
      </c>
      <c r="S4" s="33">
        <v>12.02</v>
      </c>
      <c r="T4" s="34">
        <v>12.02</v>
      </c>
      <c r="U4" s="35"/>
      <c r="V4" s="19" t="s">
        <v>63</v>
      </c>
      <c r="W4" s="36">
        <v>43</v>
      </c>
      <c r="X4" s="36">
        <v>33</v>
      </c>
      <c r="Y4" s="36">
        <v>16</v>
      </c>
      <c r="Z4" s="32">
        <v>2</v>
      </c>
      <c r="AA4" s="44">
        <v>1</v>
      </c>
      <c r="AB4" s="45">
        <f>IF(W4="","",W4*X4*Y4/1000000)</f>
        <v>2.3E-2</v>
      </c>
      <c r="AC4" s="44">
        <f>IF(AA4="","",65/AB4*AA4)</f>
        <v>2826</v>
      </c>
      <c r="AD4" s="19">
        <v>3700</v>
      </c>
      <c r="AE4" s="35">
        <f>IF(ISERROR(AD4/AC4),"",AD4/AC4)</f>
        <v>1.31</v>
      </c>
      <c r="AF4" s="19" t="s">
        <v>64</v>
      </c>
      <c r="AG4" s="48">
        <v>0.42799999999999999</v>
      </c>
      <c r="AH4" s="35">
        <f>IF(ISERROR(T4*AG4),"",T4*AG4)</f>
        <v>5.14</v>
      </c>
      <c r="AI4" s="35">
        <f>IF(ISERROR(T4+AE4+AH4),"",T4+AE4+AH4)</f>
        <v>18.47</v>
      </c>
      <c r="AJ4" s="48">
        <v>0.06</v>
      </c>
      <c r="AK4" s="35">
        <f>IF(ISERROR(AW4*AJ4),"",AW4*AJ4)</f>
        <v>2</v>
      </c>
      <c r="AL4" s="48">
        <v>0.1</v>
      </c>
      <c r="AM4" s="35">
        <f>IF(ISERROR(AW4*AL4),"",AW4*AL4)</f>
        <v>3.33</v>
      </c>
      <c r="AN4" s="48">
        <v>0.1</v>
      </c>
      <c r="AO4" s="35">
        <f>IF(ISERROR(AW4*AN4),"",AW4*AN4)</f>
        <v>3.33</v>
      </c>
      <c r="AP4" s="35">
        <f>IF((AX4-AW4)&lt;2.5,2.5-(AX4-AW4),0)</f>
        <v>0.83</v>
      </c>
      <c r="AQ4" s="19"/>
      <c r="AR4" s="48"/>
      <c r="AS4" s="35">
        <f>IF(ISERROR(AW4*AR4),"",AW4*AR4)</f>
        <v>0</v>
      </c>
      <c r="AT4" s="35">
        <f>IF(ISERROR(AK4+AM4+AO4+AP4+AS4),"",AK4+AM4+AO4+AP4+AS4)</f>
        <v>9.49</v>
      </c>
      <c r="AU4" s="35">
        <f>IF(ISERROR(AI4+AT4),"",AI4+AT4)</f>
        <v>27.96</v>
      </c>
      <c r="AV4" s="51">
        <f>IF(ISERROR((AW4-AU4)/AW4),"",(AW4-AU4)/AW4)</f>
        <v>0.16109999999999999</v>
      </c>
      <c r="AW4" s="35">
        <f>IF(AX4="","",AX4/1.05)</f>
        <v>33.33</v>
      </c>
      <c r="AX4" s="35">
        <f>IF(ISERROR(AY4*(1-AZ4)),"",AY4*(1-AZ4))</f>
        <v>35</v>
      </c>
      <c r="AY4" s="35">
        <v>69.989999999999995</v>
      </c>
      <c r="AZ4" s="48">
        <v>0.5</v>
      </c>
      <c r="BA4" s="44">
        <v>250</v>
      </c>
    </row>
  </sheetData>
  <sheetProtection insertRows="0" deleteRows="0" sort="0"/>
  <protectedRanges>
    <protectedRange sqref="A5:J207 L8:BA207 L5:AX7 AZ5:BA7" name="Range1"/>
    <protectedRange sqref="K5:K205" name="Range1_1"/>
  </protectedRange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D3:D4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E3:E4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F3:F4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P3:P4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V3:V4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</rangeList>
  <rangeList sheetStid="9" master="" otherUserPermission="visible">
    <arrUserId title="区域1_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2025-11-21T03:53:49Z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E06A8A947E124ED3AC1DEA806C324E71_13</vt:lpwstr>
  </property>
  <property fmtid="{D5CDD505-2E9C-101B-9397-08002B2CF9AE}" pid="3" name="KSOProductBuildVer">
    <vt:lpwstr>1033-12.2.0.23155</vt:lpwstr>
  </property>
</Properties>
</file>