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9" i="1" l="1"/>
  <c r="AB9" i="1"/>
  <c r="AC9" i="1" s="1"/>
  <c r="AE9" i="1" s="1"/>
  <c r="S9" i="1"/>
  <c r="AX8" i="1"/>
  <c r="AB8" i="1"/>
  <c r="AC8" i="1" s="1"/>
  <c r="AE8" i="1" s="1"/>
  <c r="S8" i="1"/>
  <c r="AH8" i="1" s="1"/>
  <c r="AX7" i="1"/>
  <c r="AB7" i="1"/>
  <c r="AC7" i="1" s="1"/>
  <c r="AE7" i="1" s="1"/>
  <c r="S7" i="1"/>
  <c r="AH7" i="1" s="1"/>
  <c r="AX6" i="1"/>
  <c r="AB6" i="1"/>
  <c r="AC6" i="1" s="1"/>
  <c r="AE6" i="1" s="1"/>
  <c r="S6" i="1"/>
  <c r="AH6" i="1" s="1"/>
  <c r="AX5" i="1"/>
  <c r="AB5" i="1"/>
  <c r="AC5" i="1" s="1"/>
  <c r="AE5" i="1" s="1"/>
  <c r="S5" i="1"/>
  <c r="AH5" i="1" s="1"/>
  <c r="AX4" i="1"/>
  <c r="AB4" i="1"/>
  <c r="AC4" i="1" s="1"/>
  <c r="AE4" i="1" s="1"/>
  <c r="S4" i="1"/>
  <c r="AH4" i="1" s="1"/>
  <c r="AX3" i="1"/>
  <c r="AB3" i="1"/>
  <c r="AC3" i="1" s="1"/>
  <c r="AE3" i="1" s="1"/>
  <c r="S3" i="1"/>
  <c r="AH3" i="1" s="1"/>
  <c r="AX2" i="1"/>
  <c r="AB2" i="1"/>
  <c r="AC2" i="1" s="1"/>
  <c r="AE2" i="1" s="1"/>
  <c r="S2" i="1"/>
  <c r="AH2" i="1" s="1"/>
  <c r="AI6" i="1" l="1"/>
  <c r="AW6" i="1" s="1"/>
  <c r="AI7" i="1"/>
  <c r="AW7" i="1" s="1"/>
  <c r="AH9" i="1"/>
  <c r="AI9" i="1" s="1"/>
  <c r="AI8" i="1"/>
  <c r="AI2" i="1"/>
  <c r="AI3" i="1"/>
  <c r="AI4" i="1"/>
  <c r="AI5" i="1"/>
  <c r="AW2" i="1" l="1"/>
  <c r="AW3" i="1"/>
  <c r="AM7" i="1"/>
  <c r="AS7" i="1"/>
  <c r="AO7" i="1"/>
  <c r="AK7" i="1"/>
  <c r="AW5" i="1"/>
  <c r="AW9" i="1"/>
  <c r="AM6" i="1"/>
  <c r="AS6" i="1"/>
  <c r="AK6" i="1"/>
  <c r="AO6" i="1"/>
  <c r="AW4" i="1"/>
  <c r="AW8" i="1"/>
  <c r="AT7" i="1" l="1"/>
  <c r="AU7" i="1" s="1"/>
  <c r="AV7" i="1" s="1"/>
  <c r="AO3" i="1"/>
  <c r="AK3" i="1"/>
  <c r="AM3" i="1"/>
  <c r="AS3" i="1"/>
  <c r="AO5" i="1"/>
  <c r="AM5" i="1"/>
  <c r="AS5" i="1"/>
  <c r="AK5" i="1"/>
  <c r="AO4" i="1"/>
  <c r="AM4" i="1"/>
  <c r="AK4" i="1"/>
  <c r="AS4" i="1"/>
  <c r="AM8" i="1"/>
  <c r="AS8" i="1"/>
  <c r="AK8" i="1"/>
  <c r="AO8" i="1"/>
  <c r="AO2" i="1"/>
  <c r="AM2" i="1"/>
  <c r="AK2" i="1"/>
  <c r="AT2" i="1" s="1"/>
  <c r="AU2" i="1" s="1"/>
  <c r="AV2" i="1" s="1"/>
  <c r="AS2" i="1"/>
  <c r="AT6" i="1"/>
  <c r="AU6" i="1" s="1"/>
  <c r="AV6" i="1" s="1"/>
  <c r="AM9" i="1"/>
  <c r="AS9" i="1"/>
  <c r="AK9" i="1"/>
  <c r="AO9" i="1"/>
  <c r="AT8" i="1" l="1"/>
  <c r="AU8" i="1" s="1"/>
  <c r="AV8" i="1" s="1"/>
  <c r="AT3" i="1"/>
  <c r="AU3" i="1" s="1"/>
  <c r="AV3" i="1" s="1"/>
  <c r="AT4" i="1"/>
  <c r="AU4" i="1" s="1"/>
  <c r="AV4" i="1" s="1"/>
  <c r="AT5" i="1"/>
  <c r="AU5" i="1" s="1"/>
  <c r="AV5" i="1" s="1"/>
  <c r="AT9" i="1"/>
  <c r="AU9" i="1" s="1"/>
  <c r="AV9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[DSV Cost]/1.05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<sst xmlns="http://schemas.openxmlformats.org/spreadsheetml/2006/main" count="157" uniqueCount="90">
  <si>
    <t>Line No.</t>
  </si>
  <si>
    <t>Photo</t>
  </si>
  <si>
    <t>VIN/Art No.</t>
    <phoneticPr fontId="5" type="noConversion"/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</si>
  <si>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</si>
  <si>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</si>
  <si>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</si>
  <si>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</si>
  <si>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</si>
  <si>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</si>
  <si>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</si>
  <si>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</si>
  <si>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</si>
  <si>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</si>
  <si>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</si>
  <si>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</si>
  <si>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</si>
  <si>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</si>
  <si>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</si>
  <si>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</si>
  <si>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</si>
  <si>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</si>
  <si>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</si>
  <si>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</si>
  <si>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</si>
  <si>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</si>
  <si>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</si>
  <si>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</si>
  <si>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</si>
  <si>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</si>
  <si>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</si>
  <si>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</si>
  <si>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</si>
  <si>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</si>
  <si>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</si>
  <si>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</si>
  <si>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</si>
  <si>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</si>
  <si>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</si>
  <si>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</si>
  <si>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</si>
  <si>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</si>
  <si>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</si>
  <si>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</si>
  <si>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</si>
  <si>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</si>
  <si>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</si>
  <si>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</si>
  <si>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</si>
  <si>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</si>
  <si>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</si>
  <si>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</si>
  <si>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</si>
  <si>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</si>
  <si>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Regency Heights</t>
  </si>
  <si>
    <t>COMFORTER (SET)</t>
  </si>
  <si>
    <t>Sally</t>
  </si>
  <si>
    <t>100% Polyester Printed Comforter Set</t>
    <phoneticPr fontId="5" type="noConversion"/>
  </si>
  <si>
    <t>5pcs Comforter Set</t>
    <phoneticPr fontId="5" type="noConversion"/>
  </si>
  <si>
    <t>Comf/sham: 100% polyester 85gsm microfiber with multicolor print on face, solid reversible; filling: 200gsm poly fill.knife edge, cloud quilting.Sheet set: 85gsm printed microfiber.</t>
    <phoneticPr fontId="5" type="noConversion"/>
  </si>
  <si>
    <t xml:space="preserve">100% polyester and poly filling </t>
    <phoneticPr fontId="5" type="noConversion"/>
  </si>
  <si>
    <t>Twin: 66"W×90"L / 20"W×26"L+2"D / 66"W×96"L / 39"W×75"L+12"D / 20"W×30"L</t>
    <phoneticPr fontId="5" type="noConversion"/>
  </si>
  <si>
    <t>Pink</t>
    <phoneticPr fontId="5" type="noConversion"/>
  </si>
  <si>
    <t>RH10-0485</t>
    <phoneticPr fontId="5" type="noConversion"/>
  </si>
  <si>
    <t>Set</t>
  </si>
  <si>
    <t>Compressed/Knocked Down</t>
  </si>
  <si>
    <t>100% Polyester Printed Comforter Set</t>
    <phoneticPr fontId="5" type="noConversion"/>
  </si>
  <si>
    <t>5pcs Comforter Set</t>
    <phoneticPr fontId="5" type="noConversion"/>
  </si>
  <si>
    <t>Comf/sham: 100% polyester 85gsm microfiber with multicolor print on face, solid reversible; filling: 200gsm poly fill.knife edge, cloud quilting.Sheet set: 85gsm printed microfiber.</t>
    <phoneticPr fontId="5" type="noConversion"/>
  </si>
  <si>
    <t>Twin XL: 66"W×90"L / 20"W×26"L+2"D / 66"W×96"L / 39"W×80"L+12"D / 20"W×30"L</t>
    <phoneticPr fontId="5" type="noConversion"/>
  </si>
  <si>
    <t>Pink</t>
    <phoneticPr fontId="5" type="noConversion"/>
  </si>
  <si>
    <t>RH10-0486</t>
  </si>
  <si>
    <t>7pcs Comforter Set</t>
    <phoneticPr fontId="5" type="noConversion"/>
  </si>
  <si>
    <t>Full: 80"W×90"L / 20"W×26"L+2"D (2)/ 81"W×96"L / 54"W×75"L+15"D / 20"W×30"L(2)</t>
    <phoneticPr fontId="5" type="noConversion"/>
  </si>
  <si>
    <t>RH10-0487</t>
  </si>
  <si>
    <t>Comf/sham: 100% polyester 85gsm microfiber with multicolor print on face, solid reversible; filling: 200gsm poly fill.knife edge, cloud quilting.Sheet set: 85gsm printed microfiber.</t>
    <phoneticPr fontId="5" type="noConversion"/>
  </si>
  <si>
    <t xml:space="preserve">100% polyester and poly filling </t>
    <phoneticPr fontId="5" type="noConversion"/>
  </si>
  <si>
    <t>Queen: 90"W×90"L / 20"W×26"L+2"D (2)/ 90"W×102"L / 60"W×80"L+15"D / 20"W×30"L(2)</t>
    <phoneticPr fontId="5" type="noConversion"/>
  </si>
  <si>
    <t>RH10-0488</t>
  </si>
  <si>
    <t>Asher</t>
  </si>
  <si>
    <t>Comf/sham: 100% polyester 85gsm microfiber with multicolor print on face, solid reversible; filling: 200gsm poly fill.knife edge, Small diamond quilting.Sheet set: 85gsm printed microfiber.</t>
    <phoneticPr fontId="5" type="noConversion"/>
  </si>
  <si>
    <t>Twin: 66"W×90"L / 20"W×26"L+2"D / 66"W×96"L / 39"W×75"L+12"D / 20"W×30"L</t>
    <phoneticPr fontId="5" type="noConversion"/>
  </si>
  <si>
    <t>Multi</t>
    <phoneticPr fontId="5" type="noConversion"/>
  </si>
  <si>
    <t>RH10-0489</t>
    <phoneticPr fontId="5" type="noConversion"/>
  </si>
  <si>
    <t>Twin XL: 66"W×90"L / 20"W×26"L+2"D / 66"W×96"L / 39"W×80"L+12"D / 20"W×30"L</t>
    <phoneticPr fontId="5" type="noConversion"/>
  </si>
  <si>
    <t>RH10-0490</t>
  </si>
  <si>
    <t>7pcs Comforter Set</t>
    <phoneticPr fontId="5" type="noConversion"/>
  </si>
  <si>
    <t>RH10-0491</t>
  </si>
  <si>
    <t>RH10-0492</t>
  </si>
  <si>
    <t>9404.40.9022</t>
    <phoneticPr fontId="5" type="noConversion"/>
  </si>
  <si>
    <t>9404.40.9022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</si>
</sst>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[$￥-804]#,##0.00;[Red][$￥-804]#,##0.00"/>
    <numFmt numFmtId="177" formatCode="#,##0;[Red]#,##0"/>
    <numFmt numFmtId="178" formatCode="&quot;$&quot;#,##0.00"/>
    <numFmt numFmtId="179" formatCode="0.0"/>
    <numFmt numFmtId="180" formatCode="0.000"/>
    <numFmt numFmtId="181" formatCode="\$#,##0.00;[Red]\$#,##0.00"/>
    <numFmt numFmtId="182" formatCode="_(&quot;$&quot;* #,##0.00_);_(&quot;$&quot;* \(#,##0.00\);_(&quot;$&quot;* &quot;-&quot;??_);_(@_)"/>
  </numFmts>
  <fonts count="10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b/>
      <sz val="11"/>
      <name val="Calibri"/>
      <family val="2"/>
    </font>
    <font>
      <sz val="9"/>
      <name val="宋体"/>
      <family val="3"/>
      <charset val="134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176" fontId="0" fillId="0" borderId="0"/>
    <xf numFmtId="176" fontId="1" fillId="0" borderId="0"/>
    <xf numFmtId="176" fontId="7" fillId="0" borderId="0"/>
    <xf numFmtId="18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176" fontId="0" fillId="0" borderId="0" xfId="0"/>
    <xf numFmtId="177" fontId="1" fillId="0" borderId="0" xfId="1" applyNumberFormat="1" applyAlignment="1">
      <alignment horizontal="center" wrapText="1"/>
    </xf>
    <xf numFmtId="176" fontId="1" fillId="0" borderId="0" xfId="1" applyAlignment="1">
      <alignment wrapText="1"/>
    </xf>
    <xf numFmtId="176" fontId="1" fillId="0" borderId="0" xfId="1"/>
    <xf numFmtId="2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3" fillId="0" borderId="0" xfId="1" applyNumberFormat="1" applyFont="1" applyAlignment="1">
      <alignment horizontal="center" wrapText="1"/>
    </xf>
    <xf numFmtId="179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80" fontId="1" fillId="0" borderId="0" xfId="1" applyNumberFormat="1" applyAlignment="1">
      <alignment wrapText="1"/>
    </xf>
    <xf numFmtId="181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77" fontId="4" fillId="0" borderId="2" xfId="1" applyNumberFormat="1" applyFont="1" applyBorder="1" applyAlignment="1">
      <alignment horizontal="center" wrapText="1"/>
    </xf>
    <xf numFmtId="176" fontId="4" fillId="0" borderId="2" xfId="1" applyFont="1" applyBorder="1" applyAlignment="1">
      <alignment horizontal="center" wrapText="1"/>
    </xf>
    <xf numFmtId="176" fontId="4" fillId="4" borderId="2" xfId="1" applyFont="1" applyFill="1" applyBorder="1" applyAlignment="1">
      <alignment horizontal="center" wrapText="1"/>
    </xf>
    <xf numFmtId="176" fontId="6" fillId="4" borderId="2" xfId="1" applyFont="1" applyFill="1" applyBorder="1" applyAlignment="1">
      <alignment horizontal="center" wrapText="1"/>
    </xf>
    <xf numFmtId="176" fontId="6" fillId="5" borderId="2" xfId="1" applyFont="1" applyFill="1" applyBorder="1" applyAlignment="1">
      <alignment horizontal="center" wrapText="1"/>
    </xf>
    <xf numFmtId="176" fontId="4" fillId="5" borderId="2" xfId="1" applyFont="1" applyFill="1" applyBorder="1" applyAlignment="1">
      <alignment horizontal="center" wrapText="1"/>
    </xf>
    <xf numFmtId="176" fontId="4" fillId="2" borderId="2" xfId="1" applyFont="1" applyFill="1" applyBorder="1" applyAlignment="1">
      <alignment horizontal="center" wrapText="1"/>
    </xf>
    <xf numFmtId="2" fontId="4" fillId="2" borderId="2" xfId="1" applyNumberFormat="1" applyFont="1" applyFill="1" applyBorder="1" applyAlignment="1">
      <alignment horizontal="center" wrapText="1"/>
    </xf>
    <xf numFmtId="178" fontId="8" fillId="2" borderId="2" xfId="2" applyNumberFormat="1" applyFont="1" applyFill="1" applyBorder="1" applyAlignment="1">
      <alignment wrapText="1"/>
    </xf>
    <xf numFmtId="178" fontId="4" fillId="6" borderId="3" xfId="1" applyNumberFormat="1" applyFont="1" applyFill="1" applyBorder="1" applyAlignment="1">
      <alignment horizontal="center" wrapText="1"/>
    </xf>
    <xf numFmtId="2" fontId="9" fillId="2" borderId="2" xfId="1" applyNumberFormat="1" applyFont="1" applyFill="1" applyBorder="1" applyAlignment="1">
      <alignment horizontal="center" wrapText="1"/>
    </xf>
    <xf numFmtId="176" fontId="6" fillId="0" borderId="2" xfId="1" applyFont="1" applyBorder="1" applyAlignment="1">
      <alignment horizontal="center" wrapText="1"/>
    </xf>
    <xf numFmtId="179" fontId="4" fillId="0" borderId="2" xfId="1" applyNumberFormat="1" applyFont="1" applyBorder="1" applyAlignment="1">
      <alignment horizontal="center" wrapText="1"/>
    </xf>
    <xf numFmtId="2" fontId="4" fillId="0" borderId="2" xfId="1" applyNumberFormat="1" applyFont="1" applyBorder="1" applyAlignment="1">
      <alignment horizontal="center" wrapText="1"/>
    </xf>
    <xf numFmtId="1" fontId="4" fillId="0" borderId="2" xfId="1" applyNumberFormat="1" applyFont="1" applyBorder="1" applyAlignment="1">
      <alignment horizontal="center" wrapText="1"/>
    </xf>
    <xf numFmtId="180" fontId="8" fillId="0" borderId="2" xfId="2" applyNumberFormat="1" applyFont="1" applyBorder="1" applyAlignment="1">
      <alignment wrapText="1"/>
    </xf>
    <xf numFmtId="1" fontId="8" fillId="0" borderId="2" xfId="2" applyNumberFormat="1" applyFont="1" applyBorder="1" applyAlignment="1">
      <alignment wrapText="1"/>
    </xf>
    <xf numFmtId="181" fontId="4" fillId="0" borderId="2" xfId="1" applyNumberFormat="1" applyFont="1" applyBorder="1" applyAlignment="1">
      <alignment horizontal="center" wrapText="1"/>
    </xf>
    <xf numFmtId="178" fontId="8" fillId="0" borderId="2" xfId="2" applyNumberFormat="1" applyFont="1" applyBorder="1" applyAlignment="1">
      <alignment wrapText="1"/>
    </xf>
    <xf numFmtId="10" fontId="4" fillId="0" borderId="2" xfId="1" applyNumberFormat="1" applyFont="1" applyBorder="1" applyAlignment="1">
      <alignment horizontal="center" wrapText="1"/>
    </xf>
    <xf numFmtId="181" fontId="6" fillId="0" borderId="2" xfId="1" applyNumberFormat="1" applyFont="1" applyBorder="1" applyAlignment="1">
      <alignment horizontal="center" wrapText="1"/>
    </xf>
    <xf numFmtId="178" fontId="8" fillId="3" borderId="2" xfId="2" applyNumberFormat="1" applyFont="1" applyFill="1" applyBorder="1" applyAlignment="1">
      <alignment wrapText="1"/>
    </xf>
    <xf numFmtId="10" fontId="8" fillId="3" borderId="2" xfId="2" applyNumberFormat="1" applyFont="1" applyFill="1" applyBorder="1" applyAlignment="1">
      <alignment wrapText="1"/>
    </xf>
    <xf numFmtId="178" fontId="4" fillId="3" borderId="2" xfId="1" applyNumberFormat="1" applyFont="1" applyFill="1" applyBorder="1" applyAlignment="1">
      <alignment horizontal="center" wrapText="1"/>
    </xf>
    <xf numFmtId="10" fontId="4" fillId="3" borderId="2" xfId="1" applyNumberFormat="1" applyFont="1" applyFill="1" applyBorder="1" applyAlignment="1">
      <alignment horizontal="center" wrapText="1"/>
    </xf>
    <xf numFmtId="177" fontId="1" fillId="0" borderId="2" xfId="1" applyNumberFormat="1" applyBorder="1" applyAlignment="1">
      <alignment horizontal="center" wrapText="1"/>
    </xf>
    <xf numFmtId="176" fontId="1" fillId="5" borderId="2" xfId="1" applyFill="1" applyBorder="1"/>
    <xf numFmtId="176" fontId="1" fillId="0" borderId="2" xfId="1" applyBorder="1" applyAlignment="1">
      <alignment wrapText="1"/>
    </xf>
    <xf numFmtId="176" fontId="1" fillId="0" borderId="2" xfId="1" applyBorder="1" applyAlignment="1">
      <alignment horizontal="center" wrapText="1"/>
    </xf>
    <xf numFmtId="176" fontId="7" fillId="0" borderId="2" xfId="0" applyFont="1" applyFill="1" applyBorder="1"/>
    <xf numFmtId="176" fontId="0" fillId="5" borderId="2" xfId="0" applyFill="1" applyBorder="1" applyAlignment="1">
      <alignment wrapText="1"/>
    </xf>
    <xf numFmtId="2" fontId="1" fillId="0" borderId="2" xfId="1" applyNumberFormat="1" applyBorder="1" applyAlignment="1">
      <alignment wrapText="1"/>
    </xf>
    <xf numFmtId="178" fontId="0" fillId="7" borderId="2" xfId="3" applyNumberFormat="1" applyFont="1" applyFill="1" applyBorder="1" applyAlignment="1">
      <alignment wrapText="1"/>
    </xf>
    <xf numFmtId="2" fontId="3" fillId="5" borderId="2" xfId="1" applyNumberFormat="1" applyFont="1" applyFill="1" applyBorder="1" applyAlignment="1">
      <alignment horizontal="center" wrapText="1"/>
    </xf>
    <xf numFmtId="179" fontId="1" fillId="0" borderId="2" xfId="1" applyNumberFormat="1" applyBorder="1" applyAlignment="1">
      <alignment wrapText="1"/>
    </xf>
    <xf numFmtId="1" fontId="1" fillId="0" borderId="2" xfId="1" applyNumberFormat="1" applyBorder="1" applyAlignment="1">
      <alignment wrapText="1"/>
    </xf>
    <xf numFmtId="180" fontId="1" fillId="7" borderId="2" xfId="1" applyNumberFormat="1" applyFill="1" applyBorder="1" applyAlignment="1">
      <alignment wrapText="1"/>
    </xf>
    <xf numFmtId="1" fontId="1" fillId="7" borderId="2" xfId="1" applyNumberFormat="1" applyFill="1" applyBorder="1" applyAlignment="1">
      <alignment wrapText="1"/>
    </xf>
    <xf numFmtId="181" fontId="1" fillId="0" borderId="2" xfId="1" applyNumberFormat="1" applyBorder="1" applyAlignment="1">
      <alignment wrapText="1"/>
    </xf>
    <xf numFmtId="178" fontId="1" fillId="7" borderId="2" xfId="1" applyNumberFormat="1" applyFill="1" applyBorder="1" applyAlignment="1">
      <alignment wrapText="1"/>
    </xf>
    <xf numFmtId="10" fontId="1" fillId="0" borderId="2" xfId="1" applyNumberFormat="1" applyBorder="1" applyAlignment="1">
      <alignment wrapText="1"/>
    </xf>
    <xf numFmtId="178" fontId="3" fillId="7" borderId="2" xfId="1" applyNumberFormat="1" applyFont="1" applyFill="1" applyBorder="1" applyAlignment="1">
      <alignment wrapText="1"/>
    </xf>
    <xf numFmtId="10" fontId="0" fillId="7" borderId="2" xfId="4" applyNumberFormat="1" applyFont="1" applyFill="1" applyBorder="1" applyAlignment="1">
      <alignment wrapText="1"/>
    </xf>
    <xf numFmtId="178" fontId="1" fillId="0" borderId="2" xfId="1" applyNumberFormat="1" applyBorder="1" applyAlignment="1">
      <alignment wrapText="1"/>
    </xf>
    <xf numFmtId="176" fontId="1" fillId="0" borderId="1" xfId="1" applyBorder="1" applyAlignment="1">
      <alignment horizontal="center" wrapText="1"/>
    </xf>
    <xf numFmtId="176" fontId="1" fillId="0" borderId="4" xfId="1" applyBorder="1" applyAlignment="1">
      <alignment horizontal="center" wrapText="1"/>
    </xf>
    <xf numFmtId="176" fontId="1" fillId="0" borderId="5" xfId="1" applyBorder="1" applyAlignment="1">
      <alignment horizontal="center"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221876</xdr:colOff>
      <xdr:row>1</xdr:row>
      <xdr:rowOff>15046</xdr:rowOff>
    </xdr:from>
    <xdr:to>
      <xdr:col>1</xdr:col>
      <xdr:colOff>2330823</xdr:colOff>
      <xdr:row>5</xdr:row>
      <xdr:rowOff>13446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3231F92F-D60F-A277-6CCE-22EF58F66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7676" y="996121"/>
          <a:ext cx="2108947" cy="2303450"/>
        </a:xfrm>
        <a:prstGeom prst="rect">
          <a:avLst/>
        </a:prstGeom>
      </xdr:spPr>
    </xdr:pic>
    <xdr:clientData/>
  </xdr:twoCellAnchor>
  <xdr:twoCellAnchor editAs="oneCell">
    <xdr:from>
      <xdr:col>1</xdr:col>
      <xdr:colOff>113794</xdr:colOff>
      <xdr:row>5</xdr:row>
      <xdr:rowOff>217393</xdr:rowOff>
    </xdr:from>
    <xdr:to>
      <xdr:col>1</xdr:col>
      <xdr:colOff>2420470</xdr:colOff>
      <xdr:row>8</xdr:row>
      <xdr:rowOff>564775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78D6A9CC-85FC-94ED-6E2F-867B695F7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9594" y="3703543"/>
          <a:ext cx="2306676" cy="251908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com%20Market%20Place%20-%20RH%20Sally%20and%20Asher%20Commitment%2011.7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  <sheetName val="Factory cost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9"/>
  <sheetViews>
    <sheetView tabSelected="1" topLeftCell="M1" zoomScale="85" zoomScaleNormal="85" workbookViewId="0">
      <selection activeCell="AB14" sqref="AB14"/>
    </sheetView>
  </sheetViews>
  <sheetFormatPr defaultColWidth="9.28515625" defaultRowHeight="15" x14ac:dyDescent="0.25"/>
  <cols>
    <col min="1" max="1" width="10.28515625" style="1" customWidth="1"/>
    <col min="2" max="2" width="36.42578125" style="2" customWidth="1"/>
    <col min="3" max="3" width="24.28515625" style="3" customWidth="1"/>
    <col min="4" max="4" width="16.28515625" style="2" customWidth="1"/>
    <col min="5" max="5" width="10.85546875" style="2" customWidth="1"/>
    <col min="6" max="6" width="18" style="2" customWidth="1"/>
    <col min="7" max="7" width="14.7109375" style="2" customWidth="1"/>
    <col min="8" max="8" width="15.7109375" style="2" customWidth="1"/>
    <col min="9" max="9" width="12.85546875" style="2" customWidth="1"/>
    <col min="10" max="10" width="74.140625" style="2" bestFit="1" customWidth="1"/>
    <col min="11" max="11" width="14.140625" style="2" bestFit="1" customWidth="1"/>
    <col min="12" max="12" width="48.28515625" style="2" customWidth="1"/>
    <col min="13" max="13" width="8.42578125" style="2" customWidth="1"/>
    <col min="14" max="14" width="11.28515625" style="2" customWidth="1"/>
    <col min="15" max="15" width="15.28515625" style="2" customWidth="1"/>
    <col min="16" max="16" width="8.7109375" style="2" customWidth="1"/>
    <col min="17" max="17" width="11.140625" style="2" customWidth="1"/>
    <col min="18" max="18" width="9.85546875" style="4" customWidth="1"/>
    <col min="19" max="19" width="12" style="5" customWidth="1"/>
    <col min="20" max="20" width="11.28515625" style="5" customWidth="1"/>
    <col min="21" max="21" width="11.140625" style="6" customWidth="1"/>
    <col min="22" max="22" width="15.85546875" style="2" customWidth="1"/>
    <col min="23" max="23" width="11" style="7" customWidth="1"/>
    <col min="24" max="24" width="13.140625" style="7" customWidth="1"/>
    <col min="25" max="25" width="11.28515625" style="7" customWidth="1"/>
    <col min="26" max="26" width="12.7109375" style="4" customWidth="1"/>
    <col min="27" max="27" width="9.28515625" style="8" customWidth="1"/>
    <col min="28" max="28" width="13" style="9" customWidth="1"/>
    <col min="29" max="29" width="14.140625" style="8" customWidth="1"/>
    <col min="30" max="30" width="13.85546875" style="10" customWidth="1"/>
    <col min="31" max="31" width="13.7109375" style="5" customWidth="1"/>
    <col min="32" max="32" width="14.85546875" style="2" customWidth="1"/>
    <col min="33" max="33" width="8.42578125" style="11" customWidth="1"/>
    <col min="34" max="34" width="12.42578125" style="5" customWidth="1"/>
    <col min="35" max="35" width="8.85546875" style="5" customWidth="1"/>
    <col min="36" max="36" width="7.85546875" style="11" customWidth="1"/>
    <col min="37" max="37" width="5.85546875" style="5" customWidth="1"/>
    <col min="38" max="38" width="12.7109375" style="11" customWidth="1"/>
    <col min="39" max="39" width="12" style="5" customWidth="1"/>
    <col min="40" max="40" width="11.7109375" style="11" customWidth="1"/>
    <col min="41" max="41" width="10.85546875" style="5" customWidth="1"/>
    <col min="42" max="42" width="10.7109375" style="5" customWidth="1"/>
    <col min="43" max="43" width="9.7109375" style="10" customWidth="1"/>
    <col min="44" max="44" width="9.7109375" style="11" customWidth="1"/>
    <col min="45" max="45" width="10" style="5" customWidth="1"/>
    <col min="46" max="46" width="9.5703125" style="5" customWidth="1"/>
    <col min="47" max="47" width="11.7109375" style="5" customWidth="1"/>
    <col min="48" max="48" width="11.140625" style="11" customWidth="1"/>
    <col min="49" max="49" width="11.28515625" style="5" customWidth="1"/>
    <col min="50" max="50" width="11.7109375" style="5" customWidth="1"/>
    <col min="51" max="51" width="12.7109375" style="5" customWidth="1"/>
    <col min="52" max="52" width="12.140625" style="11" customWidth="1"/>
    <col min="53" max="53" width="12.28515625" style="8" customWidth="1"/>
    <col min="54" max="54" width="20" style="2" customWidth="1"/>
    <col min="55" max="55" width="9.28515625" style="2" customWidth="1"/>
    <col min="56" max="16384" width="9.28515625" style="2"/>
  </cols>
  <sheetData>
    <row r="1" spans="1:53" ht="32.65" customHeight="1" x14ac:dyDescent="0.25">
      <c r="A1" s="12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7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4" t="s">
        <v>23</v>
      </c>
      <c r="Y1" s="24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30" t="s">
        <v>30</v>
      </c>
      <c r="AF1" s="13" t="s">
        <v>31</v>
      </c>
      <c r="AG1" s="31" t="s">
        <v>32</v>
      </c>
      <c r="AH1" s="30" t="s">
        <v>33</v>
      </c>
      <c r="AI1" s="30" t="s">
        <v>34</v>
      </c>
      <c r="AJ1" s="31" t="s">
        <v>35</v>
      </c>
      <c r="AK1" s="30" t="s">
        <v>36</v>
      </c>
      <c r="AL1" s="31" t="s">
        <v>37</v>
      </c>
      <c r="AM1" s="30" t="s">
        <v>38</v>
      </c>
      <c r="AN1" s="31" t="s">
        <v>39</v>
      </c>
      <c r="AO1" s="30" t="s">
        <v>40</v>
      </c>
      <c r="AP1" s="30" t="s">
        <v>41</v>
      </c>
      <c r="AQ1" s="32" t="s">
        <v>42</v>
      </c>
      <c r="AR1" s="31" t="s">
        <v>43</v>
      </c>
      <c r="AS1" s="30" t="s">
        <v>44</v>
      </c>
      <c r="AT1" s="30" t="s">
        <v>45</v>
      </c>
      <c r="AU1" s="33" t="s">
        <v>46</v>
      </c>
      <c r="AV1" s="34" t="s">
        <v>47</v>
      </c>
      <c r="AW1" s="33" t="s">
        <v>48</v>
      </c>
      <c r="AX1" s="33" t="s">
        <v>49</v>
      </c>
      <c r="AY1" s="35" t="s">
        <v>50</v>
      </c>
      <c r="AZ1" s="36" t="s">
        <v>51</v>
      </c>
      <c r="BA1" s="26" t="s">
        <v>52</v>
      </c>
    </row>
    <row r="2" spans="1:53" ht="37.15" customHeight="1" x14ac:dyDescent="0.25">
      <c r="A2" s="37">
        <v>1</v>
      </c>
      <c r="B2" s="56"/>
      <c r="C2" s="38"/>
      <c r="D2" s="39" t="s">
        <v>53</v>
      </c>
      <c r="E2" s="39"/>
      <c r="F2" s="39" t="s">
        <v>54</v>
      </c>
      <c r="G2" s="40" t="s">
        <v>55</v>
      </c>
      <c r="H2" s="39" t="s">
        <v>56</v>
      </c>
      <c r="I2" s="39" t="s">
        <v>57</v>
      </c>
      <c r="J2" s="39" t="s">
        <v>58</v>
      </c>
      <c r="K2" s="39" t="s">
        <v>59</v>
      </c>
      <c r="L2" s="39" t="s">
        <v>60</v>
      </c>
      <c r="M2" s="39" t="s">
        <v>61</v>
      </c>
      <c r="N2" s="41" t="s">
        <v>62</v>
      </c>
      <c r="O2" s="42"/>
      <c r="P2" s="39" t="s">
        <v>63</v>
      </c>
      <c r="Q2" s="39">
        <v>76.2</v>
      </c>
      <c r="R2" s="43">
        <v>8.1</v>
      </c>
      <c r="S2" s="44">
        <f>Q2/R2</f>
        <v>9.4074074074074083</v>
      </c>
      <c r="T2" s="44">
        <v>9.41</v>
      </c>
      <c r="U2" s="45"/>
      <c r="V2" s="39" t="s">
        <v>64</v>
      </c>
      <c r="W2" s="46">
        <v>42</v>
      </c>
      <c r="X2" s="46">
        <v>32</v>
      </c>
      <c r="Y2" s="46">
        <v>44</v>
      </c>
      <c r="Z2" s="43">
        <v>10</v>
      </c>
      <c r="AA2" s="47">
        <v>3</v>
      </c>
      <c r="AB2" s="48">
        <f>IF(W2="","",W2*X2*Y2/1000000)</f>
        <v>5.9136000000000001E-2</v>
      </c>
      <c r="AC2" s="49">
        <f>IF(AA2="","",65/AB2*AA2)</f>
        <v>3297.4837662337659</v>
      </c>
      <c r="AD2" s="50">
        <v>4000</v>
      </c>
      <c r="AE2" s="51">
        <f>IF(ISERROR(AD2/AC2),"",AD2/AC2)</f>
        <v>1.2130461538461539</v>
      </c>
      <c r="AF2" s="39" t="s">
        <v>88</v>
      </c>
      <c r="AG2" s="52">
        <v>0.42799999999999999</v>
      </c>
      <c r="AH2" s="51">
        <f>IF(ISERROR(S2*AG2),"",S2*AG2)</f>
        <v>4.0263703703703708</v>
      </c>
      <c r="AI2" s="51">
        <f t="shared" ref="AI2:AI9" si="0">IF(ISERROR(T2+AE2+AH2),"",T2+AE2+AH2)</f>
        <v>14.649416524216525</v>
      </c>
      <c r="AJ2" s="52">
        <v>0</v>
      </c>
      <c r="AK2" s="51">
        <f t="shared" ref="AK2:AK5" si="1">IF(ISERROR(AW2*AJ2),"",AW2*AJ2)</f>
        <v>0</v>
      </c>
      <c r="AL2" s="52">
        <v>0</v>
      </c>
      <c r="AM2" s="51">
        <f t="shared" ref="AM2:AM5" si="2">IF(ISERROR(AW2*AL2),"",AW2*AL2)</f>
        <v>0</v>
      </c>
      <c r="AN2" s="52">
        <v>0</v>
      </c>
      <c r="AO2" s="51">
        <f t="shared" ref="AO2:AO5" si="3">IF(ISERROR(AW2*AN2),"",AW2*AN2)</f>
        <v>0</v>
      </c>
      <c r="AP2" s="51">
        <v>0</v>
      </c>
      <c r="AQ2" s="50">
        <v>0</v>
      </c>
      <c r="AR2" s="52">
        <v>0</v>
      </c>
      <c r="AS2" s="51">
        <f>IF(ISERROR(AW2*AR2),"",AW2*AR2)</f>
        <v>0</v>
      </c>
      <c r="AT2" s="51">
        <f t="shared" ref="AT2:AT5" si="4">IF(ISERROR(AK2+AM2+AO2+AP2+AS2),"",AK2+AM2+AO2+AP2+AS2)</f>
        <v>0</v>
      </c>
      <c r="AU2" s="53">
        <f>AI2+AT2</f>
        <v>14.649416524216525</v>
      </c>
      <c r="AV2" s="54">
        <f>IF(ISERROR((AW2-AU2)/AW2),"",(AW2-AU2)/AW2)</f>
        <v>0</v>
      </c>
      <c r="AW2" s="53">
        <f>AI2</f>
        <v>14.649416524216525</v>
      </c>
      <c r="AX2" s="51">
        <f t="shared" ref="AX2:AX5" si="5">IF(ISERROR(AY2*(1-AZ2)),"",AY2*(1-AZ2))</f>
        <v>59.99</v>
      </c>
      <c r="AY2" s="55">
        <v>59.99</v>
      </c>
      <c r="AZ2" s="52"/>
      <c r="BA2" s="47">
        <v>282</v>
      </c>
    </row>
    <row r="3" spans="1:53" ht="48" customHeight="1" x14ac:dyDescent="0.25">
      <c r="A3" s="37">
        <v>2</v>
      </c>
      <c r="B3" s="57"/>
      <c r="C3" s="38"/>
      <c r="D3" s="39" t="s">
        <v>53</v>
      </c>
      <c r="E3" s="39"/>
      <c r="F3" s="39" t="s">
        <v>54</v>
      </c>
      <c r="G3" s="40" t="s">
        <v>55</v>
      </c>
      <c r="H3" s="39" t="s">
        <v>65</v>
      </c>
      <c r="I3" s="39" t="s">
        <v>66</v>
      </c>
      <c r="J3" s="39" t="s">
        <v>67</v>
      </c>
      <c r="K3" s="39" t="s">
        <v>59</v>
      </c>
      <c r="L3" s="39" t="s">
        <v>68</v>
      </c>
      <c r="M3" s="39" t="s">
        <v>69</v>
      </c>
      <c r="N3" s="41" t="s">
        <v>70</v>
      </c>
      <c r="O3" s="42"/>
      <c r="P3" s="39" t="s">
        <v>63</v>
      </c>
      <c r="Q3" s="39">
        <v>76.8</v>
      </c>
      <c r="R3" s="43">
        <v>8.1</v>
      </c>
      <c r="S3" s="44">
        <f t="shared" ref="S3:S9" si="6">Q3/R3</f>
        <v>9.481481481481481</v>
      </c>
      <c r="T3" s="44">
        <v>9.48</v>
      </c>
      <c r="U3" s="45"/>
      <c r="V3" s="39" t="s">
        <v>64</v>
      </c>
      <c r="W3" s="46">
        <v>42</v>
      </c>
      <c r="X3" s="46">
        <v>32</v>
      </c>
      <c r="Y3" s="46">
        <v>44</v>
      </c>
      <c r="Z3" s="43">
        <v>10</v>
      </c>
      <c r="AA3" s="47">
        <v>3</v>
      </c>
      <c r="AB3" s="48">
        <f t="shared" ref="AB3:AB5" si="7">IF(W3="","",W3*X3*Y3/1000000)</f>
        <v>5.9136000000000001E-2</v>
      </c>
      <c r="AC3" s="49">
        <f t="shared" ref="AC3:AC5" si="8">IF(AA3="","",65/AB3*AA3)</f>
        <v>3297.4837662337659</v>
      </c>
      <c r="AD3" s="50">
        <v>4000</v>
      </c>
      <c r="AE3" s="51">
        <f t="shared" ref="AE3:AE5" si="9">IF(ISERROR(AD3/AC3),"",AD3/AC3)</f>
        <v>1.2130461538461539</v>
      </c>
      <c r="AF3" s="39" t="s">
        <v>88</v>
      </c>
      <c r="AG3" s="52">
        <v>0.42799999999999999</v>
      </c>
      <c r="AH3" s="51">
        <f t="shared" ref="AH3:AH5" si="10">IF(ISERROR(S3*AG3),"",S3*AG3)</f>
        <v>4.0580740740740735</v>
      </c>
      <c r="AI3" s="51">
        <f t="shared" si="0"/>
        <v>14.751120227920229</v>
      </c>
      <c r="AJ3" s="52">
        <v>0</v>
      </c>
      <c r="AK3" s="51">
        <f t="shared" si="1"/>
        <v>0</v>
      </c>
      <c r="AL3" s="52">
        <v>0</v>
      </c>
      <c r="AM3" s="51">
        <f t="shared" si="2"/>
        <v>0</v>
      </c>
      <c r="AN3" s="52">
        <v>0</v>
      </c>
      <c r="AO3" s="51">
        <f t="shared" si="3"/>
        <v>0</v>
      </c>
      <c r="AP3" s="51">
        <v>0</v>
      </c>
      <c r="AQ3" s="50">
        <v>0</v>
      </c>
      <c r="AR3" s="52">
        <v>0</v>
      </c>
      <c r="AS3" s="51">
        <f t="shared" ref="AS3:AS5" si="11">IF(ISERROR(AW3*AR3),"",AW3*AR3)</f>
        <v>0</v>
      </c>
      <c r="AT3" s="51">
        <f t="shared" si="4"/>
        <v>0</v>
      </c>
      <c r="AU3" s="53">
        <f t="shared" ref="AU3:AU5" si="12">IF(ISERROR(AI3+AT3),"",AI3+AT3)</f>
        <v>14.751120227920229</v>
      </c>
      <c r="AV3" s="54">
        <f t="shared" ref="AV3:AV5" si="13">IF(ISERROR((AW3-AU3)/AW3),"",(AW3-AU3)/AW3)</f>
        <v>0</v>
      </c>
      <c r="AW3" s="53">
        <f t="shared" ref="AW3:AW5" si="14">AI3</f>
        <v>14.751120227920229</v>
      </c>
      <c r="AX3" s="51">
        <f t="shared" si="5"/>
        <v>59.99</v>
      </c>
      <c r="AY3" s="55">
        <v>59.99</v>
      </c>
      <c r="AZ3" s="52"/>
      <c r="BA3" s="47">
        <v>120</v>
      </c>
    </row>
    <row r="4" spans="1:53" ht="49.15" customHeight="1" x14ac:dyDescent="0.25">
      <c r="A4" s="37">
        <v>3</v>
      </c>
      <c r="B4" s="57"/>
      <c r="C4" s="38"/>
      <c r="D4" s="39" t="s">
        <v>53</v>
      </c>
      <c r="E4" s="39"/>
      <c r="F4" s="39" t="s">
        <v>54</v>
      </c>
      <c r="G4" s="40" t="s">
        <v>55</v>
      </c>
      <c r="H4" s="39" t="s">
        <v>65</v>
      </c>
      <c r="I4" s="39" t="s">
        <v>71</v>
      </c>
      <c r="J4" s="39" t="s">
        <v>58</v>
      </c>
      <c r="K4" s="39" t="s">
        <v>59</v>
      </c>
      <c r="L4" s="39" t="s">
        <v>72</v>
      </c>
      <c r="M4" s="39" t="s">
        <v>61</v>
      </c>
      <c r="N4" s="41" t="s">
        <v>73</v>
      </c>
      <c r="O4" s="42"/>
      <c r="P4" s="39" t="s">
        <v>63</v>
      </c>
      <c r="Q4" s="39">
        <v>94</v>
      </c>
      <c r="R4" s="43">
        <v>8.1</v>
      </c>
      <c r="S4" s="44">
        <f t="shared" si="6"/>
        <v>11.604938271604938</v>
      </c>
      <c r="T4" s="44">
        <v>11.6</v>
      </c>
      <c r="U4" s="45"/>
      <c r="V4" s="39" t="s">
        <v>64</v>
      </c>
      <c r="W4" s="46">
        <v>42</v>
      </c>
      <c r="X4" s="46">
        <v>32</v>
      </c>
      <c r="Y4" s="46">
        <v>50</v>
      </c>
      <c r="Z4" s="43">
        <v>10</v>
      </c>
      <c r="AA4" s="47">
        <v>3</v>
      </c>
      <c r="AB4" s="48">
        <f>IF(W4="","",W4*X4*Y4/1000000)</f>
        <v>6.7199999999999996E-2</v>
      </c>
      <c r="AC4" s="49">
        <f>IF(AA4="","",65/AB4*AA4)</f>
        <v>2901.7857142857147</v>
      </c>
      <c r="AD4" s="50">
        <v>4000</v>
      </c>
      <c r="AE4" s="51">
        <f>IF(ISERROR(AD4/AC4),"",AD4/AC4)</f>
        <v>1.3784615384615382</v>
      </c>
      <c r="AF4" s="39" t="s">
        <v>89</v>
      </c>
      <c r="AG4" s="52">
        <v>0.42799999999999999</v>
      </c>
      <c r="AH4" s="51">
        <f>IF(ISERROR(S4*AG4),"",S4*AG4)</f>
        <v>4.9669135802469135</v>
      </c>
      <c r="AI4" s="51">
        <f t="shared" si="0"/>
        <v>17.945375118708451</v>
      </c>
      <c r="AJ4" s="52">
        <v>0</v>
      </c>
      <c r="AK4" s="51">
        <f t="shared" si="1"/>
        <v>0</v>
      </c>
      <c r="AL4" s="52">
        <v>0</v>
      </c>
      <c r="AM4" s="51">
        <f t="shared" si="2"/>
        <v>0</v>
      </c>
      <c r="AN4" s="52">
        <v>0</v>
      </c>
      <c r="AO4" s="51">
        <f t="shared" si="3"/>
        <v>0</v>
      </c>
      <c r="AP4" s="51">
        <v>0</v>
      </c>
      <c r="AQ4" s="50">
        <v>0</v>
      </c>
      <c r="AR4" s="52">
        <v>0</v>
      </c>
      <c r="AS4" s="51">
        <f>IF(ISERROR(AW4*AR4),"",AW4*AR4)</f>
        <v>0</v>
      </c>
      <c r="AT4" s="51">
        <f t="shared" si="4"/>
        <v>0</v>
      </c>
      <c r="AU4" s="53">
        <f>AI4+AT4</f>
        <v>17.945375118708451</v>
      </c>
      <c r="AV4" s="54">
        <f>IF(ISERROR((AW4-AU4)/AW4),"",(AW4-AU4)/AW4)</f>
        <v>0</v>
      </c>
      <c r="AW4" s="53">
        <f>AI4</f>
        <v>17.945375118708451</v>
      </c>
      <c r="AX4" s="51">
        <f t="shared" si="5"/>
        <v>69.989999999999995</v>
      </c>
      <c r="AY4" s="55">
        <v>69.989999999999995</v>
      </c>
      <c r="AZ4" s="52"/>
      <c r="BA4" s="47">
        <v>279</v>
      </c>
    </row>
    <row r="5" spans="1:53" ht="48.6" customHeight="1" x14ac:dyDescent="0.25">
      <c r="A5" s="37">
        <v>4</v>
      </c>
      <c r="B5" s="58"/>
      <c r="C5" s="38"/>
      <c r="D5" s="39" t="s">
        <v>53</v>
      </c>
      <c r="E5" s="39"/>
      <c r="F5" s="39" t="s">
        <v>54</v>
      </c>
      <c r="G5" s="40" t="s">
        <v>55</v>
      </c>
      <c r="H5" s="39" t="s">
        <v>65</v>
      </c>
      <c r="I5" s="39" t="s">
        <v>71</v>
      </c>
      <c r="J5" s="39" t="s">
        <v>74</v>
      </c>
      <c r="K5" s="39" t="s">
        <v>75</v>
      </c>
      <c r="L5" s="39" t="s">
        <v>76</v>
      </c>
      <c r="M5" s="39" t="s">
        <v>61</v>
      </c>
      <c r="N5" s="41" t="s">
        <v>77</v>
      </c>
      <c r="O5" s="42"/>
      <c r="P5" s="39" t="s">
        <v>63</v>
      </c>
      <c r="Q5" s="39">
        <v>99</v>
      </c>
      <c r="R5" s="43">
        <v>8.1</v>
      </c>
      <c r="S5" s="44">
        <f t="shared" si="6"/>
        <v>12.222222222222223</v>
      </c>
      <c r="T5" s="44">
        <v>12.22</v>
      </c>
      <c r="U5" s="45"/>
      <c r="V5" s="39" t="s">
        <v>64</v>
      </c>
      <c r="W5" s="46">
        <v>42</v>
      </c>
      <c r="X5" s="46">
        <v>32</v>
      </c>
      <c r="Y5" s="46">
        <v>50</v>
      </c>
      <c r="Z5" s="43">
        <v>10</v>
      </c>
      <c r="AA5" s="47">
        <v>3</v>
      </c>
      <c r="AB5" s="48">
        <f t="shared" si="7"/>
        <v>6.7199999999999996E-2</v>
      </c>
      <c r="AC5" s="49">
        <f t="shared" si="8"/>
        <v>2901.7857142857147</v>
      </c>
      <c r="AD5" s="50">
        <v>4000</v>
      </c>
      <c r="AE5" s="51">
        <f t="shared" si="9"/>
        <v>1.3784615384615382</v>
      </c>
      <c r="AF5" s="39" t="s">
        <v>89</v>
      </c>
      <c r="AG5" s="52">
        <v>0.42799999999999999</v>
      </c>
      <c r="AH5" s="51">
        <f t="shared" si="10"/>
        <v>5.2311111111111117</v>
      </c>
      <c r="AI5" s="51">
        <f t="shared" si="0"/>
        <v>18.829572649572651</v>
      </c>
      <c r="AJ5" s="52">
        <v>0</v>
      </c>
      <c r="AK5" s="51">
        <f t="shared" si="1"/>
        <v>0</v>
      </c>
      <c r="AL5" s="52">
        <v>0</v>
      </c>
      <c r="AM5" s="51">
        <f t="shared" si="2"/>
        <v>0</v>
      </c>
      <c r="AN5" s="52">
        <v>0</v>
      </c>
      <c r="AO5" s="51">
        <f t="shared" si="3"/>
        <v>0</v>
      </c>
      <c r="AP5" s="51">
        <v>0</v>
      </c>
      <c r="AQ5" s="50">
        <v>0</v>
      </c>
      <c r="AR5" s="52">
        <v>0</v>
      </c>
      <c r="AS5" s="51">
        <f t="shared" si="11"/>
        <v>0</v>
      </c>
      <c r="AT5" s="51">
        <f t="shared" si="4"/>
        <v>0</v>
      </c>
      <c r="AU5" s="53">
        <f t="shared" si="12"/>
        <v>18.829572649572651</v>
      </c>
      <c r="AV5" s="54">
        <f t="shared" si="13"/>
        <v>0</v>
      </c>
      <c r="AW5" s="53">
        <f t="shared" si="14"/>
        <v>18.829572649572651</v>
      </c>
      <c r="AX5" s="51">
        <f t="shared" si="5"/>
        <v>79.989999999999995</v>
      </c>
      <c r="AY5" s="55">
        <v>79.989999999999995</v>
      </c>
      <c r="AZ5" s="52"/>
      <c r="BA5" s="47">
        <v>120</v>
      </c>
    </row>
    <row r="6" spans="1:53" ht="57" customHeight="1" x14ac:dyDescent="0.25">
      <c r="A6" s="37">
        <v>1</v>
      </c>
      <c r="B6" s="56"/>
      <c r="C6" s="38"/>
      <c r="D6" s="39" t="s">
        <v>53</v>
      </c>
      <c r="E6" s="39"/>
      <c r="F6" s="39" t="s">
        <v>54</v>
      </c>
      <c r="G6" s="40" t="s">
        <v>78</v>
      </c>
      <c r="H6" s="39" t="s">
        <v>65</v>
      </c>
      <c r="I6" s="39" t="s">
        <v>66</v>
      </c>
      <c r="J6" s="39" t="s">
        <v>79</v>
      </c>
      <c r="K6" s="39" t="s">
        <v>59</v>
      </c>
      <c r="L6" s="39" t="s">
        <v>80</v>
      </c>
      <c r="M6" s="39" t="s">
        <v>81</v>
      </c>
      <c r="N6" s="41" t="s">
        <v>82</v>
      </c>
      <c r="O6" s="42"/>
      <c r="P6" s="39" t="s">
        <v>63</v>
      </c>
      <c r="Q6" s="39">
        <v>76.2</v>
      </c>
      <c r="R6" s="43">
        <v>8.1</v>
      </c>
      <c r="S6" s="44">
        <f t="shared" si="6"/>
        <v>9.4074074074074083</v>
      </c>
      <c r="T6" s="44">
        <v>9.41</v>
      </c>
      <c r="U6" s="45"/>
      <c r="V6" s="39" t="s">
        <v>64</v>
      </c>
      <c r="W6" s="46">
        <v>42</v>
      </c>
      <c r="X6" s="46">
        <v>32</v>
      </c>
      <c r="Y6" s="46">
        <v>44</v>
      </c>
      <c r="Z6" s="43">
        <v>10</v>
      </c>
      <c r="AA6" s="47">
        <v>3</v>
      </c>
      <c r="AB6" s="48">
        <f>IF(W6="","",W6*X6*Y6/1000000)</f>
        <v>5.9136000000000001E-2</v>
      </c>
      <c r="AC6" s="49">
        <f>IF(AA6="","",65/AB6*AA6)</f>
        <v>3297.4837662337659</v>
      </c>
      <c r="AD6" s="50">
        <v>4000</v>
      </c>
      <c r="AE6" s="51">
        <f>IF(ISERROR(AD6/AC6),"",AD6/AC6)</f>
        <v>1.2130461538461539</v>
      </c>
      <c r="AF6" s="39" t="s">
        <v>89</v>
      </c>
      <c r="AG6" s="52">
        <v>0.42799999999999999</v>
      </c>
      <c r="AH6" s="51">
        <f>IF(ISERROR(S6*AG6),"",S6*AG6)</f>
        <v>4.0263703703703708</v>
      </c>
      <c r="AI6" s="51">
        <f t="shared" si="0"/>
        <v>14.649416524216525</v>
      </c>
      <c r="AJ6" s="52">
        <v>0</v>
      </c>
      <c r="AK6" s="51">
        <f t="shared" ref="AK6:AK9" si="15">IF(ISERROR(AW6*AJ6),"",AW6*AJ6)</f>
        <v>0</v>
      </c>
      <c r="AL6" s="52">
        <v>0</v>
      </c>
      <c r="AM6" s="51">
        <f t="shared" ref="AM6:AM9" si="16">IF(ISERROR(AW6*AL6),"",AW6*AL6)</f>
        <v>0</v>
      </c>
      <c r="AN6" s="52">
        <v>0</v>
      </c>
      <c r="AO6" s="51">
        <f t="shared" ref="AO6:AO9" si="17">IF(ISERROR(AW6*AN6),"",AW6*AN6)</f>
        <v>0</v>
      </c>
      <c r="AP6" s="51">
        <v>0</v>
      </c>
      <c r="AQ6" s="50">
        <v>0</v>
      </c>
      <c r="AR6" s="52">
        <v>0</v>
      </c>
      <c r="AS6" s="51">
        <f>IF(ISERROR(AW6*AR6),"",AW6*AR6)</f>
        <v>0</v>
      </c>
      <c r="AT6" s="51">
        <f t="shared" ref="AT6:AT9" si="18">IF(ISERROR(AK6+AM6+AO6+AP6+AS6),"",AK6+AM6+AO6+AP6+AS6)</f>
        <v>0</v>
      </c>
      <c r="AU6" s="53">
        <f>AI6+AT6</f>
        <v>14.649416524216525</v>
      </c>
      <c r="AV6" s="54">
        <f>IF(ISERROR((AW6-AU6)/AW6),"",(AW6-AU6)/AW6)</f>
        <v>0</v>
      </c>
      <c r="AW6" s="53">
        <f>AI6</f>
        <v>14.649416524216525</v>
      </c>
      <c r="AX6" s="51">
        <f t="shared" ref="AX6:AX9" si="19">IF(ISERROR(AY6*(1-AZ6)),"",AY6*(1-AZ6))</f>
        <v>59.99</v>
      </c>
      <c r="AY6" s="55">
        <v>59.99</v>
      </c>
      <c r="AZ6" s="52"/>
      <c r="BA6" s="47">
        <v>282</v>
      </c>
    </row>
    <row r="7" spans="1:53" ht="57" customHeight="1" x14ac:dyDescent="0.25">
      <c r="A7" s="37">
        <v>2</v>
      </c>
      <c r="B7" s="57"/>
      <c r="C7" s="38"/>
      <c r="D7" s="39" t="s">
        <v>53</v>
      </c>
      <c r="E7" s="39"/>
      <c r="F7" s="39" t="s">
        <v>54</v>
      </c>
      <c r="G7" s="40" t="s">
        <v>78</v>
      </c>
      <c r="H7" s="39" t="s">
        <v>65</v>
      </c>
      <c r="I7" s="39" t="s">
        <v>66</v>
      </c>
      <c r="J7" s="39" t="s">
        <v>79</v>
      </c>
      <c r="K7" s="39" t="s">
        <v>59</v>
      </c>
      <c r="L7" s="39" t="s">
        <v>83</v>
      </c>
      <c r="M7" s="39" t="s">
        <v>81</v>
      </c>
      <c r="N7" s="41" t="s">
        <v>84</v>
      </c>
      <c r="O7" s="42"/>
      <c r="P7" s="39" t="s">
        <v>63</v>
      </c>
      <c r="Q7" s="39">
        <v>76.8</v>
      </c>
      <c r="R7" s="43">
        <v>8.1</v>
      </c>
      <c r="S7" s="44">
        <f t="shared" si="6"/>
        <v>9.481481481481481</v>
      </c>
      <c r="T7" s="44">
        <v>9.48</v>
      </c>
      <c r="U7" s="45"/>
      <c r="V7" s="39" t="s">
        <v>64</v>
      </c>
      <c r="W7" s="46">
        <v>42</v>
      </c>
      <c r="X7" s="46">
        <v>32</v>
      </c>
      <c r="Y7" s="46">
        <v>44</v>
      </c>
      <c r="Z7" s="43">
        <v>10</v>
      </c>
      <c r="AA7" s="47">
        <v>3</v>
      </c>
      <c r="AB7" s="48">
        <f t="shared" ref="AB7:AB9" si="20">IF(W7="","",W7*X7*Y7/1000000)</f>
        <v>5.9136000000000001E-2</v>
      </c>
      <c r="AC7" s="49">
        <f t="shared" ref="AC7:AC9" si="21">IF(AA7="","",65/AB7*AA7)</f>
        <v>3297.4837662337659</v>
      </c>
      <c r="AD7" s="50">
        <v>4000</v>
      </c>
      <c r="AE7" s="51">
        <f t="shared" ref="AE7:AE9" si="22">IF(ISERROR(AD7/AC7),"",AD7/AC7)</f>
        <v>1.2130461538461539</v>
      </c>
      <c r="AF7" s="39" t="s">
        <v>89</v>
      </c>
      <c r="AG7" s="52">
        <v>0.42799999999999999</v>
      </c>
      <c r="AH7" s="51">
        <f t="shared" ref="AH7:AH9" si="23">IF(ISERROR(S7*AG7),"",S7*AG7)</f>
        <v>4.0580740740740735</v>
      </c>
      <c r="AI7" s="51">
        <f t="shared" si="0"/>
        <v>14.751120227920229</v>
      </c>
      <c r="AJ7" s="52">
        <v>0</v>
      </c>
      <c r="AK7" s="51">
        <f t="shared" si="15"/>
        <v>0</v>
      </c>
      <c r="AL7" s="52">
        <v>0</v>
      </c>
      <c r="AM7" s="51">
        <f t="shared" si="16"/>
        <v>0</v>
      </c>
      <c r="AN7" s="52">
        <v>0</v>
      </c>
      <c r="AO7" s="51">
        <f t="shared" si="17"/>
        <v>0</v>
      </c>
      <c r="AP7" s="51">
        <v>0</v>
      </c>
      <c r="AQ7" s="50">
        <v>0</v>
      </c>
      <c r="AR7" s="52">
        <v>0</v>
      </c>
      <c r="AS7" s="51">
        <f t="shared" ref="AS7:AS9" si="24">IF(ISERROR(AW7*AR7),"",AW7*AR7)</f>
        <v>0</v>
      </c>
      <c r="AT7" s="51">
        <f t="shared" si="18"/>
        <v>0</v>
      </c>
      <c r="AU7" s="53">
        <f t="shared" ref="AU7:AU9" si="25">IF(ISERROR(AI7+AT7),"",AI7+AT7)</f>
        <v>14.751120227920229</v>
      </c>
      <c r="AV7" s="54">
        <f t="shared" ref="AV7:AV9" si="26">IF(ISERROR((AW7-AU7)/AW7),"",(AW7-AU7)/AW7)</f>
        <v>0</v>
      </c>
      <c r="AW7" s="53">
        <f t="shared" ref="AW7:AW9" si="27">AI7</f>
        <v>14.751120227920229</v>
      </c>
      <c r="AX7" s="51">
        <f t="shared" si="19"/>
        <v>59.99</v>
      </c>
      <c r="AY7" s="55">
        <v>59.99</v>
      </c>
      <c r="AZ7" s="52"/>
      <c r="BA7" s="47">
        <v>120</v>
      </c>
    </row>
    <row r="8" spans="1:53" ht="57" customHeight="1" x14ac:dyDescent="0.25">
      <c r="A8" s="37">
        <v>3</v>
      </c>
      <c r="B8" s="57"/>
      <c r="C8" s="38"/>
      <c r="D8" s="39" t="s">
        <v>53</v>
      </c>
      <c r="E8" s="39"/>
      <c r="F8" s="39" t="s">
        <v>54</v>
      </c>
      <c r="G8" s="40" t="s">
        <v>78</v>
      </c>
      <c r="H8" s="39" t="s">
        <v>65</v>
      </c>
      <c r="I8" s="39" t="s">
        <v>85</v>
      </c>
      <c r="J8" s="39" t="s">
        <v>79</v>
      </c>
      <c r="K8" s="39" t="s">
        <v>59</v>
      </c>
      <c r="L8" s="39" t="s">
        <v>72</v>
      </c>
      <c r="M8" s="39" t="s">
        <v>81</v>
      </c>
      <c r="N8" s="41" t="s">
        <v>86</v>
      </c>
      <c r="O8" s="42"/>
      <c r="P8" s="39" t="s">
        <v>63</v>
      </c>
      <c r="Q8" s="39">
        <v>94</v>
      </c>
      <c r="R8" s="43">
        <v>8.1</v>
      </c>
      <c r="S8" s="44">
        <f t="shared" si="6"/>
        <v>11.604938271604938</v>
      </c>
      <c r="T8" s="44">
        <v>11.6</v>
      </c>
      <c r="U8" s="45"/>
      <c r="V8" s="39" t="s">
        <v>64</v>
      </c>
      <c r="W8" s="46">
        <v>42</v>
      </c>
      <c r="X8" s="46">
        <v>32</v>
      </c>
      <c r="Y8" s="46">
        <v>50</v>
      </c>
      <c r="Z8" s="43">
        <v>10</v>
      </c>
      <c r="AA8" s="47">
        <v>3</v>
      </c>
      <c r="AB8" s="48">
        <f>IF(W8="","",W8*X8*Y8/1000000)</f>
        <v>6.7199999999999996E-2</v>
      </c>
      <c r="AC8" s="49">
        <f>IF(AA8="","",65/AB8*AA8)</f>
        <v>2901.7857142857147</v>
      </c>
      <c r="AD8" s="50">
        <v>4000</v>
      </c>
      <c r="AE8" s="51">
        <f>IF(ISERROR(AD8/AC8),"",AD8/AC8)</f>
        <v>1.3784615384615382</v>
      </c>
      <c r="AF8" s="39" t="s">
        <v>89</v>
      </c>
      <c r="AG8" s="52">
        <v>0.42799999999999999</v>
      </c>
      <c r="AH8" s="51">
        <f>IF(ISERROR(S8*AG8),"",S8*AG8)</f>
        <v>4.9669135802469135</v>
      </c>
      <c r="AI8" s="51">
        <f t="shared" si="0"/>
        <v>17.945375118708451</v>
      </c>
      <c r="AJ8" s="52">
        <v>0</v>
      </c>
      <c r="AK8" s="51">
        <f t="shared" si="15"/>
        <v>0</v>
      </c>
      <c r="AL8" s="52">
        <v>0</v>
      </c>
      <c r="AM8" s="51">
        <f t="shared" si="16"/>
        <v>0</v>
      </c>
      <c r="AN8" s="52">
        <v>0</v>
      </c>
      <c r="AO8" s="51">
        <f t="shared" si="17"/>
        <v>0</v>
      </c>
      <c r="AP8" s="51">
        <v>0</v>
      </c>
      <c r="AQ8" s="50">
        <v>0</v>
      </c>
      <c r="AR8" s="52">
        <v>0</v>
      </c>
      <c r="AS8" s="51">
        <f>IF(ISERROR(AW8*AR8),"",AW8*AR8)</f>
        <v>0</v>
      </c>
      <c r="AT8" s="51">
        <f t="shared" si="18"/>
        <v>0</v>
      </c>
      <c r="AU8" s="53">
        <f>AI8+AT8</f>
        <v>17.945375118708451</v>
      </c>
      <c r="AV8" s="54">
        <f>IF(ISERROR((AW8-AU8)/AW8),"",(AW8-AU8)/AW8)</f>
        <v>0</v>
      </c>
      <c r="AW8" s="53">
        <f>AI8</f>
        <v>17.945375118708451</v>
      </c>
      <c r="AX8" s="51">
        <f t="shared" si="19"/>
        <v>69.989999999999995</v>
      </c>
      <c r="AY8" s="55">
        <v>69.989999999999995</v>
      </c>
      <c r="AZ8" s="52"/>
      <c r="BA8" s="47">
        <v>279</v>
      </c>
    </row>
    <row r="9" spans="1:53" ht="57" customHeight="1" x14ac:dyDescent="0.25">
      <c r="A9" s="37">
        <v>4</v>
      </c>
      <c r="B9" s="58"/>
      <c r="C9" s="38"/>
      <c r="D9" s="39" t="s">
        <v>53</v>
      </c>
      <c r="E9" s="39"/>
      <c r="F9" s="39" t="s">
        <v>54</v>
      </c>
      <c r="G9" s="40" t="s">
        <v>78</v>
      </c>
      <c r="H9" s="39" t="s">
        <v>65</v>
      </c>
      <c r="I9" s="39" t="s">
        <v>71</v>
      </c>
      <c r="J9" s="39" t="s">
        <v>79</v>
      </c>
      <c r="K9" s="39" t="s">
        <v>59</v>
      </c>
      <c r="L9" s="39" t="s">
        <v>76</v>
      </c>
      <c r="M9" s="39" t="s">
        <v>81</v>
      </c>
      <c r="N9" s="41" t="s">
        <v>87</v>
      </c>
      <c r="O9" s="42"/>
      <c r="P9" s="39" t="s">
        <v>63</v>
      </c>
      <c r="Q9" s="39">
        <v>99</v>
      </c>
      <c r="R9" s="43">
        <v>8.1</v>
      </c>
      <c r="S9" s="44">
        <f t="shared" si="6"/>
        <v>12.222222222222223</v>
      </c>
      <c r="T9" s="44">
        <v>12.22</v>
      </c>
      <c r="U9" s="45"/>
      <c r="V9" s="39" t="s">
        <v>64</v>
      </c>
      <c r="W9" s="46">
        <v>42</v>
      </c>
      <c r="X9" s="46">
        <v>32</v>
      </c>
      <c r="Y9" s="46">
        <v>50</v>
      </c>
      <c r="Z9" s="43">
        <v>10</v>
      </c>
      <c r="AA9" s="47">
        <v>3</v>
      </c>
      <c r="AB9" s="48">
        <f t="shared" si="20"/>
        <v>6.7199999999999996E-2</v>
      </c>
      <c r="AC9" s="49">
        <f t="shared" si="21"/>
        <v>2901.7857142857147</v>
      </c>
      <c r="AD9" s="50">
        <v>4000</v>
      </c>
      <c r="AE9" s="51">
        <f t="shared" si="22"/>
        <v>1.3784615384615382</v>
      </c>
      <c r="AF9" s="39" t="s">
        <v>89</v>
      </c>
      <c r="AG9" s="52">
        <v>0.42799999999999999</v>
      </c>
      <c r="AH9" s="51">
        <f t="shared" si="23"/>
        <v>5.2311111111111117</v>
      </c>
      <c r="AI9" s="51">
        <f t="shared" si="0"/>
        <v>18.829572649572651</v>
      </c>
      <c r="AJ9" s="52">
        <v>0</v>
      </c>
      <c r="AK9" s="51">
        <f t="shared" si="15"/>
        <v>0</v>
      </c>
      <c r="AL9" s="52">
        <v>0</v>
      </c>
      <c r="AM9" s="51">
        <f t="shared" si="16"/>
        <v>0</v>
      </c>
      <c r="AN9" s="52">
        <v>0</v>
      </c>
      <c r="AO9" s="51">
        <f t="shared" si="17"/>
        <v>0</v>
      </c>
      <c r="AP9" s="51">
        <v>0</v>
      </c>
      <c r="AQ9" s="50">
        <v>0</v>
      </c>
      <c r="AR9" s="52">
        <v>0</v>
      </c>
      <c r="AS9" s="51">
        <f t="shared" si="24"/>
        <v>0</v>
      </c>
      <c r="AT9" s="51">
        <f t="shared" si="18"/>
        <v>0</v>
      </c>
      <c r="AU9" s="53">
        <f t="shared" si="25"/>
        <v>18.829572649572651</v>
      </c>
      <c r="AV9" s="54">
        <f t="shared" si="26"/>
        <v>0</v>
      </c>
      <c r="AW9" s="53">
        <f t="shared" si="27"/>
        <v>18.829572649572651</v>
      </c>
      <c r="AX9" s="51">
        <f t="shared" si="19"/>
        <v>79.989999999999995</v>
      </c>
      <c r="AY9" s="55">
        <v>79.989999999999995</v>
      </c>
      <c r="AZ9" s="52"/>
      <c r="BA9" s="47">
        <v>120</v>
      </c>
    </row>
  </sheetData>
  <sheetProtection insertRows="0" deleteRows="0" sort="0"/>
  <protectedRanges>
    <protectedRange sqref="A10:J256 L10:BA256 R2:V9 L2:M9 O2:P9 A2:G9 Z2:AE9 AG2:BA9" name="Range1"/>
    <protectedRange sqref="K10:K254" name="Range1_1"/>
    <protectedRange sqref="H2:J9" name="Range1_4"/>
    <protectedRange sqref="K2:K9" name="Range1_1_2"/>
    <protectedRange sqref="Q2:Q9" name="Range1_7"/>
    <protectedRange sqref="AF2:AF9" name="Range1_2"/>
  </protectedRanges>
  <mergeCells count="2">
    <mergeCell ref="B6:B9"/>
    <mergeCell ref="B2:B5"/>
  </mergeCells>
  <phoneticPr fontId="2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F2:F9</xm:sqref>
        </x14:dataValidation>
        <x14:dataValidation type="list" allowBlank="1" showInputMessage="1" showErrorMessage="1">
          <x14:formula1>
            <xm:f>[1]ValueSelect!#REF!</xm:f>
          </x14:formula1>
          <xm:sqref>E2:E9</xm:sqref>
        </x14:dataValidation>
        <x14:dataValidation type="list" allowBlank="1" showInputMessage="1" showErrorMessage="1">
          <x14:formula1>
            <xm:f>[1]Data!#REF!</xm:f>
          </x14:formula1>
          <xm:sqref>P2:P9</xm:sqref>
        </x14:dataValidation>
        <x14:dataValidation type="list" allowBlank="1" showInputMessage="1" showErrorMessage="1">
          <x14:formula1>
            <xm:f>[1]Data!#REF!</xm:f>
          </x14:formula1>
          <xm:sqref>V2:V9</xm:sqref>
        </x14:dataValidation>
        <x14:dataValidation type="list" allowBlank="1" showInputMessage="1" showErrorMessage="1">
          <x14:formula1>
            <xm:f>[1]ValueSelect!#REF!</xm:f>
          </x14:formula1>
          <xm:sqref>D2:D9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2025-11-07T03:39:05Z</dcterms:created>
  <dcterms:modified xsi:type="dcterms:W3CDTF">2025-11-07T04:30:50Z</dcterms:modified>
</cp:coreProperties>
</file>