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EE7BB19-BFDD-4753-B189-1D9D7E508E99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5" l="1"/>
  <c r="AT2" i="5"/>
  <c r="AW4" i="5" l="1"/>
  <c r="AW3" i="5"/>
  <c r="AW5" i="5"/>
  <c r="AW2" i="5"/>
  <c r="AT4" i="5"/>
  <c r="AT3" i="5"/>
  <c r="AT5" i="5"/>
  <c r="AQ4" i="5" l="1"/>
  <c r="AQ3" i="5"/>
  <c r="AQ5" i="5"/>
  <c r="AQ2" i="5"/>
  <c r="AH4" i="5"/>
  <c r="AH3" i="5"/>
  <c r="AH5" i="5"/>
  <c r="AH2" i="5"/>
  <c r="BD4" i="5"/>
  <c r="BD3" i="5"/>
  <c r="BD5" i="5"/>
  <c r="AO5" i="5"/>
  <c r="AM5" i="5"/>
  <c r="AK5" i="5"/>
  <c r="AA5" i="5"/>
  <c r="AC5" i="5" s="1"/>
  <c r="AE5" i="5" s="1"/>
  <c r="AO3" i="5"/>
  <c r="AM3" i="5"/>
  <c r="AK3" i="5"/>
  <c r="AA3" i="5"/>
  <c r="AC3" i="5" s="1"/>
  <c r="AE3" i="5" s="1"/>
  <c r="AO4" i="5"/>
  <c r="AM4" i="5"/>
  <c r="AK4" i="5"/>
  <c r="AA4" i="5"/>
  <c r="AC4" i="5" s="1"/>
  <c r="AE4" i="5" s="1"/>
  <c r="BD2" i="5"/>
  <c r="AO2" i="5"/>
  <c r="AM2" i="5"/>
  <c r="AA2" i="5"/>
  <c r="AC2" i="5" s="1"/>
  <c r="AE2" i="5" s="1"/>
  <c r="AX5" i="5" l="1"/>
  <c r="AX3" i="5"/>
  <c r="AY3" i="5" s="1"/>
  <c r="AX2" i="5"/>
  <c r="AY2" i="5" s="1"/>
  <c r="AX4" i="5"/>
  <c r="AY4" i="5" s="1"/>
  <c r="AI2" i="5"/>
  <c r="AI4" i="5"/>
  <c r="AI5" i="5"/>
  <c r="AI3" i="5"/>
  <c r="AY5" i="5"/>
  <c r="AZ5" i="5" l="1"/>
  <c r="BC4" i="5"/>
  <c r="BC2" i="5"/>
  <c r="BC3" i="5"/>
  <c r="BC5" i="5" l="1"/>
  <c r="AZ4" i="5"/>
  <c r="AZ2" i="5"/>
  <c r="AZ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<sst xmlns="http://schemas.openxmlformats.org/spreadsheetml/2006/main" count="116" uniqueCount="76">
  <si>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</si>
  <si>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</si>
  <si>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</si>
  <si>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</si>
  <si>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</si>
  <si>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</si>
  <si>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</si>
  <si>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</si>
  <si>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</si>
  <si>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</si>
  <si>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</si>
  <si>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</si>
  <si>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</si>
  <si>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</si>
  <si>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</si>
  <si>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</si>
  <si>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</si>
  <si>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</si>
  <si>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</si>
  <si>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</si>
  <si>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</si>
  <si>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</si>
  <si>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</si>
  <si>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</si>
  <si>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</si>
  <si>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</si>
  <si>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</si>
  <si>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</si>
  <si>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</si>
  <si>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</si>
  <si>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</si>
  <si>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</si>
  <si>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</si>
  <si>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</si>
  <si>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</si>
  <si>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</si>
  <si>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</si>
  <si>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</si>
  <si>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</si>
  <si>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</si>
  <si>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</si>
  <si>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</si>
  <si>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</si>
  <si>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</si>
  <si>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</si>
  <si>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</si>
  <si>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</si>
  <si>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</si>
  <si>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</si>
  <si>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</si>
  <si>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</si>
  <si>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Microfiber Sheets</t>
  </si>
  <si>
    <t>100% Polyester</t>
  </si>
  <si>
    <t>Load 3</t>
  </si>
  <si>
    <t>Load 3 %</t>
  </si>
  <si>
    <t>Load 3 $</t>
  </si>
  <si>
    <t>Load 2</t>
  </si>
  <si>
    <t>Load 2 $</t>
  </si>
  <si>
    <t>SHEET/SHEET SET</t>
  </si>
  <si>
    <t>Customer Item#</t>
  </si>
  <si>
    <t>Container #</t>
  </si>
  <si>
    <t>Material-Short</t>
  </si>
  <si>
    <t>6302.32.2040</t>
  </si>
  <si>
    <t>KING: 108x102"/20x40"(2)/78x80"+12"</t>
  </si>
  <si>
    <t>QUEEN: 90x102"/20x30"(2)/60x80"+12"</t>
  </si>
  <si>
    <t>75gsm Microfiber Solid Sheet, Topical Cooling Treatment, VZB Packaging</t>
    <phoneticPr fontId="9" type="noConversion"/>
  </si>
  <si>
    <t>AD support %</t>
    <phoneticPr fontId="9" type="noConversion"/>
  </si>
  <si>
    <t xml:space="preserve">75gsm Microfiber Cooling </t>
    <phoneticPr fontId="9" type="noConversion"/>
  </si>
  <si>
    <t>TBD</t>
    <phoneticPr fontId="9" type="noConversion"/>
  </si>
  <si>
    <t>Ivory (coconut milk 11-0608 tcx)</t>
    <phoneticPr fontId="9" type="noConversion"/>
  </si>
  <si>
    <t>Pink (morganite 12-2901tcx)</t>
    <phoneticPr fontId="9" type="noConversion"/>
  </si>
  <si>
    <t>Grey (lunar rock 14-4201 tcx)</t>
    <phoneticPr fontId="9" type="noConversion"/>
  </si>
  <si>
    <t>ST20-4756</t>
    <phoneticPr fontId="9" type="noConversion"/>
  </si>
  <si>
    <t>ST20-4757</t>
  </si>
  <si>
    <t>ST20-4758</t>
  </si>
  <si>
    <t>ST20-4759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</si>
</sst>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5" formatCode="_ \¥* #,##0.00_ ;_ \¥* \-#,##0.00_ ;_ \¥* &quot;-&quot;??_ ;_ @_ 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4" fillId="0" borderId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185" fontId="10" fillId="0" borderId="0" applyFont="0" applyFill="0" applyBorder="0" applyAlignment="0" applyProtection="0">
      <alignment vertical="center"/>
    </xf>
    <xf numFmtId="0" fontId="4" fillId="0" borderId="0"/>
    <xf numFmtId="0" fontId="11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77" fontId="2" fillId="4" borderId="2" xfId="4" applyNumberFormat="1" applyFont="1" applyFill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3" fillId="2" borderId="1" xfId="4" applyNumberFormat="1" applyFill="1" applyBorder="1"/>
    <xf numFmtId="182" fontId="3" fillId="0" borderId="0" xfId="4" applyNumberFormat="1" applyAlignment="1">
      <alignment wrapText="1"/>
    </xf>
    <xf numFmtId="0" fontId="4" fillId="6" borderId="3" xfId="0" applyFont="1" applyFill="1" applyBorder="1"/>
  </cellXfs>
  <cellStyles count="21">
    <cellStyle name=" 1 2" xfId="10" xr:uid="{92189F71-1932-4C1F-ADE2-C017A8774668}"/>
    <cellStyle name="Currency 2" xfId="11" xr:uid="{7AA4964E-18DC-4D76-98C1-DD04A0387250}"/>
    <cellStyle name="Currency 2 2" xfId="16" xr:uid="{C36CB6E3-F635-481E-8E04-5EE4B17FE8DA}"/>
    <cellStyle name="Currency 2 2 2" xfId="8" xr:uid="{C2EF2C26-C451-44C1-B6BC-05E871A7681D}"/>
    <cellStyle name="Currency_JCP soft spun and fleece 092310" xfId="14" xr:uid="{83A5E3D1-714B-424E-932C-ADE3A54E0694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5" xr:uid="{9C1BAD9D-DEEC-4967-9A7E-65801275B761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3" xr:uid="{BF571EFD-105B-444B-A3BF-AE13CBA5B13E}"/>
    <cellStyle name="百分比 3" xfId="20" xr:uid="{0FF9E212-696E-4221-9484-95EECCF0418B}"/>
    <cellStyle name="常规" xfId="0" builtinId="0"/>
    <cellStyle name="常规 16" xfId="18" xr:uid="{A35FBBE6-FC94-4D1A-B76E-D752E5F23BD0}"/>
    <cellStyle name="常规 19" xfId="19" xr:uid="{000951E5-F670-4C00-A538-147B9E2BD5DD}"/>
    <cellStyle name="常规 2" xfId="17" xr:uid="{37DDB246-D6DA-4949-914A-2816B860BE88}"/>
    <cellStyle name="货币 2" xfId="12" xr:uid="{BC75713D-0A7E-41A1-B746-1EB9BB1415BD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5"/>
  <sheetViews>
    <sheetView tabSelected="1" topLeftCell="AO1" zoomScale="99" zoomScaleNormal="99" workbookViewId="0">
      <selection activeCell="BF11" sqref="BF11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3" width="8.42578125" style="2" customWidth="1"/>
    <col min="4" max="4" width="9.85546875" style="2" customWidth="1"/>
    <col min="5" max="5" width="17.42578125" style="2" customWidth="1"/>
    <col min="6" max="6" width="16.140625" style="2" customWidth="1"/>
    <col min="7" max="7" width="15.5703125" style="2" customWidth="1"/>
    <col min="8" max="8" width="23.28515625" style="2" customWidth="1"/>
    <col min="9" max="9" width="38.7109375" style="2" customWidth="1"/>
    <col min="10" max="10" width="23.140625" style="2" customWidth="1"/>
    <col min="11" max="11" width="18.7109375" style="2" customWidth="1"/>
    <col min="12" max="12" width="15.7109375" style="2" customWidth="1"/>
    <col min="13" max="13" width="23.7109375" style="2" customWidth="1"/>
    <col min="14" max="14" width="31" style="2" customWidth="1"/>
    <col min="15" max="15" width="32.7109375" style="2" customWidth="1"/>
    <col min="16" max="16" width="14.140625" style="2" customWidth="1"/>
    <col min="17" max="17" width="9.7109375" style="2" customWidth="1"/>
    <col min="18" max="18" width="8.7109375" style="2" customWidth="1"/>
    <col min="19" max="20" width="8.5703125" style="4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35" customWidth="1"/>
    <col min="26" max="26" width="6.28515625" style="36" customWidth="1"/>
    <col min="27" max="27" width="10" style="45" customWidth="1"/>
    <col min="28" max="28" width="10" style="35" customWidth="1"/>
    <col min="29" max="29" width="9.7109375" style="36" customWidth="1"/>
    <col min="30" max="30" width="7.7109375" style="2" customWidth="1"/>
    <col min="31" max="31" width="8.85546875" style="4" customWidth="1"/>
    <col min="32" max="32" width="26.85546875" style="2" customWidth="1"/>
    <col min="33" max="33" width="8.42578125" style="3" customWidth="1"/>
    <col min="34" max="34" width="9" style="4" customWidth="1"/>
    <col min="35" max="35" width="8.28515625" style="4" customWidth="1"/>
    <col min="36" max="36" width="7.85546875" style="3" customWidth="1"/>
    <col min="37" max="37" width="8.28515625" style="4" customWidth="1"/>
    <col min="38" max="38" width="11.710937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4" width="9.28515625" style="4" customWidth="1"/>
    <col min="45" max="45" width="11.7109375" style="3" customWidth="1"/>
    <col min="46" max="46" width="10.85546875" style="4" customWidth="1"/>
    <col min="47" max="47" width="7.85546875" style="4" customWidth="1"/>
    <col min="48" max="48" width="8.140625" style="3" customWidth="1"/>
    <col min="49" max="49" width="9.28515625" style="4" customWidth="1"/>
    <col min="50" max="50" width="7.7109375" style="4" customWidth="1"/>
    <col min="51" max="51" width="9.7109375" style="4" customWidth="1"/>
    <col min="52" max="52" width="7.7109375" style="4" customWidth="1"/>
    <col min="53" max="53" width="12.28515625" style="4" customWidth="1"/>
    <col min="54" max="54" width="9.28515625" style="2"/>
    <col min="55" max="55" width="11.5703125" style="4" customWidth="1"/>
    <col min="56" max="56" width="15" style="4" customWidth="1"/>
    <col min="57" max="16384" width="9.28515625" style="2"/>
  </cols>
  <sheetData>
    <row r="1" spans="1:56" ht="67.900000000000006" customHeight="1" x14ac:dyDescent="0.25">
      <c r="A1" s="5" t="s">
        <v>7</v>
      </c>
      <c r="B1" s="5" t="s">
        <v>8</v>
      </c>
      <c r="C1" s="6" t="s">
        <v>9</v>
      </c>
      <c r="D1" s="6" t="s">
        <v>60</v>
      </c>
      <c r="E1" s="7" t="s">
        <v>0</v>
      </c>
      <c r="F1" s="7" t="s">
        <v>2</v>
      </c>
      <c r="G1" s="8" t="s">
        <v>10</v>
      </c>
      <c r="H1" s="6" t="s">
        <v>11</v>
      </c>
      <c r="I1" s="9" t="s">
        <v>12</v>
      </c>
      <c r="J1" s="9" t="s">
        <v>13</v>
      </c>
      <c r="K1" s="9" t="s">
        <v>14</v>
      </c>
      <c r="L1" s="9" t="s">
        <v>61</v>
      </c>
      <c r="M1" s="9" t="s">
        <v>15</v>
      </c>
      <c r="N1" s="9" t="s">
        <v>16</v>
      </c>
      <c r="O1" s="6" t="s">
        <v>17</v>
      </c>
      <c r="P1" s="6" t="s">
        <v>18</v>
      </c>
      <c r="Q1" s="6" t="s">
        <v>59</v>
      </c>
      <c r="R1" s="9" t="s">
        <v>19</v>
      </c>
      <c r="S1" s="38" t="s">
        <v>47</v>
      </c>
      <c r="T1" s="10" t="s">
        <v>20</v>
      </c>
      <c r="U1" s="11" t="s">
        <v>1</v>
      </c>
      <c r="V1" s="40" t="s">
        <v>21</v>
      </c>
      <c r="W1" s="40" t="s">
        <v>22</v>
      </c>
      <c r="X1" s="40" t="s">
        <v>23</v>
      </c>
      <c r="Y1" s="12" t="s">
        <v>24</v>
      </c>
      <c r="Z1" s="13" t="s">
        <v>25</v>
      </c>
      <c r="AA1" s="43" t="s">
        <v>26</v>
      </c>
      <c r="AB1" s="14" t="s">
        <v>27</v>
      </c>
      <c r="AC1" s="15" t="s">
        <v>28</v>
      </c>
      <c r="AD1" s="5" t="s">
        <v>29</v>
      </c>
      <c r="AE1" s="16" t="s">
        <v>30</v>
      </c>
      <c r="AF1" s="5" t="s">
        <v>31</v>
      </c>
      <c r="AG1" s="17" t="s">
        <v>32</v>
      </c>
      <c r="AH1" s="18" t="s">
        <v>33</v>
      </c>
      <c r="AI1" s="16" t="s">
        <v>34</v>
      </c>
      <c r="AJ1" s="17" t="s">
        <v>35</v>
      </c>
      <c r="AK1" s="16" t="s">
        <v>36</v>
      </c>
      <c r="AL1" s="17" t="s">
        <v>37</v>
      </c>
      <c r="AM1" s="16" t="s">
        <v>38</v>
      </c>
      <c r="AN1" s="17" t="s">
        <v>39</v>
      </c>
      <c r="AO1" s="16" t="s">
        <v>40</v>
      </c>
      <c r="AP1" s="17" t="s">
        <v>41</v>
      </c>
      <c r="AQ1" s="16" t="s">
        <v>42</v>
      </c>
      <c r="AR1" s="39" t="s">
        <v>56</v>
      </c>
      <c r="AS1" s="17" t="s">
        <v>66</v>
      </c>
      <c r="AT1" s="16" t="s">
        <v>57</v>
      </c>
      <c r="AU1" s="39" t="s">
        <v>53</v>
      </c>
      <c r="AV1" s="17" t="s">
        <v>54</v>
      </c>
      <c r="AW1" s="16" t="s">
        <v>55</v>
      </c>
      <c r="AX1" s="16" t="s">
        <v>43</v>
      </c>
      <c r="AY1" s="19" t="s">
        <v>48</v>
      </c>
      <c r="AZ1" s="20" t="s">
        <v>50</v>
      </c>
      <c r="BA1" s="21" t="s">
        <v>49</v>
      </c>
      <c r="BB1" s="5" t="s">
        <v>44</v>
      </c>
      <c r="BC1" s="16" t="s">
        <v>45</v>
      </c>
      <c r="BD1" s="16" t="s">
        <v>46</v>
      </c>
    </row>
    <row r="2" spans="1:56" s="34" customFormat="1" x14ac:dyDescent="0.25">
      <c r="A2" s="22">
        <v>1</v>
      </c>
      <c r="B2" s="23"/>
      <c r="C2" s="23"/>
      <c r="D2" s="23"/>
      <c r="E2" s="23" t="s">
        <v>4</v>
      </c>
      <c r="F2" s="23" t="s">
        <v>5</v>
      </c>
      <c r="G2" s="23" t="s">
        <v>58</v>
      </c>
      <c r="H2" s="24" t="s">
        <v>67</v>
      </c>
      <c r="I2" s="23" t="s">
        <v>65</v>
      </c>
      <c r="J2" s="23" t="s">
        <v>51</v>
      </c>
      <c r="K2" s="22" t="s">
        <v>52</v>
      </c>
      <c r="L2" s="22" t="s">
        <v>52</v>
      </c>
      <c r="M2" s="23" t="s">
        <v>64</v>
      </c>
      <c r="N2" s="23" t="s">
        <v>69</v>
      </c>
      <c r="O2" s="46" t="s">
        <v>72</v>
      </c>
      <c r="P2" s="23"/>
      <c r="Q2" s="23" t="s">
        <v>68</v>
      </c>
      <c r="R2" s="23" t="s">
        <v>6</v>
      </c>
      <c r="S2" s="37"/>
      <c r="T2" s="37">
        <v>3.76</v>
      </c>
      <c r="U2" s="23" t="s">
        <v>3</v>
      </c>
      <c r="V2" s="41">
        <v>49</v>
      </c>
      <c r="W2" s="41">
        <v>30</v>
      </c>
      <c r="X2" s="41">
        <v>45</v>
      </c>
      <c r="Y2" s="26">
        <v>2</v>
      </c>
      <c r="Z2" s="25">
        <v>12</v>
      </c>
      <c r="AA2" s="44">
        <f>IF(V2="","",V2*W2*X2/1000000)</f>
        <v>6.6000000000000003E-2</v>
      </c>
      <c r="AB2" s="26">
        <v>56</v>
      </c>
      <c r="AC2" s="27">
        <f>IF(Z2="","",AB2/AA2*Z2)</f>
        <v>10182</v>
      </c>
      <c r="AD2" s="28">
        <v>3500</v>
      </c>
      <c r="AE2" s="29">
        <f>IF(ISERROR(AD2/AC2),"",AD2/AC2)</f>
        <v>0.34</v>
      </c>
      <c r="AF2" s="23" t="s">
        <v>62</v>
      </c>
      <c r="AG2" s="30">
        <v>0.41399999999999998</v>
      </c>
      <c r="AH2" s="29">
        <f t="shared" ref="AH2:AH5" si="0">IF(ISERROR(T2*AG2),"",T2*AG2)</f>
        <v>1.56</v>
      </c>
      <c r="AI2" s="29">
        <f t="shared" ref="AI2:AI5" si="1">IF(ISERROR(T2+AE2+AH2),"",T2+AE2+AH2)</f>
        <v>5.66</v>
      </c>
      <c r="AJ2" s="31">
        <v>5.0000000000000001E-3</v>
      </c>
      <c r="AK2" s="29">
        <f>IF(ISERROR(BA2*AJ2),"",BA2*AJ2)</f>
        <v>0.03</v>
      </c>
      <c r="AL2" s="31">
        <v>0</v>
      </c>
      <c r="AM2" s="29">
        <f t="shared" ref="AM2:AM5" si="2">IF(ISERROR(BA2*AL2),"",BA2*AL2)</f>
        <v>0</v>
      </c>
      <c r="AN2" s="31">
        <v>5.5E-2</v>
      </c>
      <c r="AO2" s="29">
        <f>IF(ISERROR(BA2*AN2),"",BA2*AN2)</f>
        <v>0.32</v>
      </c>
      <c r="AP2" s="31">
        <v>0</v>
      </c>
      <c r="AQ2" s="29">
        <f t="shared" ref="AQ2:AQ5" si="3">IF(ISERROR(T2*AP2),"",T2*AP2)</f>
        <v>0</v>
      </c>
      <c r="AR2" s="33"/>
      <c r="AS2" s="31">
        <v>7.0000000000000007E-2</v>
      </c>
      <c r="AT2" s="29">
        <f>IF(ISERROR(BA2*AS2),"",BA2*AS2)</f>
        <v>0.41</v>
      </c>
      <c r="AU2" s="33"/>
      <c r="AV2" s="31">
        <v>0</v>
      </c>
      <c r="AW2" s="29">
        <f>IF(ISERROR(BA2*AV2),"",BA2*AV2)</f>
        <v>0</v>
      </c>
      <c r="AX2" s="29">
        <f>IF(ISERROR(AK2+AM2+AO2+AQ2),"",AK2+AM2+AO2+AQ2+AT2)</f>
        <v>0.76</v>
      </c>
      <c r="AY2" s="29">
        <f>IF(ISERROR(T2+AX2),"",T2+AX2)</f>
        <v>4.5199999999999996</v>
      </c>
      <c r="AZ2" s="32">
        <f t="shared" ref="AZ2:AZ5" si="4">IF(ISERROR((BA2-AY2)/BA2),"",(BA2-AY2)/BA2)</f>
        <v>0.22739999999999999</v>
      </c>
      <c r="BA2" s="33">
        <v>5.85</v>
      </c>
      <c r="BB2" s="25">
        <v>17500</v>
      </c>
      <c r="BC2" s="29">
        <f>IF(ISERROR(AY2*BB2),"",AY2*BB2)</f>
        <v>79100</v>
      </c>
      <c r="BD2" s="29">
        <f>IF(ISERROR(BA2*BB2),"",BA2*BB2)</f>
        <v>102375</v>
      </c>
    </row>
    <row r="3" spans="1:56" s="34" customFormat="1" x14ac:dyDescent="0.25">
      <c r="A3" s="22">
        <v>3</v>
      </c>
      <c r="B3" s="23"/>
      <c r="C3" s="23"/>
      <c r="D3" s="23"/>
      <c r="E3" s="23" t="s">
        <v>4</v>
      </c>
      <c r="F3" s="23" t="s">
        <v>5</v>
      </c>
      <c r="G3" s="23" t="s">
        <v>58</v>
      </c>
      <c r="H3" s="24" t="s">
        <v>67</v>
      </c>
      <c r="I3" s="23" t="s">
        <v>65</v>
      </c>
      <c r="J3" s="23" t="s">
        <v>51</v>
      </c>
      <c r="K3" s="22" t="s">
        <v>52</v>
      </c>
      <c r="L3" s="22" t="s">
        <v>52</v>
      </c>
      <c r="M3" s="23" t="s">
        <v>64</v>
      </c>
      <c r="N3" s="23" t="s">
        <v>70</v>
      </c>
      <c r="O3" s="46" t="s">
        <v>73</v>
      </c>
      <c r="P3" s="23"/>
      <c r="Q3" s="23" t="s">
        <v>68</v>
      </c>
      <c r="R3" s="23" t="s">
        <v>6</v>
      </c>
      <c r="S3" s="37"/>
      <c r="T3" s="37">
        <v>3.76</v>
      </c>
      <c r="U3" s="23" t="s">
        <v>3</v>
      </c>
      <c r="V3" s="41">
        <v>49</v>
      </c>
      <c r="W3" s="41">
        <v>30</v>
      </c>
      <c r="X3" s="41">
        <v>45</v>
      </c>
      <c r="Y3" s="26">
        <v>2</v>
      </c>
      <c r="Z3" s="25">
        <v>12</v>
      </c>
      <c r="AA3" s="44">
        <f>IF(V3="","",V3*W3*X3/1000000)</f>
        <v>6.6000000000000003E-2</v>
      </c>
      <c r="AB3" s="26">
        <v>56</v>
      </c>
      <c r="AC3" s="27">
        <f>IF(Z3="","",AB3/AA3*Z3)</f>
        <v>10182</v>
      </c>
      <c r="AD3" s="28">
        <v>3500</v>
      </c>
      <c r="AE3" s="29">
        <f>IF(ISERROR(AD3/AC3),"",AD3/AC3)</f>
        <v>0.34</v>
      </c>
      <c r="AF3" s="23" t="s">
        <v>62</v>
      </c>
      <c r="AG3" s="30">
        <v>0.41399999999999998</v>
      </c>
      <c r="AH3" s="29">
        <f>IF(ISERROR(T3*AG3),"",T3*AG3)</f>
        <v>1.56</v>
      </c>
      <c r="AI3" s="29">
        <f>IF(ISERROR(T3+AE3+AH3),"",T3+AE3+AH3)</f>
        <v>5.66</v>
      </c>
      <c r="AJ3" s="31">
        <v>5.0000000000000001E-3</v>
      </c>
      <c r="AK3" s="29">
        <f>IF(ISERROR(BA3*AJ3),"",BA3*AJ3)</f>
        <v>0.03</v>
      </c>
      <c r="AL3" s="31">
        <v>0</v>
      </c>
      <c r="AM3" s="29">
        <f>IF(ISERROR(BA3*AL3),"",BA3*AL3)</f>
        <v>0</v>
      </c>
      <c r="AN3" s="31">
        <v>5.5E-2</v>
      </c>
      <c r="AO3" s="29">
        <f>IF(ISERROR(BA3*AN3),"",BA3*AN3)</f>
        <v>0.32</v>
      </c>
      <c r="AP3" s="31">
        <v>0</v>
      </c>
      <c r="AQ3" s="29">
        <f>IF(ISERROR(T3*AP3),"",T3*AP3)</f>
        <v>0</v>
      </c>
      <c r="AR3" s="33"/>
      <c r="AS3" s="31">
        <v>7.0000000000000007E-2</v>
      </c>
      <c r="AT3" s="29">
        <f>IF(ISERROR(BA3*AS3),"",BA3*AS3)</f>
        <v>0.41</v>
      </c>
      <c r="AU3" s="33"/>
      <c r="AV3" s="31">
        <v>0</v>
      </c>
      <c r="AW3" s="29">
        <f>IF(ISERROR(BA3*AV3),"",BA3*AV3)</f>
        <v>0</v>
      </c>
      <c r="AX3" s="29">
        <f>IF(ISERROR(AK3+AM3+AO3+AQ3),"",AK3+AM3+AO3+AQ3+AT3)</f>
        <v>0.76</v>
      </c>
      <c r="AY3" s="29">
        <f>IF(ISERROR(T3+AX3),"",T3+AX3)</f>
        <v>4.5199999999999996</v>
      </c>
      <c r="AZ3" s="32">
        <f>IF(ISERROR((BA3-AY3)/BA3),"",(BA3-AY3)/BA3)</f>
        <v>0.22739999999999999</v>
      </c>
      <c r="BA3" s="33">
        <v>5.85</v>
      </c>
      <c r="BB3" s="25">
        <v>17500</v>
      </c>
      <c r="BC3" s="29">
        <f>IF(ISERROR(AY3*BB3),"",AY3*BB3)</f>
        <v>79100</v>
      </c>
      <c r="BD3" s="29">
        <f>IF(ISERROR(BA3*BB3),"",BA3*BB3)</f>
        <v>102375</v>
      </c>
    </row>
    <row r="4" spans="1:56" s="34" customFormat="1" x14ac:dyDescent="0.25">
      <c r="A4" s="22">
        <v>2</v>
      </c>
      <c r="B4" s="23"/>
      <c r="C4" s="23"/>
      <c r="D4" s="23"/>
      <c r="E4" s="23" t="s">
        <v>4</v>
      </c>
      <c r="F4" s="23" t="s">
        <v>5</v>
      </c>
      <c r="G4" s="23" t="s">
        <v>58</v>
      </c>
      <c r="H4" s="24" t="s">
        <v>67</v>
      </c>
      <c r="I4" s="23" t="s">
        <v>65</v>
      </c>
      <c r="J4" s="23" t="s">
        <v>51</v>
      </c>
      <c r="K4" s="22" t="s">
        <v>52</v>
      </c>
      <c r="L4" s="22" t="s">
        <v>52</v>
      </c>
      <c r="M4" s="23" t="s">
        <v>63</v>
      </c>
      <c r="N4" s="23" t="s">
        <v>69</v>
      </c>
      <c r="O4" s="46" t="s">
        <v>74</v>
      </c>
      <c r="P4" s="23"/>
      <c r="Q4" s="23" t="s">
        <v>68</v>
      </c>
      <c r="R4" s="23" t="s">
        <v>6</v>
      </c>
      <c r="S4" s="37"/>
      <c r="T4" s="37">
        <v>4.3600000000000003</v>
      </c>
      <c r="U4" s="23" t="s">
        <v>3</v>
      </c>
      <c r="V4" s="41">
        <v>49</v>
      </c>
      <c r="W4" s="41">
        <v>30</v>
      </c>
      <c r="X4" s="41">
        <v>52</v>
      </c>
      <c r="Y4" s="26">
        <v>2</v>
      </c>
      <c r="Z4" s="25">
        <v>12</v>
      </c>
      <c r="AA4" s="44">
        <f t="shared" ref="AA4:AA5" si="5">IF(V4="","",V4*W4*X4/1000000)</f>
        <v>7.5999999999999998E-2</v>
      </c>
      <c r="AB4" s="26">
        <v>56</v>
      </c>
      <c r="AC4" s="27">
        <f t="shared" ref="AC4:AC5" si="6">IF(Z4="","",AB4/AA4*Z4)</f>
        <v>8842</v>
      </c>
      <c r="AD4" s="28">
        <v>3500</v>
      </c>
      <c r="AE4" s="29">
        <f t="shared" ref="AE4:AE5" si="7">IF(ISERROR(AD4/AC4),"",AD4/AC4)</f>
        <v>0.4</v>
      </c>
      <c r="AF4" s="23" t="s">
        <v>62</v>
      </c>
      <c r="AG4" s="30">
        <v>0.41399999999999998</v>
      </c>
      <c r="AH4" s="29">
        <f t="shared" si="0"/>
        <v>1.81</v>
      </c>
      <c r="AI4" s="29">
        <f t="shared" si="1"/>
        <v>6.57</v>
      </c>
      <c r="AJ4" s="31">
        <v>5.0000000000000001E-3</v>
      </c>
      <c r="AK4" s="29">
        <f t="shared" ref="AK4:AK5" si="8">IF(ISERROR(BA4*AJ4),"",BA4*AJ4)</f>
        <v>0.03</v>
      </c>
      <c r="AL4" s="31">
        <v>0</v>
      </c>
      <c r="AM4" s="29">
        <f t="shared" si="2"/>
        <v>0</v>
      </c>
      <c r="AN4" s="31">
        <v>5.5E-2</v>
      </c>
      <c r="AO4" s="29">
        <f t="shared" ref="AO4:AO5" si="9">IF(ISERROR(BA4*AN4),"",BA4*AN4)</f>
        <v>0.38</v>
      </c>
      <c r="AP4" s="31">
        <v>0</v>
      </c>
      <c r="AQ4" s="29">
        <f t="shared" si="3"/>
        <v>0</v>
      </c>
      <c r="AR4" s="33"/>
      <c r="AS4" s="31">
        <v>7.0000000000000007E-2</v>
      </c>
      <c r="AT4" s="29">
        <f t="shared" ref="AT4:AT5" si="10">IF(ISERROR(BA4*AS4),"",BA4*AS4)</f>
        <v>0.48</v>
      </c>
      <c r="AU4" s="33"/>
      <c r="AV4" s="31">
        <v>0</v>
      </c>
      <c r="AW4" s="29">
        <f t="shared" ref="AW4:AW5" si="11">IF(ISERROR(BA4*AV4),"",BA4*AV4)</f>
        <v>0</v>
      </c>
      <c r="AX4" s="29">
        <f t="shared" ref="AX4:AX5" si="12">IF(ISERROR(AK4+AM4+AO4+AQ4),"",AK4+AM4+AO4+AQ4+AT4)</f>
        <v>0.89</v>
      </c>
      <c r="AY4" s="29">
        <f t="shared" ref="AY4:AY5" si="13">IF(ISERROR(T4+AX4),"",T4+AX4)</f>
        <v>5.25</v>
      </c>
      <c r="AZ4" s="32">
        <f t="shared" si="4"/>
        <v>0.2336</v>
      </c>
      <c r="BA4" s="33">
        <v>6.85</v>
      </c>
      <c r="BB4" s="25">
        <v>20000</v>
      </c>
      <c r="BC4" s="29">
        <f t="shared" ref="BC4:BC5" si="14">IF(ISERROR(AY4*BB4),"",AY4*BB4)</f>
        <v>105000</v>
      </c>
      <c r="BD4" s="29">
        <f t="shared" ref="BD4:BD5" si="15">IF(ISERROR(BA4*BB4),"",BA4*BB4)</f>
        <v>137000</v>
      </c>
    </row>
    <row r="5" spans="1:56" s="34" customFormat="1" x14ac:dyDescent="0.25">
      <c r="A5" s="22">
        <v>6</v>
      </c>
      <c r="B5" s="23"/>
      <c r="C5" s="23"/>
      <c r="D5" s="23"/>
      <c r="E5" s="23" t="s">
        <v>4</v>
      </c>
      <c r="F5" s="23" t="s">
        <v>5</v>
      </c>
      <c r="G5" s="23" t="s">
        <v>58</v>
      </c>
      <c r="H5" s="24" t="s">
        <v>67</v>
      </c>
      <c r="I5" s="23" t="s">
        <v>65</v>
      </c>
      <c r="J5" s="23" t="s">
        <v>51</v>
      </c>
      <c r="K5" s="22" t="s">
        <v>52</v>
      </c>
      <c r="L5" s="22" t="s">
        <v>52</v>
      </c>
      <c r="M5" s="23" t="s">
        <v>63</v>
      </c>
      <c r="N5" s="23" t="s">
        <v>71</v>
      </c>
      <c r="O5" s="46" t="s">
        <v>75</v>
      </c>
      <c r="P5" s="23"/>
      <c r="Q5" s="23" t="s">
        <v>68</v>
      </c>
      <c r="R5" s="23" t="s">
        <v>6</v>
      </c>
      <c r="S5" s="37"/>
      <c r="T5" s="37">
        <v>4.3600000000000003</v>
      </c>
      <c r="U5" s="23" t="s">
        <v>3</v>
      </c>
      <c r="V5" s="41">
        <v>49</v>
      </c>
      <c r="W5" s="41">
        <v>30</v>
      </c>
      <c r="X5" s="41">
        <v>52</v>
      </c>
      <c r="Y5" s="26">
        <v>2</v>
      </c>
      <c r="Z5" s="25">
        <v>12</v>
      </c>
      <c r="AA5" s="44">
        <f t="shared" si="5"/>
        <v>7.5999999999999998E-2</v>
      </c>
      <c r="AB5" s="26">
        <v>56</v>
      </c>
      <c r="AC5" s="27">
        <f t="shared" si="6"/>
        <v>8842</v>
      </c>
      <c r="AD5" s="28">
        <v>3500</v>
      </c>
      <c r="AE5" s="29">
        <f t="shared" si="7"/>
        <v>0.4</v>
      </c>
      <c r="AF5" s="23" t="s">
        <v>62</v>
      </c>
      <c r="AG5" s="30">
        <v>0.41399999999999998</v>
      </c>
      <c r="AH5" s="29">
        <f t="shared" si="0"/>
        <v>1.81</v>
      </c>
      <c r="AI5" s="29">
        <f t="shared" si="1"/>
        <v>6.57</v>
      </c>
      <c r="AJ5" s="31">
        <v>5.0000000000000001E-3</v>
      </c>
      <c r="AK5" s="29">
        <f t="shared" si="8"/>
        <v>0.03</v>
      </c>
      <c r="AL5" s="31">
        <v>0</v>
      </c>
      <c r="AM5" s="29">
        <f t="shared" si="2"/>
        <v>0</v>
      </c>
      <c r="AN5" s="31">
        <v>5.5E-2</v>
      </c>
      <c r="AO5" s="29">
        <f t="shared" si="9"/>
        <v>0.38</v>
      </c>
      <c r="AP5" s="31">
        <v>0</v>
      </c>
      <c r="AQ5" s="29">
        <f t="shared" si="3"/>
        <v>0</v>
      </c>
      <c r="AR5" s="33"/>
      <c r="AS5" s="31">
        <v>7.0000000000000007E-2</v>
      </c>
      <c r="AT5" s="29">
        <f t="shared" si="10"/>
        <v>0.48</v>
      </c>
      <c r="AU5" s="33"/>
      <c r="AV5" s="31">
        <v>0</v>
      </c>
      <c r="AW5" s="29">
        <f t="shared" si="11"/>
        <v>0</v>
      </c>
      <c r="AX5" s="29">
        <f t="shared" si="12"/>
        <v>0.89</v>
      </c>
      <c r="AY5" s="29">
        <f t="shared" si="13"/>
        <v>5.25</v>
      </c>
      <c r="AZ5" s="32">
        <f t="shared" si="4"/>
        <v>0.2336</v>
      </c>
      <c r="BA5" s="33">
        <v>6.85</v>
      </c>
      <c r="BB5" s="25">
        <v>20000</v>
      </c>
      <c r="BC5" s="29">
        <f t="shared" si="14"/>
        <v>105000</v>
      </c>
      <c r="BD5" s="29">
        <f t="shared" si="15"/>
        <v>137000</v>
      </c>
    </row>
  </sheetData>
  <sheetProtection insertRows="0" deleteRows="0" sort="0"/>
  <protectedRanges>
    <protectedRange sqref="AE2:AE4 A2:U4 AH2:AZ4 Y5 L5:U5 A5:K207 M6:BA207 AE5:AZ5 AA2:AC5" name="Range1"/>
    <protectedRange sqref="V5:X5 V2:Y4" name="Range1_2"/>
    <protectedRange sqref="AD2:AD5" name="Range1_3"/>
    <protectedRange sqref="AF2:AG4" name="Range1_4"/>
    <protectedRange sqref="BB2:BB5" name="Range1_6"/>
    <protectedRange sqref="L6:L249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U2:U5</xm:sqref>
        </x14:dataValidation>
        <x14:dataValidation type="list" allowBlank="1" showInputMessage="1" showErrorMessage="1" xr:uid="{0A5D0200-5A99-45BA-B6B3-9DDDD5F0467D}">
          <x14:formula1>
            <xm:f>#REF!</xm:f>
          </x14:formula1>
          <xm:sqref>F2:F5</xm:sqref>
        </x14:dataValidation>
        <x14:dataValidation type="list" allowBlank="1" showInputMessage="1" showErrorMessage="1" xr:uid="{EDC4E7BF-1C4A-478C-97E0-E0C6DD5D677A}">
          <x14:formula1>
            <xm:f>#REF!</xm:f>
          </x14:formula1>
          <xm:sqref>G2:G5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2025-11-04T06:54:51Z</dcterms:modified>
</cp:coreProperties>
</file>