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5" i="1" l="1"/>
  <c r="AU5" i="1"/>
  <c r="AP5" i="1"/>
  <c r="AN5" i="1"/>
  <c r="AL5" i="1"/>
  <c r="AB5" i="1"/>
  <c r="AD5" i="1" s="1"/>
  <c r="AF5" i="1" s="1"/>
  <c r="U5" i="1"/>
  <c r="AI5" i="1" s="1"/>
  <c r="BB4" i="1"/>
  <c r="AU4" i="1"/>
  <c r="AP4" i="1"/>
  <c r="AN4" i="1"/>
  <c r="AL4" i="1"/>
  <c r="AB4" i="1"/>
  <c r="AD4" i="1" s="1"/>
  <c r="AF4" i="1" s="1"/>
  <c r="U4" i="1"/>
  <c r="AI4" i="1" s="1"/>
  <c r="BB3" i="1"/>
  <c r="AU3" i="1"/>
  <c r="AP3" i="1"/>
  <c r="AN3" i="1"/>
  <c r="AL3" i="1"/>
  <c r="AB3" i="1"/>
  <c r="AD3" i="1" s="1"/>
  <c r="AF3" i="1" s="1"/>
  <c r="U3" i="1"/>
  <c r="AI3" i="1" s="1"/>
  <c r="BB2" i="1"/>
  <c r="AU2" i="1"/>
  <c r="AP2" i="1"/>
  <c r="AN2" i="1"/>
  <c r="AL2" i="1"/>
  <c r="AB2" i="1"/>
  <c r="AD2" i="1" s="1"/>
  <c r="AF2" i="1" s="1"/>
  <c r="U2" i="1"/>
  <c r="AR2" i="1" s="1"/>
  <c r="AI2" i="1" l="1"/>
  <c r="AJ2" i="1" s="1"/>
  <c r="AR3" i="1"/>
  <c r="AV3" i="1" s="1"/>
  <c r="AJ3" i="1"/>
  <c r="AR5" i="1"/>
  <c r="AV5" i="1" s="1"/>
  <c r="AJ5" i="1"/>
  <c r="AR4" i="1"/>
  <c r="AV4" i="1" s="1"/>
  <c r="AJ4" i="1"/>
  <c r="AV2" i="1"/>
  <c r="AW4" i="1" l="1"/>
  <c r="AW3" i="1"/>
  <c r="BA4" i="1"/>
  <c r="AX4" i="1"/>
  <c r="AW5" i="1"/>
  <c r="AW2" i="1"/>
  <c r="BA5" i="1" l="1"/>
  <c r="AX5" i="1"/>
  <c r="AX2" i="1"/>
  <c r="BA2" i="1"/>
  <c r="AX3" i="1"/>
  <c r="BA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<sst xmlns="http://schemas.openxmlformats.org/spreadsheetml/2006/main" count="110" uniqueCount="78">
  <si>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</si>
  <si>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</si>
  <si>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</si>
  <si>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</si>
  <si>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</si>
  <si>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</si>
  <si>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</si>
  <si>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</si>
  <si>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</si>
  <si>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</si>
  <si>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</si>
  <si>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</si>
  <si>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</si>
  <si>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</si>
  <si>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</si>
  <si>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</si>
  <si>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</si>
  <si>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</si>
  <si>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</si>
  <si>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</si>
  <si>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</si>
  <si>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</si>
  <si>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</si>
  <si>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</si>
  <si>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</si>
  <si>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</si>
  <si>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</si>
  <si>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</si>
  <si>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</si>
  <si>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</si>
  <si>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</si>
  <si>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</si>
  <si>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</si>
  <si>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</si>
  <si>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</si>
  <si>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</si>
  <si>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</si>
  <si>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</si>
  <si>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</si>
  <si>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</si>
  <si>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</si>
  <si>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</si>
  <si>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</si>
  <si>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</si>
  <si>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</si>
  <si>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</si>
  <si>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</si>
  <si>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</si>
  <si>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</si>
  <si>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</si>
  <si>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</si>
  <si>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</si>
  <si>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</si>
  <si>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</si>
  <si>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ARMOIRE COLLECTION</t>
  </si>
  <si>
    <t>SHEET/SHEET SET</t>
  </si>
  <si>
    <t>200TC Cotton Print</t>
    <phoneticPr fontId="8" type="noConversion"/>
  </si>
  <si>
    <t>100% Cotton 200TC Printed Sheet Set</t>
    <phoneticPr fontId="8" type="noConversion"/>
  </si>
  <si>
    <t>200TC Cotton Printed Sheet</t>
    <phoneticPr fontId="8" type="noConversion"/>
  </si>
  <si>
    <t>100% Cotton Printed Sheet Set, 4" single needle hem, VZB packaging</t>
    <phoneticPr fontId="8" type="noConversion"/>
  </si>
  <si>
    <t>100% Cotton, Printed</t>
    <phoneticPr fontId="8" type="noConversion"/>
  </si>
  <si>
    <t>Twin: 66x96"/39x75+12"/20x30" (1)</t>
  </si>
  <si>
    <t>Set</t>
  </si>
  <si>
    <t>Normal</t>
  </si>
  <si>
    <t>6302.21.9020</t>
  </si>
  <si>
    <t>NORA BOW - BLUE</t>
    <phoneticPr fontId="9" type="noConversion"/>
  </si>
  <si>
    <t>LEAH FLRL - PINK</t>
    <phoneticPr fontId="9" type="noConversion"/>
  </si>
  <si>
    <t xml:space="preserve">MILANA DAM - PINK </t>
    <phoneticPr fontId="9" type="noConversion"/>
  </si>
  <si>
    <t>WILLOW &amp; SAGE</t>
  </si>
  <si>
    <t xml:space="preserve">EMERSON STRP - SAGE </t>
    <phoneticPr fontId="9" type="noConversion"/>
  </si>
  <si>
    <t>RS20-8672</t>
    <phoneticPr fontId="8" type="noConversion"/>
  </si>
  <si>
    <t>022164691856</t>
  </si>
  <si>
    <t>RS20-8673</t>
  </si>
  <si>
    <t>022164691863</t>
  </si>
  <si>
    <t>RS20-8674</t>
  </si>
  <si>
    <t>022164691870</t>
  </si>
  <si>
    <t>RS20-8675</t>
    <phoneticPr fontId="8" type="noConversion"/>
  </si>
  <si>
    <t>022164691887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</si>
</sst>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0"/>
    <numFmt numFmtId="180" formatCode="0.0%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" fontId="1" fillId="0" borderId="2" xfId="1" applyNumberFormat="1" applyBorder="1"/>
    <xf numFmtId="2" fontId="1" fillId="0" borderId="2" xfId="1" applyNumberFormat="1" applyBorder="1"/>
    <xf numFmtId="179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1" fontId="5" fillId="0" borderId="2" xfId="4" applyNumberFormat="1" applyBorder="1"/>
    <xf numFmtId="0" fontId="1" fillId="0" borderId="0" xfId="1"/>
    <xf numFmtId="0" fontId="5" fillId="5" borderId="2" xfId="0" quotePrefix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0" fontId="0" fillId="0" borderId="2" xfId="0" applyNumberFormat="1" applyFont="1" applyBorder="1" applyAlignment="1">
      <alignment wrapText="1"/>
    </xf>
  </cellXfs>
  <cellStyles count="5">
    <cellStyle name="Normal 2" xfId="1"/>
    <cellStyle name="Normal 2 18 2" xfId="2"/>
    <cellStyle name="Normal_2010 NY-showroom sheet set for JCP 0330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0TC%20May%20100%25%20Cotton%20Sheet%20Set%2011-21-2025%20Commitment%202026%20POE%20PA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chenlihui/Local%20Settings/Temporary%20Internet%20Files/OLK9A/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PAK 08-21-25"/>
      <sheetName val="Cost"/>
      <sheetName val="ValueSelect"/>
      <sheetName val="Data"/>
    </sheetNames>
    <sheetDataSet>
      <sheetData sheetId="0"/>
      <sheetData sheetId="1"/>
      <sheetData sheetId="2">
        <row r="15">
          <cell r="J15">
            <v>8.5299999999999994</v>
          </cell>
        </row>
        <row r="16">
          <cell r="J16">
            <v>8.5299999999999994</v>
          </cell>
        </row>
        <row r="17">
          <cell r="J17">
            <v>8.5299999999999994</v>
          </cell>
        </row>
        <row r="20">
          <cell r="J20">
            <v>8.5299999999999994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"/>
  <sheetViews>
    <sheetView tabSelected="1" topLeftCell="J1" zoomScaleNormal="100" workbookViewId="0">
      <selection activeCell="N14" sqref="N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22" style="2" customWidth="1"/>
    <col min="6" max="6" width="11.7109375" style="2" customWidth="1"/>
    <col min="7" max="7" width="18.28515625" style="2" customWidth="1"/>
    <col min="8" max="8" width="17.85546875" style="2" customWidth="1"/>
    <col min="9" max="9" width="38.5703125" style="2" customWidth="1"/>
    <col min="10" max="10" width="28" style="2" customWidth="1"/>
    <col min="11" max="11" width="61.85546875" style="2" customWidth="1"/>
    <col min="12" max="12" width="20.7109375" style="2" customWidth="1"/>
    <col min="13" max="13" width="28.42578125" style="2" customWidth="1"/>
    <col min="14" max="14" width="28.7109375" style="2" bestFit="1" customWidth="1"/>
    <col min="15" max="15" width="9.140625" style="2" customWidth="1"/>
    <col min="16" max="17" width="13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45" customWidth="1"/>
    <col min="27" max="27" width="6.28515625" style="46" customWidth="1"/>
    <col min="28" max="28" width="10" style="47" customWidth="1"/>
    <col min="29" max="29" width="10" style="45" customWidth="1"/>
    <col min="30" max="30" width="9.85546875" style="46" customWidth="1"/>
    <col min="31" max="31" width="7.85546875" style="2" customWidth="1"/>
    <col min="32" max="32" width="8.85546875" style="3" customWidth="1"/>
    <col min="33" max="33" width="13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7.710937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2" customFormat="1" x14ac:dyDescent="0.25">
      <c r="A2" s="26">
        <v>3</v>
      </c>
      <c r="B2" s="27"/>
      <c r="C2" s="27"/>
      <c r="D2" s="27"/>
      <c r="E2" s="27" t="s">
        <v>54</v>
      </c>
      <c r="F2" s="27"/>
      <c r="G2" s="27" t="s">
        <v>55</v>
      </c>
      <c r="H2" s="27" t="s">
        <v>56</v>
      </c>
      <c r="I2" s="27" t="s">
        <v>57</v>
      </c>
      <c r="J2" s="27" t="s">
        <v>58</v>
      </c>
      <c r="K2" s="27" t="s">
        <v>59</v>
      </c>
      <c r="L2" s="28" t="s">
        <v>60</v>
      </c>
      <c r="M2" s="27" t="s">
        <v>61</v>
      </c>
      <c r="N2" s="27" t="s">
        <v>65</v>
      </c>
      <c r="O2" s="27"/>
      <c r="P2" s="43" t="s">
        <v>70</v>
      </c>
      <c r="Q2" s="48" t="s">
        <v>71</v>
      </c>
      <c r="R2" s="27"/>
      <c r="S2" s="27" t="s">
        <v>62</v>
      </c>
      <c r="T2" s="29"/>
      <c r="U2" s="30">
        <f>'[16]Internal Commitment'!J15</f>
        <v>8.5299999999999994</v>
      </c>
      <c r="V2" s="27" t="s">
        <v>63</v>
      </c>
      <c r="W2" s="31">
        <v>35</v>
      </c>
      <c r="X2" s="31">
        <v>27</v>
      </c>
      <c r="Y2" s="31">
        <v>20</v>
      </c>
      <c r="Z2" s="32">
        <v>5.0999999999999996</v>
      </c>
      <c r="AA2" s="31">
        <v>4</v>
      </c>
      <c r="AB2" s="33">
        <f t="shared" ref="AB2:AB5" si="0">IF(W2="","",W2*X2*Y2/1000000)</f>
        <v>1.89E-2</v>
      </c>
      <c r="AC2" s="32">
        <v>56</v>
      </c>
      <c r="AD2" s="34">
        <f t="shared" ref="AD2:AD5" si="1">IF(AA2="","",AC2/AB2*AA2)</f>
        <v>11851.851851851852</v>
      </c>
      <c r="AE2" s="35">
        <v>3500</v>
      </c>
      <c r="AF2" s="36">
        <f t="shared" ref="AF2:AF5" si="2">IF(ISERROR(AE2/AD2),"",AE2/AD2)</f>
        <v>0.29531249999999998</v>
      </c>
      <c r="AG2" s="27" t="s">
        <v>64</v>
      </c>
      <c r="AH2" s="37">
        <v>0.25700000000000001</v>
      </c>
      <c r="AI2" s="36">
        <f t="shared" ref="AI2:AI5" si="3">IF(ISERROR(U2*AH2),"",U2*AH2)</f>
        <v>2.1922099999999998</v>
      </c>
      <c r="AJ2" s="36">
        <f t="shared" ref="AJ2:AJ5" si="4">IF(ISERROR(U2+AF2+AI2),"",U2+AF2+AI2)</f>
        <v>11.017522499999998</v>
      </c>
      <c r="AK2" s="38">
        <v>0</v>
      </c>
      <c r="AL2" s="36">
        <f t="shared" ref="AL2:AL5" si="5">IF(ISERROR(AY2*AK2),"",AY2*AK2)</f>
        <v>0</v>
      </c>
      <c r="AM2" s="38">
        <v>0</v>
      </c>
      <c r="AN2" s="36">
        <f t="shared" ref="AN2:AN5" si="6">IF(ISERROR(AY2*AM2),"",AY2*AM2)</f>
        <v>0</v>
      </c>
      <c r="AO2" s="38">
        <v>0</v>
      </c>
      <c r="AP2" s="36">
        <f t="shared" ref="AP2:AP5" si="7">IF(ISERROR(AY2*AO2),"",AY2*AO2)</f>
        <v>0</v>
      </c>
      <c r="AQ2" s="38">
        <v>0</v>
      </c>
      <c r="AR2" s="36">
        <f t="shared" ref="AR2:AR5" si="8">IF(ISERROR(U2*AQ2),"",U2*AQ2)</f>
        <v>0</v>
      </c>
      <c r="AS2" s="39">
        <v>0</v>
      </c>
      <c r="AT2" s="38">
        <v>0</v>
      </c>
      <c r="AU2" s="36">
        <f t="shared" ref="AU2:AU5" si="9">IF(ISERROR(AY2*AT2),"",AY2*AT2)</f>
        <v>0</v>
      </c>
      <c r="AV2" s="36">
        <f t="shared" ref="AV2:AV5" si="10">IF(ISERROR(AL2+AN2+AP2+AR2+AU2),"",AL2+AN2+AP2+AR2+AU2)</f>
        <v>0</v>
      </c>
      <c r="AW2" s="36">
        <f t="shared" ref="AW2:AW5" si="11">IF(ISERROR(AJ2+AV2),"",AJ2+AV2)</f>
        <v>11.017522499999998</v>
      </c>
      <c r="AX2" s="40">
        <f t="shared" ref="AX2:AX5" si="12">IF(ISERROR((AY2-AW2)/AY2),"",(AY2-AW2)/AY2)</f>
        <v>0.10426646341463433</v>
      </c>
      <c r="AY2" s="39">
        <v>12.3</v>
      </c>
      <c r="AZ2" s="41">
        <v>1600</v>
      </c>
      <c r="BA2" s="36">
        <f t="shared" ref="BA2:BA4" si="13">IF(ISERROR(AW2*AZ2),"",AW2*AZ2)</f>
        <v>17628.035999999996</v>
      </c>
      <c r="BB2" s="36">
        <f t="shared" ref="BB2:BB5" si="14">IF(ISERROR(AY2*AZ2),"",AY2*AZ2)</f>
        <v>19680</v>
      </c>
    </row>
    <row r="3" spans="1:54" s="42" customFormat="1" x14ac:dyDescent="0.25">
      <c r="A3" s="26">
        <v>4</v>
      </c>
      <c r="B3" s="27"/>
      <c r="C3" s="27"/>
      <c r="D3" s="27"/>
      <c r="E3" s="27" t="s">
        <v>54</v>
      </c>
      <c r="F3" s="27"/>
      <c r="G3" s="27" t="s">
        <v>55</v>
      </c>
      <c r="H3" s="27" t="s">
        <v>56</v>
      </c>
      <c r="I3" s="27" t="s">
        <v>57</v>
      </c>
      <c r="J3" s="27" t="s">
        <v>58</v>
      </c>
      <c r="K3" s="27" t="s">
        <v>59</v>
      </c>
      <c r="L3" s="28" t="s">
        <v>60</v>
      </c>
      <c r="M3" s="27" t="s">
        <v>61</v>
      </c>
      <c r="N3" s="27" t="s">
        <v>66</v>
      </c>
      <c r="O3" s="27"/>
      <c r="P3" s="43" t="s">
        <v>72</v>
      </c>
      <c r="Q3" s="48" t="s">
        <v>73</v>
      </c>
      <c r="R3" s="27"/>
      <c r="S3" s="27" t="s">
        <v>62</v>
      </c>
      <c r="T3" s="29"/>
      <c r="U3" s="30">
        <f>'[16]Internal Commitment'!J16</f>
        <v>8.5299999999999994</v>
      </c>
      <c r="V3" s="27" t="s">
        <v>63</v>
      </c>
      <c r="W3" s="31">
        <v>35</v>
      </c>
      <c r="X3" s="31">
        <v>27</v>
      </c>
      <c r="Y3" s="31">
        <v>20</v>
      </c>
      <c r="Z3" s="32">
        <v>5.0999999999999996</v>
      </c>
      <c r="AA3" s="31">
        <v>4</v>
      </c>
      <c r="AB3" s="33">
        <f t="shared" si="0"/>
        <v>1.89E-2</v>
      </c>
      <c r="AC3" s="32">
        <v>56</v>
      </c>
      <c r="AD3" s="34">
        <f t="shared" si="1"/>
        <v>11851.851851851852</v>
      </c>
      <c r="AE3" s="35">
        <v>3500</v>
      </c>
      <c r="AF3" s="36">
        <f t="shared" si="2"/>
        <v>0.29531249999999998</v>
      </c>
      <c r="AG3" s="27" t="s">
        <v>64</v>
      </c>
      <c r="AH3" s="37">
        <v>0.25700000000000001</v>
      </c>
      <c r="AI3" s="36">
        <f t="shared" si="3"/>
        <v>2.1922099999999998</v>
      </c>
      <c r="AJ3" s="36">
        <f t="shared" si="4"/>
        <v>11.017522499999998</v>
      </c>
      <c r="AK3" s="38">
        <v>0</v>
      </c>
      <c r="AL3" s="36">
        <f t="shared" si="5"/>
        <v>0</v>
      </c>
      <c r="AM3" s="38">
        <v>0</v>
      </c>
      <c r="AN3" s="36">
        <f t="shared" si="6"/>
        <v>0</v>
      </c>
      <c r="AO3" s="38">
        <v>0</v>
      </c>
      <c r="AP3" s="36">
        <f t="shared" si="7"/>
        <v>0</v>
      </c>
      <c r="AQ3" s="38">
        <v>0</v>
      </c>
      <c r="AR3" s="36">
        <f t="shared" si="8"/>
        <v>0</v>
      </c>
      <c r="AS3" s="39">
        <v>0</v>
      </c>
      <c r="AT3" s="38">
        <v>0</v>
      </c>
      <c r="AU3" s="36">
        <f t="shared" si="9"/>
        <v>0</v>
      </c>
      <c r="AV3" s="36">
        <f t="shared" si="10"/>
        <v>0</v>
      </c>
      <c r="AW3" s="36">
        <f t="shared" si="11"/>
        <v>11.017522499999998</v>
      </c>
      <c r="AX3" s="40">
        <f t="shared" si="12"/>
        <v>0.10426646341463433</v>
      </c>
      <c r="AY3" s="39">
        <v>12.3</v>
      </c>
      <c r="AZ3" s="41">
        <v>1600</v>
      </c>
      <c r="BA3" s="36">
        <f>IF(ISERROR(AW3*AZ3),"",AW3*AZ3)</f>
        <v>17628.035999999996</v>
      </c>
      <c r="BB3" s="36">
        <f t="shared" si="14"/>
        <v>19680</v>
      </c>
    </row>
    <row r="4" spans="1:54" s="42" customFormat="1" x14ac:dyDescent="0.25">
      <c r="A4" s="26">
        <v>5</v>
      </c>
      <c r="B4" s="27"/>
      <c r="C4" s="27"/>
      <c r="D4" s="27"/>
      <c r="E4" s="27" t="s">
        <v>54</v>
      </c>
      <c r="F4" s="27"/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8" t="s">
        <v>60</v>
      </c>
      <c r="M4" s="27" t="s">
        <v>61</v>
      </c>
      <c r="N4" s="27" t="s">
        <v>67</v>
      </c>
      <c r="O4" s="27"/>
      <c r="P4" s="43" t="s">
        <v>74</v>
      </c>
      <c r="Q4" s="48" t="s">
        <v>75</v>
      </c>
      <c r="R4" s="27"/>
      <c r="S4" s="27" t="s">
        <v>62</v>
      </c>
      <c r="T4" s="29"/>
      <c r="U4" s="30">
        <f>'[16]Internal Commitment'!J17</f>
        <v>8.5299999999999994</v>
      </c>
      <c r="V4" s="27" t="s">
        <v>63</v>
      </c>
      <c r="W4" s="31">
        <v>35</v>
      </c>
      <c r="X4" s="31">
        <v>27</v>
      </c>
      <c r="Y4" s="31">
        <v>20</v>
      </c>
      <c r="Z4" s="32">
        <v>5.0999999999999996</v>
      </c>
      <c r="AA4" s="31">
        <v>4</v>
      </c>
      <c r="AB4" s="33">
        <f t="shared" si="0"/>
        <v>1.89E-2</v>
      </c>
      <c r="AC4" s="32">
        <v>56</v>
      </c>
      <c r="AD4" s="34">
        <f t="shared" si="1"/>
        <v>11851.851851851852</v>
      </c>
      <c r="AE4" s="35">
        <v>3500</v>
      </c>
      <c r="AF4" s="36">
        <f t="shared" si="2"/>
        <v>0.29531249999999998</v>
      </c>
      <c r="AG4" s="27" t="s">
        <v>64</v>
      </c>
      <c r="AH4" s="37">
        <v>0.25700000000000001</v>
      </c>
      <c r="AI4" s="36">
        <f t="shared" si="3"/>
        <v>2.1922099999999998</v>
      </c>
      <c r="AJ4" s="36">
        <f t="shared" si="4"/>
        <v>11.017522499999998</v>
      </c>
      <c r="AK4" s="38">
        <v>0</v>
      </c>
      <c r="AL4" s="36">
        <f t="shared" si="5"/>
        <v>0</v>
      </c>
      <c r="AM4" s="38">
        <v>0</v>
      </c>
      <c r="AN4" s="36">
        <f t="shared" si="6"/>
        <v>0</v>
      </c>
      <c r="AO4" s="38">
        <v>0</v>
      </c>
      <c r="AP4" s="36">
        <f t="shared" si="7"/>
        <v>0</v>
      </c>
      <c r="AQ4" s="38">
        <v>0</v>
      </c>
      <c r="AR4" s="36">
        <f t="shared" si="8"/>
        <v>0</v>
      </c>
      <c r="AS4" s="39">
        <v>0</v>
      </c>
      <c r="AT4" s="38">
        <v>0</v>
      </c>
      <c r="AU4" s="36">
        <f t="shared" si="9"/>
        <v>0</v>
      </c>
      <c r="AV4" s="36">
        <f t="shared" si="10"/>
        <v>0</v>
      </c>
      <c r="AW4" s="36">
        <f t="shared" si="11"/>
        <v>11.017522499999998</v>
      </c>
      <c r="AX4" s="40">
        <f t="shared" si="12"/>
        <v>0.10426646341463433</v>
      </c>
      <c r="AY4" s="39">
        <v>12.3</v>
      </c>
      <c r="AZ4" s="41">
        <v>1600</v>
      </c>
      <c r="BA4" s="36">
        <f t="shared" si="13"/>
        <v>17628.035999999996</v>
      </c>
      <c r="BB4" s="36">
        <f t="shared" si="14"/>
        <v>19680</v>
      </c>
    </row>
    <row r="5" spans="1:54" s="42" customFormat="1" x14ac:dyDescent="0.25">
      <c r="A5" s="26">
        <v>8</v>
      </c>
      <c r="B5" s="27"/>
      <c r="C5" s="27"/>
      <c r="D5" s="27"/>
      <c r="E5" s="27" t="s">
        <v>68</v>
      </c>
      <c r="F5" s="27"/>
      <c r="G5" s="27" t="s">
        <v>55</v>
      </c>
      <c r="H5" s="27" t="s">
        <v>56</v>
      </c>
      <c r="I5" s="27" t="s">
        <v>57</v>
      </c>
      <c r="J5" s="27" t="s">
        <v>58</v>
      </c>
      <c r="K5" s="27" t="s">
        <v>59</v>
      </c>
      <c r="L5" s="28" t="s">
        <v>60</v>
      </c>
      <c r="M5" s="27" t="s">
        <v>61</v>
      </c>
      <c r="N5" s="27" t="s">
        <v>69</v>
      </c>
      <c r="O5" s="27"/>
      <c r="P5" s="43" t="s">
        <v>76</v>
      </c>
      <c r="Q5" s="48" t="s">
        <v>77</v>
      </c>
      <c r="R5" s="27"/>
      <c r="S5" s="27" t="s">
        <v>62</v>
      </c>
      <c r="T5" s="29"/>
      <c r="U5" s="30">
        <f>'[16]Internal Commitment'!J20</f>
        <v>8.5299999999999994</v>
      </c>
      <c r="V5" s="27" t="s">
        <v>63</v>
      </c>
      <c r="W5" s="31">
        <v>35</v>
      </c>
      <c r="X5" s="31">
        <v>27</v>
      </c>
      <c r="Y5" s="31">
        <v>20</v>
      </c>
      <c r="Z5" s="32">
        <v>5.0999999999999996</v>
      </c>
      <c r="AA5" s="31">
        <v>4</v>
      </c>
      <c r="AB5" s="33">
        <f t="shared" si="0"/>
        <v>1.89E-2</v>
      </c>
      <c r="AC5" s="32">
        <v>56</v>
      </c>
      <c r="AD5" s="34">
        <f t="shared" si="1"/>
        <v>11851.851851851852</v>
      </c>
      <c r="AE5" s="35">
        <v>3500</v>
      </c>
      <c r="AF5" s="36">
        <f t="shared" si="2"/>
        <v>0.29531249999999998</v>
      </c>
      <c r="AG5" s="27" t="s">
        <v>64</v>
      </c>
      <c r="AH5" s="37">
        <v>0.25700000000000001</v>
      </c>
      <c r="AI5" s="36">
        <f t="shared" si="3"/>
        <v>2.1922099999999998</v>
      </c>
      <c r="AJ5" s="36">
        <f t="shared" si="4"/>
        <v>11.017522499999998</v>
      </c>
      <c r="AK5" s="38">
        <v>0</v>
      </c>
      <c r="AL5" s="36">
        <f t="shared" si="5"/>
        <v>0</v>
      </c>
      <c r="AM5" s="38">
        <v>0</v>
      </c>
      <c r="AN5" s="36">
        <f t="shared" si="6"/>
        <v>0</v>
      </c>
      <c r="AO5" s="38">
        <v>0</v>
      </c>
      <c r="AP5" s="36">
        <f t="shared" si="7"/>
        <v>0</v>
      </c>
      <c r="AQ5" s="38">
        <v>0</v>
      </c>
      <c r="AR5" s="36">
        <f t="shared" si="8"/>
        <v>0</v>
      </c>
      <c r="AS5" s="39">
        <v>0</v>
      </c>
      <c r="AT5" s="38">
        <v>0</v>
      </c>
      <c r="AU5" s="36">
        <f t="shared" si="9"/>
        <v>0</v>
      </c>
      <c r="AV5" s="36">
        <f t="shared" si="10"/>
        <v>0</v>
      </c>
      <c r="AW5" s="36">
        <f t="shared" si="11"/>
        <v>11.017522499999998</v>
      </c>
      <c r="AX5" s="40">
        <f t="shared" si="12"/>
        <v>0.10426646341463433</v>
      </c>
      <c r="AY5" s="39">
        <v>12.3</v>
      </c>
      <c r="AZ5" s="41">
        <v>1600</v>
      </c>
      <c r="BA5" s="36">
        <f t="shared" ref="BA5" si="15">IF(ISERROR(AW5*AZ5),"",AW5*AZ5)</f>
        <v>17628.035999999996</v>
      </c>
      <c r="BB5" s="36">
        <f t="shared" si="14"/>
        <v>19680</v>
      </c>
    </row>
  </sheetData>
  <sheetProtection insertRows="0" deleteRows="0" sort="0"/>
  <protectedRanges>
    <protectedRange sqref="W6:AY210 M6:T210 W4:Z5 R5:S5 A6:K210 A2:G5 O2:O5 U2:V210 M2:M5 I2:K5 AB2:AD5 AF2:AF5 AI2:AX5 R2:S4" name="Range1"/>
    <protectedRange sqref="W2:Z3" name="Range1_2"/>
    <protectedRange sqref="AE2:AE5" name="Range1_3"/>
    <protectedRange sqref="L2:L246" name="Range1_1"/>
    <protectedRange sqref="H2:H5" name="Range1_5"/>
    <protectedRange sqref="Q2:Q4" name="Range1_4"/>
    <protectedRange sqref="Q5" name="Range1_2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G2:G5</xm:sqref>
        </x14:dataValidation>
        <x14:dataValidation type="list" allowBlank="1" showInputMessage="1" showErrorMessage="1">
          <x14:formula1>
            <xm:f>[16]ValueSelect!#REF!</xm:f>
          </x14:formula1>
          <xm:sqref>F2:F5</xm:sqref>
        </x14:dataValidation>
        <x14:dataValidation type="list" allowBlank="1" showInputMessage="1" showErrorMessage="1">
          <x14:formula1>
            <xm:f>[16]Data!#REF!</xm:f>
          </x14:formula1>
          <xm:sqref>V2:V5</xm:sqref>
        </x14:dataValidation>
        <x14:dataValidation type="list" allowBlank="1" showInputMessage="1" showErrorMessage="1">
          <x14:formula1>
            <xm:f>[16]Data!#REF!</xm:f>
          </x14:formula1>
          <xm:sqref>S2:S5</xm:sqref>
        </x14:dataValidation>
        <x14:dataValidation type="list" allowBlank="1" showInputMessage="1" showErrorMessage="1">
          <x14:formula1>
            <xm:f>[16]ValueSelect!#REF!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2025-11-25T06:14:19Z</dcterms:created>
  <dcterms:modified xsi:type="dcterms:W3CDTF">2025-11-25T07:38:28Z</dcterms:modified>
</cp:coreProperties>
</file>