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1BE3F7D-93D0-439F-A529-935B7D8E9F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[6]Flow!$AB$27:$AB$28,[6]Flow!$AB$39:$AB$43,[6]Flow!$AB$64:$AB$65,[6]Flow!$AB$93:$AB$94,[6]Flow!$AB$103:$AB$105,[6]Flow!$AB$116:$AB$117</definedName>
    <definedName name="ACCESSORIES">'[1]x-Lists'!$AH$2:$AH$12</definedName>
    <definedName name="AD">'[7]other data'!$T$2:$T$5</definedName>
    <definedName name="ALLOCATION">'[1]x-Lists'!$Q$2</definedName>
    <definedName name="APL">[8]Instructions!$DP$3:$DP$6</definedName>
    <definedName name="ARTIFICIALFLOWERSPLANTS">#REF!</definedName>
    <definedName name="ARTIFICIALFLOWERSPLANTSA1">[9]!Table1[[#All],[VALENCE]]</definedName>
    <definedName name="ARTIFICIALFLOWERSPLANTSAW2">#REF!</definedName>
    <definedName name="ARTIFICIALFLOWERSPLANTSSILHOUETTE">[9]!Table1[[#All],[QUILT]]</definedName>
    <definedName name="Artwork">#REF!</definedName>
    <definedName name="AssortedSKU_Range">[2]Mapping!$J$2:$J$3</definedName>
    <definedName name="Banner">'[10]Hardline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[11]Amazon!$B$2:$B$6</definedName>
    <definedName name="Bath_Accessories">[11]Amazon!$AA$2:$AA$22</definedName>
    <definedName name="Bath_Rugs">[11]Amazon!$AB$2:$AB$4</definedName>
    <definedName name="Bed_in_a_bag_Full_Queen_King">[11]Amazon!$G$2</definedName>
    <definedName name="Bed_in_a_bag_Twin">[11]Amazon!$F$2</definedName>
    <definedName name="Bed_Pillows">[11]Amazon!$H$2:$H$7</definedName>
    <definedName name="BEDBATH">[9]!Table1[[#All],[BEDDING]]</definedName>
    <definedName name="BEDBATHSIZE">[9]!Table1[[#All],[FULL/QUEEN]]</definedName>
    <definedName name="BEDBATHTICKETTYPE">[9]!Table1[[#All],[SMALL GUM]]</definedName>
    <definedName name="BEDBATHTICKETYPE">[9]!Table1[[#All],[SMALL GUM]]</definedName>
    <definedName name="Bedding">[11]Amazon!$A$2:$A$22</definedName>
    <definedName name="Bedding.">[11]BBB!$A$2:$A$11</definedName>
    <definedName name="Bedspreads_Coverlets">[11]Amazon!$I$2:$I$4</definedName>
    <definedName name="BIG_IDEAS">'[1]x-Lists'!$AU$2:$AU$17</definedName>
    <definedName name="Blankets_Throws">[11]Amazon!$O$2:$O$3</definedName>
    <definedName name="BLANKETSTHROWSA1">[9]!Table1[[#All],[KING]]</definedName>
    <definedName name="BLANKETSTHROWSS">[9]!Table1[[#All],[KING SHAM]]</definedName>
    <definedName name="brands">'[7]other data'!$K$2:$K$48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NDLEHOLDERS">[9]!Table1[KING]</definedName>
    <definedName name="CANDLES">[9]!Table1[[#All],[BEDSKIRTS]]</definedName>
    <definedName name="CANDLESA1">[9]!Table1[TWIN]</definedName>
    <definedName name="CANDLESA2">[9]!Table1[Column13]</definedName>
    <definedName name="CANDLESETS">[9]!Table1[TWIN]</definedName>
    <definedName name="CANDLESMATERIAL">#REF!</definedName>
    <definedName name="CANDLESMATERIAL\">#REF!</definedName>
    <definedName name="CANDLESPRODUCT">[9]!Table1[[#Headers],[BEDSKIRTS]]</definedName>
    <definedName name="CANDLESSILHOUETTE">[9]!Table1[[#All],[COMFORTER SET]]</definedName>
    <definedName name="CANDLESTICKETTYPE">[9]!Table1[[#All],[LARGE GUM]]</definedName>
    <definedName name="CANDLESTICKETYPE">[9]!Table1[LARGE GUM]</definedName>
    <definedName name="Case_Freight_Range">[2]Mapping!$F$2:$F$19</definedName>
    <definedName name="CATEGORY">[3]Sheet1!$DW$2:$DW$3</definedName>
    <definedName name="categoryfinal">'[12]Import Quote Sheet'!$A$90:$A$190</definedName>
    <definedName name="CFSCY">'[1]x-imports'!$A$2:$A$3</definedName>
    <definedName name="chargeback">'[7]other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[3]Sheet1!$EH$2:$EH$3</definedName>
    <definedName name="COMFORTERSBEDDINGSETSA1">[9]!Table1[[#All],[TWIN]]</definedName>
    <definedName name="COMFORTERSBEDDINGSETSS">[9]!Table1[[#All],[COMFORTER SET]]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'[7]other data'!$I$3:$I$249</definedName>
    <definedName name="CURTAINSDRAPESA1">[9]!Table1[[#All],[VALENCE]]</definedName>
    <definedName name="CURTAINSDRAPESS">[9]!Table1[[#All],[OTHER]]</definedName>
    <definedName name="d">[4]Mapping!$AR$2:$AR$84</definedName>
    <definedName name="_xlnm.Database">'[1]x-Lists'!$A$2:$A$9</definedName>
    <definedName name="dealPricing_Range">[2]Mapping!$BD$2:$BD$3</definedName>
    <definedName name="DEC">#REF!</definedName>
    <definedName name="DECOARTIVEACCENTSSILHOUETTE">[9]!Table1[[#All],[DUVETS]]</definedName>
    <definedName name="DECOR">#REF!</definedName>
    <definedName name="DECORA1">[9]!Table1[NOT USED]</definedName>
    <definedName name="Decorative_Accessories">#REF!</definedName>
    <definedName name="Decorative_Pillows_Inserts_Covers">[11]Amazon!$J$2:$J$3</definedName>
    <definedName name="DECORATIVEACCENSSILHOUETTE">#REF!</definedName>
    <definedName name="DECORATIVEACCENTS">[9]!Table1[[#All],[THROW PILLOWS]]</definedName>
    <definedName name="DECORATIVEACCENTSA1">[9]!Table1[[#All],[KING]]</definedName>
    <definedName name="DECORATIVEACCENTSA2">#REF!</definedName>
    <definedName name="DECORATIVEACCENTSSILHOUETTE">[9]!Table1[[#All],[DUVETS]]</definedName>
    <definedName name="DECORATIVEPILLOWSCHAIRPADS">[9]!Table1[[#All],[THROW PILLOWS]]</definedName>
    <definedName name="DECORATIVEPILLOWSCHAIRPADSA1">[9]!Table1[[#All],[QUEEN]]</definedName>
    <definedName name="DECORPRODUCT">#REF!</definedName>
    <definedName name="Description1_Range">[2]Mapping!$AQ$2:$AQ$72</definedName>
    <definedName name="Description2_Range">[2]Mapping!$AR$2:$AR$84</definedName>
    <definedName name="DesignStrat">#N/A</definedName>
    <definedName name="DESTINATIONPORT">'[1]x-imports'!$B$2:$B$3</definedName>
    <definedName name="DIAMETER">'[1]x-Lists'!$AM$2:$AM$9</definedName>
    <definedName name="diffgrp">'[7]diff group head'!$A$2:$A$47</definedName>
    <definedName name="DIFFS">'[7]other data'!$AF$2:$AF$13</definedName>
    <definedName name="Division1">'[10]Hardline Drop down'!$A$5:$A$16</definedName>
    <definedName name="Down_Comforters">[11]Amazon!$Q$2:$Q$4</definedName>
    <definedName name="Duvet_Covers">[11]Amazon!$K$2:$K$3</definedName>
    <definedName name="DUVETCOVERSA1">[9]!Table1[[#All],[EURO]]</definedName>
    <definedName name="DUVETCOVERSS">[9]!Table1[[#All],[DUVETS]]</definedName>
    <definedName name="Electrics">[11]Amazon!$R$2:$R$3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[5]Costs!$J$11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inalports">'[12]Import Quote Sheet'!$B$90:$B$123</definedName>
    <definedName name="fiscalweeks">#REF!</definedName>
    <definedName name="foam">[3]Sheet1!$EC$2:$EC$3</definedName>
    <definedName name="FOBPORT">'[1]x-imports'!$C$2:$C$40</definedName>
    <definedName name="FRAGRANCEACCESSORIES">[9]!Table1[NOT USED]</definedName>
    <definedName name="FRAGRANCEPLUGINS">[9]!Table1[Column13]</definedName>
    <definedName name="FRAGRANCESPRAYS">#REF!</definedName>
    <definedName name="FRAMES">[9]!Table1[THROW PILLOWS]</definedName>
    <definedName name="FRAMESA1">[9]!Table1[KING]</definedName>
    <definedName name="FRAMESA2">#REF!</definedName>
    <definedName name="FRAMESTICKETTYPE">#REF!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ANGER">[7]hangers!$B$3:$B$42</definedName>
    <definedName name="hanger2">[7]hangers!$G$3:$G$42</definedName>
    <definedName name="HOLIDAY">'[1]x-Lists'!$AP$2:$AP$10</definedName>
    <definedName name="Home_Décor">[11]Amazon!$C$2</definedName>
    <definedName name="Home_Décor.">[11]BBB!$B$2:$B$10</definedName>
    <definedName name="HOMEDECOR">[9]!Table1[[#All],[DECORATIVE PILLOWS &amp; CHAIR PADS]]</definedName>
    <definedName name="HOMEDECORSIZE">[9]!Table1[[#All],[UNKOWN]]</definedName>
    <definedName name="HOMEDECORTICKETTYPE">[9]!Table1[[#All],[LARGE GUM]]</definedName>
    <definedName name="JARCANDLES">#REF!</definedName>
    <definedName name="JARS">#REF!</definedName>
    <definedName name="KD">[3]Sheet1!$DS$2:$DS$2</definedName>
    <definedName name="Kids_Bath">[11]Amazon!$AC$2:$AC$4</definedName>
    <definedName name="Kids_or_Teen">[11]Amazon!$P$2:$P$21</definedName>
    <definedName name="KIDSBEDDINGA1">[9]!Table1[[#All],[STANDARD]]</definedName>
    <definedName name="KIDSBEDDINGS">[9]!Table1[[#All],[COORDINATING PILLOWS]]</definedName>
    <definedName name="Lennox">#REF!</definedName>
    <definedName name="LicensedProduct_Range">[2]Mapping!$AF$2:$AF$3</definedName>
    <definedName name="LIFESTYLE">'[1]x-Lists'!$T$2:$T$5</definedName>
    <definedName name="Lighting_or_Candleholders">[11]Amazon!$AF$2:$AF$14</definedName>
    <definedName name="LOCALIZATION__PRICEPOINT">'[1]x-Lists'!$Z$2:$Z$5</definedName>
    <definedName name="loctype">'[7]other data'!$BN$2:$BN$6</definedName>
    <definedName name="M">[3]Sheet1!$EA$2:$EA$3</definedName>
    <definedName name="MATERIAL">'[1]x-Lists'!$AE$2:$AE$83</definedName>
    <definedName name="Mattress_Pads_Full_Queen_King">[11]Amazon!$S$2:$S$4</definedName>
    <definedName name="Mattress_Pads_Twin">[11]Amazon!$T$2:$T$8</definedName>
    <definedName name="Mattress_Toppers_Full_Queen_King">[11]Amazon!$U$2</definedName>
    <definedName name="Mattress_Toppers_Twin">[11]Amazon!$V$2:$V$11</definedName>
    <definedName name="MELTS">#REF!</definedName>
    <definedName name="Non_Down_Comforters_Full_Queen_King">[11]Amazon!$L$2:$L$4</definedName>
    <definedName name="Non_Down_Comforters_Twin">[11]Amazon!$M$2:$M$5</definedName>
    <definedName name="NOPE">[9]!Table1[[#All],[BEDDING]]</definedName>
    <definedName name="NOTHING">[9]!Table1[[#Headers],[DECORATIVE PILLOWS &amp; CHAIR PADS]]</definedName>
    <definedName name="NOVELTYCANDLES\">#REF!</definedName>
    <definedName name="NumberOfGroups">12</definedName>
    <definedName name="Office">'[10]Hardline Drop down'!$C$5:$C$21</definedName>
    <definedName name="ORDERTYPE">'[7]other data'!$AN$2:$AN$6</definedName>
    <definedName name="OTB">'[7]other data'!$R$2:$R$14</definedName>
    <definedName name="OTHERCANDLES">#REF!</definedName>
    <definedName name="Outdoor">[11]BBB!$C$2</definedName>
    <definedName name="PACK">[3]Sheet1!$EE$2:$EE$3</definedName>
    <definedName name="PACK_SET">'[1]x-Lists'!$AO$2:$AO$34</definedName>
    <definedName name="PATTERN">'[1]x-Lists'!$AF$2:$AF$49</definedName>
    <definedName name="PAYMENTTERMS">'[1]x-imports'!$E$2:$E$3</definedName>
    <definedName name="Pet_Care">[11]BBB!$D$2:$D$6</definedName>
    <definedName name="PICTUREFRAMESPHOTOALBUMS">[9]!Table1[[#All],[VALENCES]]</definedName>
    <definedName name="PICTUREFRAMESPHOTOALBUMSA1">[9]!Table1[[#All],[NOT USED]]</definedName>
    <definedName name="PICTUREFRAMESPHOTOALBUMSA2">#REF!</definedName>
    <definedName name="PICTUREFRAMESPHOTOALBUMSSILHOUETTE">[9]!Table1[[#All],[COORDINATING PILLOWS]]</definedName>
    <definedName name="PILLARCANDLES">#REF!</definedName>
    <definedName name="Pillow_Shams">[11]Amazon!$N$2</definedName>
    <definedName name="Pillowcases">[11]Amazon!$W$2:$W$3</definedName>
    <definedName name="PILLOWSHAMSA1">[9]!Table1[[#All],[CAL KING]]</definedName>
    <definedName name="PILLOWSHAMSS">[9]!Table1[[#All],[STD SHAM]]</definedName>
    <definedName name="PITCTUREFRAMESPHOTOALBUMS">[9]!Table1[[#All],[VALENCES]]</definedName>
    <definedName name="PkgFormat">#N/A</definedName>
    <definedName name="PO_BUY_TYPE">'[1]x-Lists'!$W$2:$W$5</definedName>
    <definedName name="po_type">'[7]other data'!$AU$2:$AU$11</definedName>
    <definedName name="POOP">#REF!</definedName>
    <definedName name="PORT_IFF">[5]a!$A$10:$B$35</definedName>
    <definedName name="POTPOURRI">#REF!</definedName>
    <definedName name="POtype">#REF!</definedName>
    <definedName name="Preticketed_Range">[2]Mapping!$H$2:$H$3</definedName>
    <definedName name="Prints">#REF!</definedName>
    <definedName name="QSFOB">[13]Q1!$C$38</definedName>
    <definedName name="QUEUING">'[1]x-Lists'!$P$2</definedName>
    <definedName name="QUEUING_ITEMS">'[1]x-Lists'!$Y$2:$Y$50</definedName>
    <definedName name="Quilts">[11]Amazon!$X$2:$X$3</definedName>
    <definedName name="QUILTSANDCOVERLETSA1">[9]!Table1[[#All],[KING / CAL KING]]</definedName>
    <definedName name="QUILTSANDCOVERLETSS">[9]!Table1[[#All],[QUILT]]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'[7]other data'!$BI$2:$BI$18</definedName>
    <definedName name="saetwe">[9]Mapping!$D$2:$D$53</definedName>
    <definedName name="scalenum">'[7]other data'!$BG$2:$BG$18</definedName>
    <definedName name="SCORECARD">'[1]x-Lists'!$E$2:$E$5</definedName>
    <definedName name="SEASON">'[1]x-Lists'!$L$2:$L$6</definedName>
    <definedName name="Seasonal">[11]BBB!$E$2:$E$3</definedName>
    <definedName name="SellUnits_Range">[2]Mapping!$D$2:$D$53</definedName>
    <definedName name="SHAPE">'[1]x-Lists'!$AK$2:$AK$10</definedName>
    <definedName name="Sheets_Full_Queen_King">[11]Amazon!$Y$2:$Y$4</definedName>
    <definedName name="Sheets_Twin">[11]Amazon!$Z$2:$Z$4</definedName>
    <definedName name="SHEETSA1">[9]!Table1[[#All],[KING PC]]</definedName>
    <definedName name="SHEETSS">[9]!Table1[[#All],[BEDDING SETS]]</definedName>
    <definedName name="SHIPTO">'[1]x-Lists'!$B$2:$B$6</definedName>
    <definedName name="Shower_Curtains">[11]Amazon!$AD$2</definedName>
    <definedName name="SIZE">'[1]x-Lists'!$AL$2:$AL$66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[11]Amazon!$AH$2</definedName>
    <definedName name="Slipcovers_Chair_Pads.">[11]Amazon!$E$2</definedName>
    <definedName name="SPECIAL">[7]comments!$B$3:$B$54</definedName>
    <definedName name="SPECIAL_PROCESSING">'[1]x-Lists'!$R$2:$R$15</definedName>
    <definedName name="ssn_code">'[7]other data'!$AQ$2:$AQ$110</definedName>
    <definedName name="ssn_phase">'[7]other data'!$AS$2:$AS$83</definedName>
    <definedName name="suggestedMessage_Range">[2]Mapping!$BF$2:$BF$3</definedName>
    <definedName name="SUPPLIER">'[7]vendor info'!$A$4:$A$400</definedName>
    <definedName name="TBJ">'[7]other data'!$AK$2:$AK$10</definedName>
    <definedName name="TERMS">'[7]other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[9]!Table1[[#All],[NOT USED]]</definedName>
    <definedName name="THROWPILLOWSS">[9]!Table1[[#All],[DEC PILLOW ]]</definedName>
    <definedName name="THROWSPILLOWSA1">[9]!Table1[[#All],[NOT USED]]</definedName>
    <definedName name="TICKET">[7]tickets!$B$3:$B$27</definedName>
    <definedName name="ticket2">[7]tickets!$G$3:$G$27</definedName>
    <definedName name="TICKETTYPE">'[1]x-Lists'!$N$2:$N$8</definedName>
    <definedName name="Towels_Bath_Sheets">[11]Amazon!$AE$2:$AE$3</definedName>
    <definedName name="TransitCalendar">#REF!</definedName>
    <definedName name="TransitOTBWeeks">#REF!</definedName>
    <definedName name="TREATMENT">'[1]x-Lists'!$AT$2:$AT$28</definedName>
    <definedName name="UDA3A">'[7]other data'!$AY$2:$AY$4</definedName>
    <definedName name="UDA3B">'[7]other data'!$AZ$2:$AZ$6</definedName>
    <definedName name="UNIT">[3]Sheet1!$EF$2:$EF$3</definedName>
    <definedName name="upc">'[7]other data'!$AH$2:$AH$10</definedName>
    <definedName name="UPC1A">'[7]other data'!$BD$2:$BD$5</definedName>
    <definedName name="UPC2A">'[7]other data'!$BF$2:$BF$5</definedName>
    <definedName name="Upload">'[10]Hardline Drop down'!$E$5</definedName>
    <definedName name="VALENCESA1">[9]!Table1[[#All],[PANEL]]</definedName>
    <definedName name="VALENCESS">[9]!Table1[[#All],[N/A]]</definedName>
    <definedName name="VASE">#REF!</definedName>
    <definedName name="VendorType">'[10]Hardline Drop down'!$F$5:$F$8</definedName>
    <definedName name="VOTIVETEALIGHTCANDLES">#REF!</definedName>
    <definedName name="WALLDECOR">[9]!Table1[VALENCES]</definedName>
    <definedName name="WALLDECORA1">#REF!</definedName>
    <definedName name="WALLDECORA2">#REF!</definedName>
    <definedName name="WALLDECORSILHOUETTE">[9]!Table1[[#All],[BEDDING SETS]]</definedName>
    <definedName name="WAREHOUSE">'[7]other data'!$BL$2:$BL$24</definedName>
    <definedName name="WAXMELTSTARTS">#REF!</definedName>
    <definedName name="WAXMELTWARMERS">#REF!</definedName>
    <definedName name="WEB_SIZE_CHART">'[1]x-Lists'!$X$2:$X$46</definedName>
    <definedName name="Window_Treatments_Hardware_Accessories">[11]Amazon!$AG$2:$AG$7</definedName>
    <definedName name="Window_Treatments_Hardware_Accessories.">[11]Amazon!$D$2</definedName>
    <definedName name="WINDOWTREATMENTS">[9]!Table1[[#All],[VALENCES]]</definedName>
    <definedName name="wood">[3]Sheet1!$EG$2:$EG$3</definedName>
    <definedName name="WREATH">#REF!</definedName>
    <definedName name="YESNO">'[1]x-Lists'!$D$2:$D$3</definedName>
    <definedName name="YNE">'[7]other data'!$BB$2:$BB$5</definedName>
    <definedName name="YNES">'[7]other data'!$BR$2:$BR$6</definedName>
    <definedName name="阿萨德股份">[9]Mapping!$AN$2:$AN$9</definedName>
    <definedName name="全涤绒布">#REF!</definedName>
    <definedName name="先说说">[14]Mapping!$D$2:$D$53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5" i="5" l="1"/>
  <c r="AW15" i="5" s="1"/>
  <c r="Y15" i="5"/>
  <c r="AB15" i="5" s="1"/>
  <c r="AC15" i="5" s="1"/>
  <c r="AE15" i="5" s="1"/>
  <c r="AX14" i="5"/>
  <c r="AW14" i="5" s="1"/>
  <c r="AO14" i="5" s="1"/>
  <c r="Y14" i="5"/>
  <c r="AB14" i="5" s="1"/>
  <c r="AC14" i="5" s="1"/>
  <c r="AE14" i="5" s="1"/>
  <c r="AX13" i="5"/>
  <c r="AW13" i="5" s="1"/>
  <c r="Y13" i="5"/>
  <c r="AB13" i="5" s="1"/>
  <c r="AC13" i="5" s="1"/>
  <c r="AE13" i="5" s="1"/>
  <c r="AX12" i="5"/>
  <c r="AW12" i="5" s="1"/>
  <c r="AO12" i="5" s="1"/>
  <c r="Y12" i="5"/>
  <c r="AB12" i="5" s="1"/>
  <c r="AC12" i="5" s="1"/>
  <c r="AE12" i="5" s="1"/>
  <c r="AX11" i="5"/>
  <c r="Y11" i="5"/>
  <c r="AB11" i="5" s="1"/>
  <c r="AC11" i="5" s="1"/>
  <c r="AE11" i="5" s="1"/>
  <c r="AX10" i="5"/>
  <c r="Y10" i="5"/>
  <c r="AB10" i="5" s="1"/>
  <c r="AC10" i="5" s="1"/>
  <c r="AE10" i="5" s="1"/>
  <c r="AX9" i="5"/>
  <c r="AB9" i="5"/>
  <c r="AC9" i="5" s="1"/>
  <c r="AE9" i="5" s="1"/>
  <c r="AX8" i="5"/>
  <c r="AW8" i="5" s="1"/>
  <c r="AB8" i="5"/>
  <c r="AC8" i="5" s="1"/>
  <c r="AE8" i="5" s="1"/>
  <c r="AX7" i="5"/>
  <c r="AW7" i="5" s="1"/>
  <c r="AB7" i="5"/>
  <c r="AC7" i="5" s="1"/>
  <c r="AE7" i="5" s="1"/>
  <c r="AX6" i="5"/>
  <c r="AB6" i="5"/>
  <c r="AC6" i="5" s="1"/>
  <c r="AE6" i="5" s="1"/>
  <c r="AX5" i="5"/>
  <c r="AW5" i="5" s="1"/>
  <c r="AO5" i="5" s="1"/>
  <c r="AB5" i="5"/>
  <c r="AC5" i="5" s="1"/>
  <c r="AE5" i="5" s="1"/>
  <c r="AX4" i="5"/>
  <c r="AB4" i="5"/>
  <c r="AC4" i="5" s="1"/>
  <c r="AE4" i="5" s="1"/>
  <c r="AX3" i="5"/>
  <c r="AW3" i="5" s="1"/>
  <c r="AB3" i="5"/>
  <c r="AC3" i="5" s="1"/>
  <c r="AE3" i="5" s="1"/>
  <c r="AX2" i="5"/>
  <c r="AW2" i="5" s="1"/>
  <c r="AS2" i="5" s="1"/>
  <c r="AB2" i="5"/>
  <c r="AC2" i="5" s="1"/>
  <c r="AE2" i="5" s="1"/>
  <c r="AP14" i="5" l="1"/>
  <c r="AK2" i="5"/>
  <c r="AP9" i="5"/>
  <c r="AO13" i="5"/>
  <c r="AS13" i="5"/>
  <c r="AK13" i="5"/>
  <c r="AH3" i="5"/>
  <c r="AI3" i="5" s="1"/>
  <c r="AW4" i="5"/>
  <c r="AP4" i="5" s="1"/>
  <c r="AK5" i="5"/>
  <c r="AW9" i="5"/>
  <c r="AM9" i="5" s="1"/>
  <c r="AW10" i="5"/>
  <c r="AW11" i="5"/>
  <c r="AM11" i="5" s="1"/>
  <c r="AK12" i="5"/>
  <c r="AP13" i="5"/>
  <c r="AS14" i="5"/>
  <c r="AP12" i="5"/>
  <c r="AP5" i="5"/>
  <c r="AP2" i="5"/>
  <c r="AS5" i="5"/>
  <c r="AW6" i="5"/>
  <c r="AM6" i="5" s="1"/>
  <c r="AS12" i="5"/>
  <c r="AK14" i="5"/>
  <c r="AH4" i="5"/>
  <c r="AI4" i="5" s="1"/>
  <c r="AM8" i="5"/>
  <c r="AS8" i="5"/>
  <c r="AK8" i="5"/>
  <c r="AP8" i="5"/>
  <c r="AO8" i="5"/>
  <c r="AH5" i="5"/>
  <c r="AI5" i="5" s="1"/>
  <c r="AH8" i="5"/>
  <c r="AI8" i="5" s="1"/>
  <c r="AS7" i="5"/>
  <c r="AK7" i="5"/>
  <c r="AO7" i="5"/>
  <c r="AM7" i="5"/>
  <c r="AH7" i="5"/>
  <c r="AI7" i="5" s="1"/>
  <c r="AH9" i="5"/>
  <c r="AI9" i="5" s="1"/>
  <c r="AH10" i="5"/>
  <c r="AI10" i="5" s="1"/>
  <c r="AO15" i="5"/>
  <c r="AM15" i="5"/>
  <c r="AS15" i="5"/>
  <c r="AK15" i="5"/>
  <c r="AP15" i="5"/>
  <c r="AS3" i="5"/>
  <c r="AK3" i="5"/>
  <c r="AO3" i="5"/>
  <c r="AM3" i="5"/>
  <c r="AH11" i="5"/>
  <c r="AI11" i="5" s="1"/>
  <c r="AM2" i="5"/>
  <c r="AM12" i="5"/>
  <c r="AM13" i="5"/>
  <c r="AM14" i="5"/>
  <c r="AO2" i="5"/>
  <c r="AP3" i="5"/>
  <c r="AM5" i="5"/>
  <c r="AP7" i="5"/>
  <c r="AT12" i="5" l="1"/>
  <c r="AO6" i="5"/>
  <c r="AT5" i="5"/>
  <c r="AU5" i="5" s="1"/>
  <c r="AV5" i="5" s="1"/>
  <c r="AT13" i="5"/>
  <c r="AO9" i="5"/>
  <c r="AK9" i="5"/>
  <c r="AT9" i="5" s="1"/>
  <c r="AU9" i="5" s="1"/>
  <c r="AV9" i="5" s="1"/>
  <c r="AS9" i="5"/>
  <c r="AO10" i="5"/>
  <c r="AK10" i="5"/>
  <c r="AS10" i="5"/>
  <c r="AT14" i="5"/>
  <c r="AM10" i="5"/>
  <c r="AT2" i="5"/>
  <c r="AS6" i="5"/>
  <c r="AK6" i="5"/>
  <c r="AP10" i="5"/>
  <c r="AP6" i="5"/>
  <c r="AO11" i="5"/>
  <c r="AS11" i="5"/>
  <c r="AK11" i="5"/>
  <c r="AM4" i="5"/>
  <c r="AO4" i="5"/>
  <c r="AS4" i="5"/>
  <c r="AK4" i="5"/>
  <c r="AP11" i="5"/>
  <c r="AH6" i="5"/>
  <c r="AI6" i="5" s="1"/>
  <c r="AH13" i="5"/>
  <c r="AI13" i="5" s="1"/>
  <c r="AU13" i="5" s="1"/>
  <c r="AV13" i="5" s="1"/>
  <c r="AT3" i="5"/>
  <c r="AU3" i="5" s="1"/>
  <c r="AV3" i="5" s="1"/>
  <c r="AT15" i="5"/>
  <c r="AT7" i="5"/>
  <c r="AU7" i="5" s="1"/>
  <c r="AV7" i="5" s="1"/>
  <c r="AH2" i="5"/>
  <c r="AI2" i="5" s="1"/>
  <c r="AH14" i="5"/>
  <c r="AI14" i="5" s="1"/>
  <c r="AU14" i="5" s="1"/>
  <c r="AV14" i="5" s="1"/>
  <c r="AH12" i="5"/>
  <c r="AI12" i="5" s="1"/>
  <c r="AU12" i="5" s="1"/>
  <c r="AV12" i="5" s="1"/>
  <c r="AH15" i="5"/>
  <c r="AI15" i="5" s="1"/>
  <c r="AT8" i="5"/>
  <c r="AU8" i="5" s="1"/>
  <c r="AV8" i="5" s="1"/>
  <c r="AU15" i="5" l="1"/>
  <c r="AV15" i="5" s="1"/>
  <c r="AT6" i="5"/>
  <c r="AU6" i="5" s="1"/>
  <c r="AV6" i="5" s="1"/>
  <c r="AT11" i="5"/>
  <c r="AU11" i="5" s="1"/>
  <c r="AV11" i="5" s="1"/>
  <c r="AT10" i="5"/>
  <c r="AU10" i="5" s="1"/>
  <c r="AV10" i="5" s="1"/>
  <c r="AT4" i="5"/>
  <c r="AU4" i="5" s="1"/>
  <c r="AV4" i="5" s="1"/>
  <c r="AU2" i="5"/>
  <c r="AV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<sst xmlns="http://schemas.openxmlformats.org/spreadsheetml/2006/main" count="221" uniqueCount="78">
  <si>
    <t>Brand</t>
  </si>
  <si>
    <t xml:space="preserve">Intelligent Design 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</si>
  <si>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</si>
  <si>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</si>
  <si>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</si>
  <si>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</si>
  <si>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</si>
  <si>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</si>
  <si>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</si>
  <si>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</si>
  <si>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</si>
  <si>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</si>
  <si>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</si>
  <si>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</si>
  <si>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</si>
  <si>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</si>
  <si>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</si>
  <si>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</si>
  <si>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</si>
  <si>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</si>
  <si>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</si>
  <si>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</si>
  <si>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</si>
  <si>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</si>
  <si>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</si>
  <si>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</si>
  <si>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</si>
  <si>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</si>
  <si>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</si>
  <si>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</si>
  <si>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</si>
  <si>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</si>
  <si>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</si>
  <si>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</si>
  <si>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</si>
  <si>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</si>
  <si>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</si>
  <si>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</si>
  <si>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</si>
  <si>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</si>
  <si>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</si>
  <si>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</si>
  <si>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</si>
  <si>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</si>
  <si>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</si>
  <si>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</si>
  <si>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</si>
  <si>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</si>
  <si>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</si>
  <si>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</si>
  <si>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</si>
  <si>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</si>
  <si>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</si>
  <si>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</si>
  <si>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</si>
  <si>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Ella</t>
  </si>
  <si>
    <t>Polyester Print Comforter Set</t>
  </si>
  <si>
    <t>100% Polyester Comforter</t>
  </si>
  <si>
    <t>Face: 95gsm washed  microfiber solid, ruching on top and attached ties on sides.
Back: 95gsm washed  microfiber solid 
Filling: 200gsm poly fill.
Pillow: poly fabric, poly fill</t>
  </si>
  <si>
    <t>Polyester Microfiber</t>
  </si>
  <si>
    <t>Twin/Twin XL: 
1 Comforter 68"W x 90"L
1 Standard Sham 20"W x 26"L 
2 Throw Pillows</t>
  </si>
  <si>
    <t>white</t>
  </si>
  <si>
    <t>Compressed/Knocked Down</t>
  </si>
  <si>
    <t>9404.40.9022</t>
  </si>
  <si>
    <t>Full/Queen: 
1 Comforter 90"W x 90"L
2 Standard Shams 20"W x 26"L
2 Throw Pillows</t>
  </si>
  <si>
    <t>pink</t>
  </si>
  <si>
    <t>Rowena</t>
  </si>
  <si>
    <r>
      <rPr>
        <sz val="10"/>
        <rFont val="Calibri"/>
        <family val="2"/>
      </rPr>
      <t>Face</t>
    </r>
    <r>
      <rPr>
        <sz val="10"/>
        <rFont val="宋体"/>
        <charset val="134"/>
      </rPr>
      <t>：</t>
    </r>
    <r>
      <rPr>
        <sz val="10"/>
        <rFont val="Calibri"/>
        <family val="2"/>
      </rPr>
      <t>85gsm microfiber print,
Back</t>
    </r>
    <r>
      <rPr>
        <sz val="10"/>
        <rFont val="宋体"/>
        <charset val="134"/>
      </rPr>
      <t>：</t>
    </r>
    <r>
      <rPr>
        <sz val="10"/>
        <rFont val="Calibri"/>
        <family val="2"/>
      </rPr>
      <t>85gsm microfiber solid
Filling</t>
    </r>
    <r>
      <rPr>
        <sz val="10"/>
        <rFont val="宋体"/>
        <charset val="134"/>
      </rPr>
      <t>：</t>
    </r>
    <r>
      <rPr>
        <sz val="10"/>
        <rFont val="Calibri"/>
        <family val="2"/>
      </rPr>
      <t xml:space="preserve">200gsm slick Poly Fill. 
Dual-layer ruffle(2nd solid ruffle without eyelet emb)                                                                                         Decpillow: Poly cover, poly fill.            </t>
    </r>
  </si>
  <si>
    <t>purple</t>
  </si>
  <si>
    <t>QUILT</t>
  </si>
  <si>
    <t>Liv</t>
  </si>
  <si>
    <t>Polyester Print Quilt Set</t>
  </si>
  <si>
    <t>100% Polyester Quilt</t>
  </si>
  <si>
    <r>
      <t>Face&amp; Back</t>
    </r>
    <r>
      <rPr>
        <sz val="10"/>
        <rFont val="宋体"/>
        <charset val="134"/>
      </rPr>
      <t>：</t>
    </r>
    <r>
      <rPr>
        <sz val="10"/>
        <rFont val="Calibri"/>
        <family val="2"/>
      </rPr>
      <t>85gsm washed microfiber solid with emb on face, rufle edge
Filling</t>
    </r>
    <r>
      <rPr>
        <sz val="10"/>
        <rFont val="宋体"/>
        <charset val="134"/>
      </rPr>
      <t>：</t>
    </r>
    <r>
      <rPr>
        <sz val="10"/>
        <rFont val="Calibri"/>
        <family val="2"/>
      </rPr>
      <t xml:space="preserve">180gsm down-alt Fill
Decpillow: Poly cover, poly fill. </t>
    </r>
  </si>
  <si>
    <t>Partially Compressed</t>
  </si>
  <si>
    <t>blue</t>
  </si>
  <si>
    <t>black</t>
  </si>
  <si>
    <t>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</si>
</sst>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"/>
    <numFmt numFmtId="177" formatCode="0.0"/>
    <numFmt numFmtId="178" formatCode="&quot;$&quot;#,##0.00"/>
    <numFmt numFmtId="179" formatCode="[$¥-478]#,##0.00"/>
    <numFmt numFmtId="181" formatCode="[$-409]dd/mmm/yy;@"/>
    <numFmt numFmtId="183" formatCode="_(&quot;$&quot;* #,##0.00_);_(&quot;$&quot;* \(#,##0.00\);_(&quot;$&quot;* &quot;-&quot;??_);_(@_)"/>
  </numFmts>
  <fonts count="9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sz val="10"/>
      <name val="宋体"/>
      <charset val="134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183" fontId="7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181" fontId="2" fillId="0" borderId="0"/>
    <xf numFmtId="0" fontId="7" fillId="0" borderId="0"/>
    <xf numFmtId="0" fontId="2" fillId="0" borderId="0"/>
  </cellStyleXfs>
  <cellXfs count="50">
    <xf numFmtId="0" fontId="0" fillId="0" borderId="0" xfId="0"/>
    <xf numFmtId="0" fontId="4" fillId="0" borderId="0" xfId="7" applyFont="1" applyAlignment="1">
      <alignment wrapText="1"/>
    </xf>
    <xf numFmtId="0" fontId="7" fillId="0" borderId="0" xfId="7" applyAlignment="1">
      <alignment horizontal="center" wrapText="1"/>
    </xf>
    <xf numFmtId="0" fontId="7" fillId="0" borderId="0" xfId="7" applyAlignment="1">
      <alignment wrapText="1"/>
    </xf>
    <xf numFmtId="179" fontId="7" fillId="0" borderId="0" xfId="7" applyNumberFormat="1" applyAlignment="1">
      <alignment wrapText="1"/>
    </xf>
    <xf numFmtId="2" fontId="7" fillId="0" borderId="0" xfId="7" applyNumberFormat="1" applyAlignment="1">
      <alignment wrapText="1"/>
    </xf>
    <xf numFmtId="178" fontId="7" fillId="0" borderId="0" xfId="7" applyNumberFormat="1" applyAlignment="1">
      <alignment wrapText="1"/>
    </xf>
    <xf numFmtId="177" fontId="7" fillId="0" borderId="0" xfId="7" applyNumberFormat="1" applyAlignment="1">
      <alignment wrapText="1"/>
    </xf>
    <xf numFmtId="1" fontId="7" fillId="0" borderId="0" xfId="7" applyNumberFormat="1" applyAlignment="1">
      <alignment wrapText="1"/>
    </xf>
    <xf numFmtId="176" fontId="7" fillId="0" borderId="0" xfId="7" applyNumberFormat="1" applyAlignment="1">
      <alignment wrapText="1"/>
    </xf>
    <xf numFmtId="10" fontId="7" fillId="0" borderId="0" xfId="7" applyNumberFormat="1" applyAlignment="1">
      <alignment wrapText="1"/>
    </xf>
    <xf numFmtId="1" fontId="7" fillId="0" borderId="0" xfId="7" applyNumberFormat="1" applyAlignment="1">
      <alignment horizontal="center" wrapText="1"/>
    </xf>
    <xf numFmtId="0" fontId="1" fillId="0" borderId="1" xfId="7" applyFont="1" applyBorder="1" applyAlignment="1">
      <alignment horizontal="center" wrapText="1"/>
    </xf>
    <xf numFmtId="0" fontId="1" fillId="5" borderId="1" xfId="7" applyFont="1" applyFill="1" applyBorder="1" applyAlignment="1">
      <alignment horizontal="center" wrapText="1"/>
    </xf>
    <xf numFmtId="0" fontId="3" fillId="5" borderId="1" xfId="7" applyFont="1" applyFill="1" applyBorder="1" applyAlignment="1">
      <alignment horizontal="center" wrapText="1"/>
    </xf>
    <xf numFmtId="0" fontId="4" fillId="0" borderId="1" xfId="7" applyFont="1" applyBorder="1" applyAlignment="1">
      <alignment horizontal="center" wrapText="1"/>
    </xf>
    <xf numFmtId="0" fontId="4" fillId="0" borderId="1" xfId="7" applyFont="1" applyBorder="1" applyAlignment="1">
      <alignment wrapText="1"/>
    </xf>
    <xf numFmtId="0" fontId="3" fillId="4" borderId="1" xfId="7" applyFont="1" applyFill="1" applyBorder="1" applyAlignment="1">
      <alignment horizontal="center" wrapText="1"/>
    </xf>
    <xf numFmtId="0" fontId="1" fillId="4" borderId="1" xfId="7" applyFont="1" applyFill="1" applyBorder="1" applyAlignment="1">
      <alignment horizontal="center" wrapText="1"/>
    </xf>
    <xf numFmtId="0" fontId="4" fillId="0" borderId="1" xfId="7" applyFont="1" applyBorder="1" applyAlignment="1">
      <alignment vertical="top" wrapText="1"/>
    </xf>
    <xf numFmtId="179" fontId="1" fillId="6" borderId="1" xfId="7" applyNumberFormat="1" applyFont="1" applyFill="1" applyBorder="1" applyAlignment="1">
      <alignment horizontal="center" wrapText="1"/>
    </xf>
    <xf numFmtId="2" fontId="1" fillId="6" borderId="1" xfId="7" applyNumberFormat="1" applyFont="1" applyFill="1" applyBorder="1" applyAlignment="1">
      <alignment horizontal="center" wrapText="1"/>
    </xf>
    <xf numFmtId="178" fontId="5" fillId="6" borderId="1" xfId="8" applyNumberFormat="1" applyFont="1" applyFill="1" applyBorder="1" applyAlignment="1">
      <alignment wrapText="1"/>
    </xf>
    <xf numFmtId="178" fontId="1" fillId="3" borderId="2" xfId="7" applyNumberFormat="1" applyFont="1" applyFill="1" applyBorder="1" applyAlignment="1">
      <alignment horizontal="center" wrapText="1"/>
    </xf>
    <xf numFmtId="179" fontId="4" fillId="0" borderId="1" xfId="7" applyNumberFormat="1" applyFont="1" applyBorder="1" applyAlignment="1">
      <alignment wrapText="1"/>
    </xf>
    <xf numFmtId="2" fontId="4" fillId="0" borderId="1" xfId="7" applyNumberFormat="1" applyFont="1" applyBorder="1" applyAlignment="1">
      <alignment wrapText="1"/>
    </xf>
    <xf numFmtId="178" fontId="4" fillId="7" borderId="1" xfId="2" applyNumberFormat="1" applyFont="1" applyFill="1" applyBorder="1" applyAlignment="1">
      <alignment wrapText="1"/>
    </xf>
    <xf numFmtId="178" fontId="4" fillId="0" borderId="2" xfId="7" applyNumberFormat="1" applyFont="1" applyBorder="1" applyAlignment="1">
      <alignment wrapText="1"/>
    </xf>
    <xf numFmtId="178" fontId="1" fillId="6" borderId="1" xfId="7" applyNumberFormat="1" applyFont="1" applyFill="1" applyBorder="1" applyAlignment="1">
      <alignment horizontal="center" wrapText="1"/>
    </xf>
    <xf numFmtId="0" fontId="3" fillId="0" borderId="1" xfId="7" applyFont="1" applyBorder="1" applyAlignment="1">
      <alignment horizontal="center" wrapText="1"/>
    </xf>
    <xf numFmtId="177" fontId="1" fillId="0" borderId="1" xfId="7" applyNumberFormat="1" applyFont="1" applyBorder="1" applyAlignment="1">
      <alignment horizontal="center" wrapText="1"/>
    </xf>
    <xf numFmtId="178" fontId="4" fillId="0" borderId="1" xfId="7" applyNumberFormat="1" applyFont="1" applyBorder="1" applyAlignment="1">
      <alignment wrapText="1"/>
    </xf>
    <xf numFmtId="177" fontId="4" fillId="0" borderId="1" xfId="7" applyNumberFormat="1" applyFont="1" applyBorder="1" applyAlignment="1">
      <alignment wrapText="1"/>
    </xf>
    <xf numFmtId="2" fontId="1" fillId="0" borderId="1" xfId="7" applyNumberFormat="1" applyFont="1" applyBorder="1" applyAlignment="1">
      <alignment horizontal="center" wrapText="1"/>
    </xf>
    <xf numFmtId="1" fontId="1" fillId="0" borderId="1" xfId="7" applyNumberFormat="1" applyFont="1" applyBorder="1" applyAlignment="1">
      <alignment horizontal="center" wrapText="1"/>
    </xf>
    <xf numFmtId="176" fontId="5" fillId="0" borderId="1" xfId="8" applyNumberFormat="1" applyFont="1" applyBorder="1" applyAlignment="1">
      <alignment wrapText="1"/>
    </xf>
    <xf numFmtId="1" fontId="4" fillId="0" borderId="1" xfId="7" applyNumberFormat="1" applyFont="1" applyBorder="1" applyAlignment="1">
      <alignment wrapText="1"/>
    </xf>
    <xf numFmtId="176" fontId="4" fillId="7" borderId="1" xfId="7" applyNumberFormat="1" applyFont="1" applyFill="1" applyBorder="1" applyAlignment="1">
      <alignment wrapText="1"/>
    </xf>
    <xf numFmtId="1" fontId="5" fillId="0" borderId="1" xfId="8" applyNumberFormat="1" applyFont="1" applyBorder="1" applyAlignment="1">
      <alignment wrapText="1"/>
    </xf>
    <xf numFmtId="178" fontId="5" fillId="0" borderId="1" xfId="8" applyNumberFormat="1" applyFont="1" applyBorder="1" applyAlignment="1">
      <alignment wrapText="1"/>
    </xf>
    <xf numFmtId="1" fontId="4" fillId="7" borderId="1" xfId="7" applyNumberFormat="1" applyFont="1" applyFill="1" applyBorder="1" applyAlignment="1">
      <alignment wrapText="1"/>
    </xf>
    <xf numFmtId="178" fontId="4" fillId="7" borderId="1" xfId="7" applyNumberFormat="1" applyFont="1" applyFill="1" applyBorder="1" applyAlignment="1">
      <alignment wrapText="1"/>
    </xf>
    <xf numFmtId="10" fontId="1" fillId="0" borderId="1" xfId="7" applyNumberFormat="1" applyFont="1" applyBorder="1" applyAlignment="1">
      <alignment horizontal="center" wrapText="1"/>
    </xf>
    <xf numFmtId="10" fontId="4" fillId="0" borderId="1" xfId="7" applyNumberFormat="1" applyFont="1" applyBorder="1" applyAlignment="1">
      <alignment wrapText="1"/>
    </xf>
    <xf numFmtId="178" fontId="5" fillId="2" borderId="1" xfId="8" applyNumberFormat="1" applyFont="1" applyFill="1" applyBorder="1" applyAlignment="1">
      <alignment wrapText="1"/>
    </xf>
    <xf numFmtId="10" fontId="5" fillId="2" borderId="1" xfId="8" applyNumberFormat="1" applyFont="1" applyFill="1" applyBorder="1" applyAlignment="1">
      <alignment wrapText="1"/>
    </xf>
    <xf numFmtId="10" fontId="4" fillId="7" borderId="1" xfId="5" applyNumberFormat="1" applyFont="1" applyFill="1" applyBorder="1" applyAlignment="1">
      <alignment wrapText="1"/>
    </xf>
    <xf numFmtId="178" fontId="1" fillId="2" borderId="1" xfId="7" applyNumberFormat="1" applyFont="1" applyFill="1" applyBorder="1" applyAlignment="1">
      <alignment horizontal="center" wrapText="1"/>
    </xf>
    <xf numFmtId="10" fontId="1" fillId="2" borderId="1" xfId="7" applyNumberFormat="1" applyFont="1" applyFill="1" applyBorder="1" applyAlignment="1">
      <alignment horizontal="center" wrapText="1"/>
    </xf>
    <xf numFmtId="1" fontId="4" fillId="0" borderId="1" xfId="7" applyNumberFormat="1" applyFont="1" applyBorder="1" applyAlignment="1">
      <alignment horizontal="center" wrapText="1"/>
    </xf>
  </cellXfs>
  <cellStyles count="9">
    <cellStyle name="Currency 2" xfId="2" xr:uid="{00000000-0005-0000-0000-000014000000}"/>
    <cellStyle name="Currency 2 2" xfId="3" xr:uid="{00000000-0005-0000-0000-000017000000}"/>
    <cellStyle name="Normal 2" xfId="7" xr:uid="{00000000-0005-0000-0000-000034000000}"/>
    <cellStyle name="Normal 2 18 2" xfId="8" xr:uid="{00000000-0005-0000-0000-000036000000}"/>
    <cellStyle name="Normal_West End Quote Sheet for Fred Meyer20090804-Hellen" xfId="6" xr:uid="{00000000-0005-0000-0000-00002C000000}"/>
    <cellStyle name="Percent 2" xfId="5" xr:uid="{00000000-0005-0000-0000-000029000000}"/>
    <cellStyle name="Style 1" xfId="4" xr:uid="{00000000-0005-0000-0000-00001B000000}"/>
    <cellStyle name="常规" xfId="0" builtinId="0"/>
    <cellStyle name="样式 1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S:/Kristina%20Lance-Bedding/MYTEX/POS%202015/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D:/Users/240123/AppData/Local/Microsoft/Windows/INetCache/Content.Outlook/528WAWV3/Ecom%20ID%20Cabana%20Stripe%20Comforter%20Set%20Quote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D:/joyce/customer/CS/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192.168.20.8/&#20020;&#26102;&#25991;&#20214;&#22841;/Documents%20and%20Settings/qianyueyun/Local%20Settings/Temporary%20Internet%20Files/Content.Outlook/S0EW6CGV/BBB%20VENDOR%20SET%20UP%20%20ROVERTALLEN%20CHARLESTON%206%2015%2011.XLS?A0680A87" TargetMode="External"/><Relationship Id="rId1" Type="http://schemas.openxmlformats.org/officeDocument/2006/relationships/externalLinkPath" Target="file:///\\A0680A87\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192.168.20.8/joyce/customer/CS/CS%20stock%20list(ET)-0810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D:/Documents%20and%20Settings/zhangqing/&#26700;&#38754;/BBB/item%20set%20up/Final/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E:/Documents%20and%20Settings/zhangqing/&#26700;&#38754;/BBB/item%20set%20up/Final/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192.168.20.8/&#23478;&#32442;&#20845;&#37096;/joyce/customer/CS/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E:/Documents%20and%20Settings/qianyueyun/Local%20Settings/Temporary%20Internet%20Files/Content.Outlook/S0EW6CGV/BBB%20VENDOR%20SET%20UP%20%20ROVERTALLEN%20CHARLESTON%206%2015%2011.XLS?14819387" TargetMode="External"/><Relationship Id="rId1" Type="http://schemas.openxmlformats.org/officeDocument/2006/relationships/externalLinkPath" Target="file:///\\14819387\BBB%20VENDOR%20SET%20UP%20%20ROVERTALLEN%20CHARLESTON%206%2015%2011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192.168.20.8/&#23478;&#32442;&#20845;&#37096;/Documents%20and%20Settings/dingxiaoping/Local%20Settings/Temporary%20Internet%20Files/Content.IE5/K9AN0PEF/files/TARGET/FORMS/TARGET%20QUOTE%20SHEET%20FORMAT.XLS?EF76911C" TargetMode="External"/><Relationship Id="rId1" Type="http://schemas.openxmlformats.org/officeDocument/2006/relationships/externalLinkPath" Target="file:///\\EF76911C\TARGET%20QUOTE%20SHEET%20FORM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192.168.20.8/Beyond%20Basic/K/John/other_accounts/BBB/Decision%20making%20data%20support/Copy%20of%20ra%20research%20upspw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192.168.20.8/Users/ying.gu/AppData/Local/Microsoft/Windows/Temporary%20Internet%20Files/OLK784B/tex%20fleece%204-17-12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D:/Users/lulu.lin/Desktop/&#36164;&#26009;/Commitment%20sheet%20format%202023.9.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Minhas/AppData/Local/Microsoft/Windows/INetCache/Content.Outlook/VJ2E5VPJ/FA20%20BIG%20ONE%20JERSE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EEC-waterfall ruffle"/>
      <sheetName val="price"/>
      <sheetName val="EEC-Gracie tufted"/>
      <sheetName val="Elieen -Production"/>
      <sheetName val="Hardline 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FA20 BIG ONE JERSEY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5"/>
  <sheetViews>
    <sheetView tabSelected="1" zoomScale="99" zoomScaleNormal="99" workbookViewId="0">
      <pane xSplit="7" ySplit="1" topLeftCell="L14" activePane="bottomRight" state="frozen"/>
      <selection pane="topRight"/>
      <selection pane="bottomLeft"/>
      <selection pane="bottomRight" activeCell="Q21" sqref="Q21"/>
    </sheetView>
  </sheetViews>
  <sheetFormatPr defaultColWidth="9.28515625" defaultRowHeight="15"/>
  <cols>
    <col min="1" max="1" width="10.28515625" style="2" customWidth="1"/>
    <col min="2" max="2" width="17.28515625" style="3" customWidth="1"/>
    <col min="3" max="3" width="8.42578125" style="3" customWidth="1"/>
    <col min="4" max="4" width="10.42578125" style="3" customWidth="1"/>
    <col min="5" max="5" width="10.85546875" style="3" customWidth="1"/>
    <col min="6" max="6" width="11.28515625" style="3" customWidth="1"/>
    <col min="7" max="7" width="9.28515625" style="3" customWidth="1"/>
    <col min="8" max="8" width="14" style="3" customWidth="1"/>
    <col min="9" max="9" width="11.140625" style="3" customWidth="1"/>
    <col min="10" max="10" width="28.28515625" style="3" customWidth="1"/>
    <col min="11" max="11" width="13.28515625" style="3" customWidth="1"/>
    <col min="12" max="12" width="24.85546875" style="3" customWidth="1"/>
    <col min="13" max="13" width="9" style="3" customWidth="1"/>
    <col min="14" max="14" width="6.7109375" style="3" customWidth="1"/>
    <col min="15" max="16" width="8.7109375" style="3" customWidth="1"/>
    <col min="17" max="17" width="11.140625" style="4" customWidth="1"/>
    <col min="18" max="18" width="9.85546875" style="5" customWidth="1"/>
    <col min="19" max="19" width="12" style="6" customWidth="1"/>
    <col min="20" max="20" width="10.140625" style="6" customWidth="1"/>
    <col min="21" max="21" width="8.140625" style="6" customWidth="1"/>
    <col min="22" max="22" width="9.28515625" style="3" customWidth="1"/>
    <col min="23" max="23" width="10.28515625" style="7" customWidth="1"/>
    <col min="24" max="24" width="12.5703125" style="7" customWidth="1"/>
    <col min="25" max="25" width="10.28515625" style="7" customWidth="1"/>
    <col min="26" max="26" width="12.7109375" style="5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3" customWidth="1"/>
    <col min="31" max="31" width="13.7109375" style="6" customWidth="1"/>
    <col min="32" max="32" width="11.85546875" style="3" customWidth="1"/>
    <col min="33" max="33" width="8.42578125" style="10" customWidth="1"/>
    <col min="34" max="34" width="12.42578125" style="6" customWidth="1"/>
    <col min="35" max="35" width="8.85546875" style="6" customWidth="1"/>
    <col min="36" max="36" width="7.85546875" style="10" customWidth="1"/>
    <col min="37" max="37" width="5.85546875" style="6" customWidth="1"/>
    <col min="38" max="38" width="8.42578125" style="10" customWidth="1"/>
    <col min="39" max="39" width="12" style="6" customWidth="1"/>
    <col min="40" max="40" width="11.7109375" style="10" customWidth="1"/>
    <col min="41" max="41" width="10.85546875" style="6" customWidth="1"/>
    <col min="42" max="42" width="10.7109375" style="6" customWidth="1"/>
    <col min="43" max="43" width="9.7109375" style="3" customWidth="1"/>
    <col min="44" max="44" width="9.7109375" style="10" customWidth="1"/>
    <col min="45" max="45" width="10" style="6" customWidth="1"/>
    <col min="46" max="46" width="9.5703125" style="6" customWidth="1"/>
    <col min="47" max="47" width="11.7109375" style="6" customWidth="1"/>
    <col min="48" max="48" width="11.140625" style="10" customWidth="1"/>
    <col min="49" max="49" width="11.28515625" style="6" customWidth="1"/>
    <col min="50" max="50" width="11.7109375" style="6" customWidth="1"/>
    <col min="51" max="51" width="12.7109375" style="6" customWidth="1"/>
    <col min="52" max="52" width="12.140625" style="10" customWidth="1"/>
    <col min="53" max="53" width="12.28515625" style="11" customWidth="1"/>
    <col min="54" max="16384" width="9.28515625" style="3"/>
  </cols>
  <sheetData>
    <row r="1" spans="1:53" ht="63.4" customHeight="1">
      <c r="A1" s="12" t="s">
        <v>4</v>
      </c>
      <c r="B1" s="12" t="s">
        <v>5</v>
      </c>
      <c r="C1" s="13" t="s">
        <v>6</v>
      </c>
      <c r="D1" s="14" t="s">
        <v>0</v>
      </c>
      <c r="E1" s="14" t="s">
        <v>2</v>
      </c>
      <c r="F1" s="17" t="s">
        <v>7</v>
      </c>
      <c r="G1" s="13" t="s">
        <v>8</v>
      </c>
      <c r="H1" s="18" t="s">
        <v>9</v>
      </c>
      <c r="I1" s="18" t="s">
        <v>10</v>
      </c>
      <c r="J1" s="18" t="s">
        <v>11</v>
      </c>
      <c r="K1" s="18" t="s">
        <v>12</v>
      </c>
      <c r="L1" s="18" t="s">
        <v>13</v>
      </c>
      <c r="M1" s="18" t="s">
        <v>14</v>
      </c>
      <c r="N1" s="13" t="s">
        <v>15</v>
      </c>
      <c r="O1" s="13" t="s">
        <v>16</v>
      </c>
      <c r="P1" s="18" t="s">
        <v>17</v>
      </c>
      <c r="Q1" s="20" t="s">
        <v>18</v>
      </c>
      <c r="R1" s="21" t="s">
        <v>19</v>
      </c>
      <c r="S1" s="22" t="s">
        <v>20</v>
      </c>
      <c r="T1" s="23" t="s">
        <v>21</v>
      </c>
      <c r="U1" s="28" t="s">
        <v>22</v>
      </c>
      <c r="V1" s="29" t="s">
        <v>23</v>
      </c>
      <c r="W1" s="30" t="s">
        <v>24</v>
      </c>
      <c r="X1" s="30" t="s">
        <v>25</v>
      </c>
      <c r="Y1" s="30" t="s">
        <v>26</v>
      </c>
      <c r="Z1" s="33" t="s">
        <v>27</v>
      </c>
      <c r="AA1" s="34" t="s">
        <v>28</v>
      </c>
      <c r="AB1" s="35" t="s">
        <v>29</v>
      </c>
      <c r="AC1" s="38" t="s">
        <v>30</v>
      </c>
      <c r="AD1" s="12" t="s">
        <v>31</v>
      </c>
      <c r="AE1" s="39" t="s">
        <v>32</v>
      </c>
      <c r="AF1" s="12" t="s">
        <v>33</v>
      </c>
      <c r="AG1" s="42" t="s">
        <v>34</v>
      </c>
      <c r="AH1" s="39" t="s">
        <v>35</v>
      </c>
      <c r="AI1" s="39" t="s">
        <v>36</v>
      </c>
      <c r="AJ1" s="42" t="s">
        <v>37</v>
      </c>
      <c r="AK1" s="39" t="s">
        <v>38</v>
      </c>
      <c r="AL1" s="42" t="s">
        <v>39</v>
      </c>
      <c r="AM1" s="39" t="s">
        <v>40</v>
      </c>
      <c r="AN1" s="42" t="s">
        <v>41</v>
      </c>
      <c r="AO1" s="39" t="s">
        <v>42</v>
      </c>
      <c r="AP1" s="39" t="s">
        <v>43</v>
      </c>
      <c r="AQ1" s="29" t="s">
        <v>44</v>
      </c>
      <c r="AR1" s="42" t="s">
        <v>45</v>
      </c>
      <c r="AS1" s="39" t="s">
        <v>46</v>
      </c>
      <c r="AT1" s="39" t="s">
        <v>47</v>
      </c>
      <c r="AU1" s="44" t="s">
        <v>48</v>
      </c>
      <c r="AV1" s="45" t="s">
        <v>49</v>
      </c>
      <c r="AW1" s="44" t="s">
        <v>50</v>
      </c>
      <c r="AX1" s="44" t="s">
        <v>51</v>
      </c>
      <c r="AY1" s="47" t="s">
        <v>52</v>
      </c>
      <c r="AZ1" s="48" t="s">
        <v>53</v>
      </c>
      <c r="BA1" s="34" t="s">
        <v>54</v>
      </c>
    </row>
    <row r="2" spans="1:53" s="1" customFormat="1" ht="78.95" customHeight="1">
      <c r="A2" s="15">
        <v>1</v>
      </c>
      <c r="B2" s="16"/>
      <c r="C2" s="16"/>
      <c r="D2" s="16" t="s">
        <v>1</v>
      </c>
      <c r="E2" s="16"/>
      <c r="F2" s="16" t="s">
        <v>3</v>
      </c>
      <c r="G2" s="16" t="s">
        <v>55</v>
      </c>
      <c r="H2" s="16" t="s">
        <v>56</v>
      </c>
      <c r="I2" s="16" t="s">
        <v>57</v>
      </c>
      <c r="J2" s="16" t="s">
        <v>58</v>
      </c>
      <c r="K2" s="16" t="s">
        <v>59</v>
      </c>
      <c r="L2" s="16" t="s">
        <v>60</v>
      </c>
      <c r="M2" s="16" t="s">
        <v>61</v>
      </c>
      <c r="N2" s="16"/>
      <c r="O2" s="16"/>
      <c r="P2" s="16" t="s">
        <v>77</v>
      </c>
      <c r="Q2" s="24">
        <v>90.5</v>
      </c>
      <c r="R2" s="25">
        <v>8.1</v>
      </c>
      <c r="S2" s="26">
        <v>11.17</v>
      </c>
      <c r="T2" s="27">
        <v>11.17</v>
      </c>
      <c r="U2" s="31"/>
      <c r="V2" s="16" t="s">
        <v>62</v>
      </c>
      <c r="W2" s="32">
        <v>43</v>
      </c>
      <c r="X2" s="32">
        <v>33</v>
      </c>
      <c r="Y2" s="32">
        <v>22</v>
      </c>
      <c r="Z2" s="25">
        <v>2</v>
      </c>
      <c r="AA2" s="36">
        <v>1</v>
      </c>
      <c r="AB2" s="37">
        <f>IF(W2="","",W2*X2*Y2/1000000)</f>
        <v>3.1E-2</v>
      </c>
      <c r="AC2" s="40">
        <f>IF(AA2="","",65/AB2*AA2)</f>
        <v>2097</v>
      </c>
      <c r="AD2" s="16">
        <v>3700</v>
      </c>
      <c r="AE2" s="41">
        <f>IF(ISERROR(AD2/AC2),"",AD2/AC2)</f>
        <v>1.76</v>
      </c>
      <c r="AF2" s="16" t="s">
        <v>63</v>
      </c>
      <c r="AG2" s="43">
        <v>0.42799999999999999</v>
      </c>
      <c r="AH2" s="41">
        <f>IF(ISERROR(T2*AG2),"",T2*AG2)</f>
        <v>4.78</v>
      </c>
      <c r="AI2" s="41">
        <f>IF(ISERROR(T2+AE2+AH2),"",T2+AE2+AH2)</f>
        <v>17.71</v>
      </c>
      <c r="AJ2" s="43">
        <v>0.06</v>
      </c>
      <c r="AK2" s="41">
        <f>IF(ISERROR(AW2*AJ2),"",AW2*AJ2)</f>
        <v>2</v>
      </c>
      <c r="AL2" s="43">
        <v>0.1</v>
      </c>
      <c r="AM2" s="41">
        <f>IF(ISERROR(AW2*AL2),"",AW2*AL2)</f>
        <v>3.33</v>
      </c>
      <c r="AN2" s="43">
        <v>0.1</v>
      </c>
      <c r="AO2" s="41">
        <f>IF(ISERROR(AW2*AN2),"",AW2*AN2)</f>
        <v>3.33</v>
      </c>
      <c r="AP2" s="41">
        <f>IF((AX2-AW2)&lt;2.5,2.5-(AX2-AW2),0)</f>
        <v>0.83</v>
      </c>
      <c r="AQ2" s="16"/>
      <c r="AR2" s="43"/>
      <c r="AS2" s="41">
        <f>IF(ISERROR(AW2*AR2),"",AW2*AR2)</f>
        <v>0</v>
      </c>
      <c r="AT2" s="41">
        <f>IF(ISERROR(AK2+AM2+AO2+AP2+AS2),"",AK2+AM2+AO2+AP2+AS2)</f>
        <v>9.49</v>
      </c>
      <c r="AU2" s="41">
        <f>IF(ISERROR(AI2+AT2),"",AI2+AT2)</f>
        <v>27.2</v>
      </c>
      <c r="AV2" s="46">
        <f>IF(ISERROR((AW2-AU2)/AW2),"",(AW2-AU2)/AW2)</f>
        <v>0.18390000000000001</v>
      </c>
      <c r="AW2" s="41">
        <f>IF(AX2="","",AX2/1.05)</f>
        <v>33.33</v>
      </c>
      <c r="AX2" s="41">
        <f>IF(ISERROR(AY2*(1-AZ2)),"",AY2*(1-AZ2))</f>
        <v>35</v>
      </c>
      <c r="AY2" s="31">
        <v>69.989999999999995</v>
      </c>
      <c r="AZ2" s="43">
        <v>0.5</v>
      </c>
      <c r="BA2" s="49">
        <v>100</v>
      </c>
    </row>
    <row r="3" spans="1:53" s="1" customFormat="1" ht="78.95" customHeight="1">
      <c r="A3" s="15">
        <v>2</v>
      </c>
      <c r="B3" s="16"/>
      <c r="C3" s="16"/>
      <c r="D3" s="16" t="s">
        <v>1</v>
      </c>
      <c r="E3" s="16"/>
      <c r="F3" s="16" t="s">
        <v>3</v>
      </c>
      <c r="G3" s="16" t="s">
        <v>55</v>
      </c>
      <c r="H3" s="16" t="s">
        <v>56</v>
      </c>
      <c r="I3" s="16" t="s">
        <v>57</v>
      </c>
      <c r="J3" s="16" t="s">
        <v>58</v>
      </c>
      <c r="K3" s="16" t="s">
        <v>59</v>
      </c>
      <c r="L3" s="16" t="s">
        <v>64</v>
      </c>
      <c r="M3" s="16" t="s">
        <v>61</v>
      </c>
      <c r="N3" s="16"/>
      <c r="O3" s="16"/>
      <c r="P3" s="16" t="s">
        <v>77</v>
      </c>
      <c r="Q3" s="24">
        <v>105.5</v>
      </c>
      <c r="R3" s="25">
        <v>8.1</v>
      </c>
      <c r="S3" s="26">
        <v>13.02</v>
      </c>
      <c r="T3" s="27">
        <v>13.02</v>
      </c>
      <c r="U3" s="31"/>
      <c r="V3" s="16" t="s">
        <v>62</v>
      </c>
      <c r="W3" s="32">
        <v>43</v>
      </c>
      <c r="X3" s="32">
        <v>33</v>
      </c>
      <c r="Y3" s="32">
        <v>25</v>
      </c>
      <c r="Z3" s="25">
        <v>2</v>
      </c>
      <c r="AA3" s="36">
        <v>1</v>
      </c>
      <c r="AB3" s="37">
        <f>IF(W3="","",W3*X3*Y3/1000000)</f>
        <v>3.5000000000000003E-2</v>
      </c>
      <c r="AC3" s="40">
        <f>IF(AA3="","",65/AB3*AA3)</f>
        <v>1857</v>
      </c>
      <c r="AD3" s="16">
        <v>3700</v>
      </c>
      <c r="AE3" s="41">
        <f>IF(ISERROR(AD3/AC3),"",AD3/AC3)</f>
        <v>1.99</v>
      </c>
      <c r="AF3" s="16" t="s">
        <v>63</v>
      </c>
      <c r="AG3" s="43">
        <v>0.42799999999999999</v>
      </c>
      <c r="AH3" s="41">
        <f>IF(ISERROR(T3*AG3),"",T3*AG3)</f>
        <v>5.57</v>
      </c>
      <c r="AI3" s="41">
        <f>IF(ISERROR(T3+AE3+AH3),"",T3+AE3+AH3)</f>
        <v>20.58</v>
      </c>
      <c r="AJ3" s="43">
        <v>0.06</v>
      </c>
      <c r="AK3" s="41">
        <f>IF(ISERROR(AW3*AJ3),"",AW3*AJ3)</f>
        <v>2.29</v>
      </c>
      <c r="AL3" s="43">
        <v>0.1</v>
      </c>
      <c r="AM3" s="41">
        <f>IF(ISERROR(AW3*AL3),"",AW3*AL3)</f>
        <v>3.81</v>
      </c>
      <c r="AN3" s="43">
        <v>0.1</v>
      </c>
      <c r="AO3" s="41">
        <f>IF(ISERROR(AW3*AN3),"",AW3*AN3)</f>
        <v>3.81</v>
      </c>
      <c r="AP3" s="41">
        <f>IF((AX3-AW3)&lt;2.5,2.5-(AX3-AW3),0)</f>
        <v>0.6</v>
      </c>
      <c r="AQ3" s="16"/>
      <c r="AR3" s="43"/>
      <c r="AS3" s="41">
        <f>IF(ISERROR(AW3*AR3),"",AW3*AR3)</f>
        <v>0</v>
      </c>
      <c r="AT3" s="41">
        <f>IF(ISERROR(AK3+AM3+AO3+AP3+AS3),"",AK3+AM3+AO3+AP3+AS3)</f>
        <v>10.51</v>
      </c>
      <c r="AU3" s="41">
        <f>IF(ISERROR(AI3+AT3),"",AI3+AT3)</f>
        <v>31.09</v>
      </c>
      <c r="AV3" s="46">
        <f>IF(ISERROR((AW3-AU3)/AW3),"",(AW3-AU3)/AW3)</f>
        <v>0.184</v>
      </c>
      <c r="AW3" s="41">
        <f>IF(AX3="","",AX3/1.05)</f>
        <v>38.1</v>
      </c>
      <c r="AX3" s="41">
        <f>IF(ISERROR(AY3*(1-AZ3)),"",AY3*(1-AZ3))</f>
        <v>40</v>
      </c>
      <c r="AY3" s="31">
        <v>79.989999999999995</v>
      </c>
      <c r="AZ3" s="43">
        <v>0.5</v>
      </c>
      <c r="BA3" s="49">
        <v>200</v>
      </c>
    </row>
    <row r="4" spans="1:53" s="1" customFormat="1" ht="78.95" customHeight="1">
      <c r="A4" s="15">
        <v>3</v>
      </c>
      <c r="B4" s="16"/>
      <c r="C4" s="16"/>
      <c r="D4" s="16" t="s">
        <v>1</v>
      </c>
      <c r="E4" s="16"/>
      <c r="F4" s="16" t="s">
        <v>3</v>
      </c>
      <c r="G4" s="16" t="s">
        <v>55</v>
      </c>
      <c r="H4" s="16" t="s">
        <v>56</v>
      </c>
      <c r="I4" s="16" t="s">
        <v>57</v>
      </c>
      <c r="J4" s="16" t="s">
        <v>58</v>
      </c>
      <c r="K4" s="16" t="s">
        <v>59</v>
      </c>
      <c r="L4" s="16" t="s">
        <v>60</v>
      </c>
      <c r="M4" s="16" t="s">
        <v>65</v>
      </c>
      <c r="N4" s="16"/>
      <c r="O4" s="16"/>
      <c r="P4" s="16" t="s">
        <v>77</v>
      </c>
      <c r="Q4" s="24">
        <v>90.5</v>
      </c>
      <c r="R4" s="25">
        <v>8.1</v>
      </c>
      <c r="S4" s="26">
        <v>11.17</v>
      </c>
      <c r="T4" s="27">
        <v>11.17</v>
      </c>
      <c r="U4" s="31"/>
      <c r="V4" s="16" t="s">
        <v>62</v>
      </c>
      <c r="W4" s="32">
        <v>43</v>
      </c>
      <c r="X4" s="32">
        <v>33</v>
      </c>
      <c r="Y4" s="32">
        <v>22</v>
      </c>
      <c r="Z4" s="25">
        <v>2</v>
      </c>
      <c r="AA4" s="36">
        <v>1</v>
      </c>
      <c r="AB4" s="37">
        <f>IF(W4="","",W4*X4*Y4/1000000)</f>
        <v>3.1E-2</v>
      </c>
      <c r="AC4" s="40">
        <f>IF(AA4="","",65/AB4*AA4)</f>
        <v>2097</v>
      </c>
      <c r="AD4" s="16">
        <v>3700</v>
      </c>
      <c r="AE4" s="41">
        <f>IF(ISERROR(AD4/AC4),"",AD4/AC4)</f>
        <v>1.76</v>
      </c>
      <c r="AF4" s="16" t="s">
        <v>63</v>
      </c>
      <c r="AG4" s="43">
        <v>0.42799999999999999</v>
      </c>
      <c r="AH4" s="41">
        <f>IF(ISERROR(T4*AG4),"",T4*AG4)</f>
        <v>4.78</v>
      </c>
      <c r="AI4" s="41">
        <f>IF(ISERROR(T4+AE4+AH4),"",T4+AE4+AH4)</f>
        <v>17.71</v>
      </c>
      <c r="AJ4" s="43">
        <v>0.06</v>
      </c>
      <c r="AK4" s="41">
        <f>IF(ISERROR(AW4*AJ4),"",AW4*AJ4)</f>
        <v>2</v>
      </c>
      <c r="AL4" s="43">
        <v>0.1</v>
      </c>
      <c r="AM4" s="41">
        <f>IF(ISERROR(AW4*AL4),"",AW4*AL4)</f>
        <v>3.33</v>
      </c>
      <c r="AN4" s="43">
        <v>0.1</v>
      </c>
      <c r="AO4" s="41">
        <f>IF(ISERROR(AW4*AN4),"",AW4*AN4)</f>
        <v>3.33</v>
      </c>
      <c r="AP4" s="41">
        <f>IF((AX4-AW4)&lt;2.5,2.5-(AX4-AW4),0)</f>
        <v>0.83</v>
      </c>
      <c r="AQ4" s="16"/>
      <c r="AR4" s="43"/>
      <c r="AS4" s="41">
        <f>IF(ISERROR(AW4*AR4),"",AW4*AR4)</f>
        <v>0</v>
      </c>
      <c r="AT4" s="41">
        <f>IF(ISERROR(AK4+AM4+AO4+AP4+AS4),"",AK4+AM4+AO4+AP4+AS4)</f>
        <v>9.49</v>
      </c>
      <c r="AU4" s="41">
        <f>IF(ISERROR(AI4+AT4),"",AI4+AT4)</f>
        <v>27.2</v>
      </c>
      <c r="AV4" s="46">
        <f>IF(ISERROR((AW4-AU4)/AW4),"",(AW4-AU4)/AW4)</f>
        <v>0.18390000000000001</v>
      </c>
      <c r="AW4" s="41">
        <f>IF(AX4="","",AX4/1.05)</f>
        <v>33.33</v>
      </c>
      <c r="AX4" s="41">
        <f>IF(ISERROR(AY4*(1-AZ4)),"",AY4*(1-AZ4))</f>
        <v>35</v>
      </c>
      <c r="AY4" s="31">
        <v>69.989999999999995</v>
      </c>
      <c r="AZ4" s="43">
        <v>0.5</v>
      </c>
      <c r="BA4" s="49">
        <v>100</v>
      </c>
    </row>
    <row r="5" spans="1:53" s="1" customFormat="1" ht="78.95" customHeight="1">
      <c r="A5" s="15">
        <v>4</v>
      </c>
      <c r="B5" s="16"/>
      <c r="C5" s="16"/>
      <c r="D5" s="16" t="s">
        <v>1</v>
      </c>
      <c r="E5" s="16"/>
      <c r="F5" s="16" t="s">
        <v>3</v>
      </c>
      <c r="G5" s="16" t="s">
        <v>55</v>
      </c>
      <c r="H5" s="16" t="s">
        <v>56</v>
      </c>
      <c r="I5" s="16" t="s">
        <v>57</v>
      </c>
      <c r="J5" s="16" t="s">
        <v>58</v>
      </c>
      <c r="K5" s="16" t="s">
        <v>59</v>
      </c>
      <c r="L5" s="16" t="s">
        <v>64</v>
      </c>
      <c r="M5" s="16" t="s">
        <v>65</v>
      </c>
      <c r="N5" s="16"/>
      <c r="O5" s="16"/>
      <c r="P5" s="16" t="s">
        <v>77</v>
      </c>
      <c r="Q5" s="24">
        <v>105.5</v>
      </c>
      <c r="R5" s="25">
        <v>8.1</v>
      </c>
      <c r="S5" s="26">
        <v>13.02</v>
      </c>
      <c r="T5" s="27">
        <v>13.02</v>
      </c>
      <c r="U5" s="31"/>
      <c r="V5" s="16" t="s">
        <v>62</v>
      </c>
      <c r="W5" s="32">
        <v>43</v>
      </c>
      <c r="X5" s="32">
        <v>33</v>
      </c>
      <c r="Y5" s="32">
        <v>25</v>
      </c>
      <c r="Z5" s="25">
        <v>2</v>
      </c>
      <c r="AA5" s="36">
        <v>1</v>
      </c>
      <c r="AB5" s="37">
        <f>IF(W5="","",W5*X5*Y5/1000000)</f>
        <v>3.5000000000000003E-2</v>
      </c>
      <c r="AC5" s="40">
        <f>IF(AA5="","",65/AB5*AA5)</f>
        <v>1857</v>
      </c>
      <c r="AD5" s="16">
        <v>3700</v>
      </c>
      <c r="AE5" s="41">
        <f>IF(ISERROR(AD5/AC5),"",AD5/AC5)</f>
        <v>1.99</v>
      </c>
      <c r="AF5" s="16" t="s">
        <v>63</v>
      </c>
      <c r="AG5" s="43">
        <v>0.42799999999999999</v>
      </c>
      <c r="AH5" s="41">
        <f>IF(ISERROR(T5*AG5),"",T5*AG5)</f>
        <v>5.57</v>
      </c>
      <c r="AI5" s="41">
        <f>IF(ISERROR(T5+AE5+AH5),"",T5+AE5+AH5)</f>
        <v>20.58</v>
      </c>
      <c r="AJ5" s="43">
        <v>0.06</v>
      </c>
      <c r="AK5" s="41">
        <f>IF(ISERROR(AW5*AJ5),"",AW5*AJ5)</f>
        <v>2.29</v>
      </c>
      <c r="AL5" s="43">
        <v>0.1</v>
      </c>
      <c r="AM5" s="41">
        <f>IF(ISERROR(AW5*AL5),"",AW5*AL5)</f>
        <v>3.81</v>
      </c>
      <c r="AN5" s="43">
        <v>0.1</v>
      </c>
      <c r="AO5" s="41">
        <f>IF(ISERROR(AW5*AN5),"",AW5*AN5)</f>
        <v>3.81</v>
      </c>
      <c r="AP5" s="41">
        <f>IF((AX5-AW5)&lt;2.5,2.5-(AX5-AW5),0)</f>
        <v>0.6</v>
      </c>
      <c r="AQ5" s="16"/>
      <c r="AR5" s="43"/>
      <c r="AS5" s="41">
        <f>IF(ISERROR(AW5*AR5),"",AW5*AR5)</f>
        <v>0</v>
      </c>
      <c r="AT5" s="41">
        <f>IF(ISERROR(AK5+AM5+AO5+AP5+AS5),"",AK5+AM5+AO5+AP5+AS5)</f>
        <v>10.51</v>
      </c>
      <c r="AU5" s="41">
        <f>IF(ISERROR(AI5+AT5),"",AI5+AT5)</f>
        <v>31.09</v>
      </c>
      <c r="AV5" s="46">
        <f>IF(ISERROR((AW5-AU5)/AW5),"",(AW5-AU5)/AW5)</f>
        <v>0.184</v>
      </c>
      <c r="AW5" s="41">
        <f>IF(AX5="","",AX5/1.05)</f>
        <v>38.1</v>
      </c>
      <c r="AX5" s="41">
        <f>IF(ISERROR(AY5*(1-AZ5)),"",AY5*(1-AZ5))</f>
        <v>40</v>
      </c>
      <c r="AY5" s="31">
        <v>79.989999999999995</v>
      </c>
      <c r="AZ5" s="43">
        <v>0.5</v>
      </c>
      <c r="BA5" s="49">
        <v>200</v>
      </c>
    </row>
    <row r="6" spans="1:53" s="1" customFormat="1" ht="66" customHeight="1">
      <c r="A6" s="15">
        <v>1</v>
      </c>
      <c r="B6" s="16"/>
      <c r="C6" s="16"/>
      <c r="D6" s="16" t="s">
        <v>1</v>
      </c>
      <c r="E6" s="16"/>
      <c r="F6" s="16" t="s">
        <v>3</v>
      </c>
      <c r="G6" s="16" t="s">
        <v>66</v>
      </c>
      <c r="H6" s="16" t="s">
        <v>56</v>
      </c>
      <c r="I6" s="16" t="s">
        <v>57</v>
      </c>
      <c r="J6" s="16" t="s">
        <v>67</v>
      </c>
      <c r="K6" s="16" t="s">
        <v>59</v>
      </c>
      <c r="L6" s="16" t="s">
        <v>60</v>
      </c>
      <c r="M6" s="16" t="s">
        <v>65</v>
      </c>
      <c r="N6" s="16"/>
      <c r="O6" s="16"/>
      <c r="P6" s="16" t="s">
        <v>77</v>
      </c>
      <c r="Q6" s="24">
        <v>80.5</v>
      </c>
      <c r="R6" s="25">
        <v>8.1</v>
      </c>
      <c r="S6" s="26">
        <v>9.94</v>
      </c>
      <c r="T6" s="27">
        <v>9.94</v>
      </c>
      <c r="U6" s="31"/>
      <c r="V6" s="16" t="s">
        <v>62</v>
      </c>
      <c r="W6" s="32">
        <v>43</v>
      </c>
      <c r="X6" s="32">
        <v>33</v>
      </c>
      <c r="Y6" s="32">
        <v>22</v>
      </c>
      <c r="Z6" s="25">
        <v>2</v>
      </c>
      <c r="AA6" s="36">
        <v>1</v>
      </c>
      <c r="AB6" s="37">
        <f t="shared" ref="AB6:AB9" si="0">IF(W6="","",W6*X6*Y6/1000000)</f>
        <v>3.1E-2</v>
      </c>
      <c r="AC6" s="40">
        <f t="shared" ref="AC6:AC9" si="1">IF(AA6="","",65/AB6*AA6)</f>
        <v>2097</v>
      </c>
      <c r="AD6" s="16">
        <v>3700</v>
      </c>
      <c r="AE6" s="41">
        <f t="shared" ref="AE6:AE9" si="2">IF(ISERROR(AD6/AC6),"",AD6/AC6)</f>
        <v>1.76</v>
      </c>
      <c r="AF6" s="16" t="s">
        <v>63</v>
      </c>
      <c r="AG6" s="43">
        <v>0.42799999999999999</v>
      </c>
      <c r="AH6" s="41">
        <f t="shared" ref="AH6:AH9" si="3">IF(ISERROR(T6*AG6),"",T6*AG6)</f>
        <v>4.25</v>
      </c>
      <c r="AI6" s="41">
        <f t="shared" ref="AI6:AI9" si="4">IF(ISERROR(T6+AE6+AH6),"",T6+AE6+AH6)</f>
        <v>15.95</v>
      </c>
      <c r="AJ6" s="43">
        <v>0.06</v>
      </c>
      <c r="AK6" s="41">
        <f t="shared" ref="AK6:AK9" si="5">IF(ISERROR(AW6*AJ6),"",AW6*AJ6)</f>
        <v>2</v>
      </c>
      <c r="AL6" s="43">
        <v>0.1</v>
      </c>
      <c r="AM6" s="41">
        <f t="shared" ref="AM6:AM9" si="6">IF(ISERROR(AW6*AL6),"",AW6*AL6)</f>
        <v>3.33</v>
      </c>
      <c r="AN6" s="43">
        <v>0.1</v>
      </c>
      <c r="AO6" s="41">
        <f t="shared" ref="AO6:AO9" si="7">IF(ISERROR(AW6*AN6),"",AW6*AN6)</f>
        <v>3.33</v>
      </c>
      <c r="AP6" s="41">
        <f t="shared" ref="AP6:AP9" si="8">IF((AX6-AW6)&lt;2.5,2.5-(AX6-AW6),0)</f>
        <v>0.83</v>
      </c>
      <c r="AQ6" s="16"/>
      <c r="AR6" s="43"/>
      <c r="AS6" s="41">
        <f t="shared" ref="AS6:AS9" si="9">IF(ISERROR(AW6*AR6),"",AW6*AR6)</f>
        <v>0</v>
      </c>
      <c r="AT6" s="41">
        <f t="shared" ref="AT6:AT9" si="10">IF(ISERROR(AK6+AM6+AO6+AP6+AS6),"",AK6+AM6+AO6+AP6+AS6)</f>
        <v>9.49</v>
      </c>
      <c r="AU6" s="41">
        <f t="shared" ref="AU6:AU9" si="11">IF(ISERROR(AI6+AT6),"",AI6+AT6)</f>
        <v>25.44</v>
      </c>
      <c r="AV6" s="46">
        <f t="shared" ref="AV6:AV9" si="12">IF(ISERROR((AW6-AU6)/AW6),"",(AW6-AU6)/AW6)</f>
        <v>0.23669999999999999</v>
      </c>
      <c r="AW6" s="41">
        <f t="shared" ref="AW6:AW9" si="13">IF(AX6="","",AX6/1.05)</f>
        <v>33.33</v>
      </c>
      <c r="AX6" s="41">
        <f t="shared" ref="AX6:AX9" si="14">IF(ISERROR(AY6*(1-AZ6)),"",AY6*(1-AZ6))</f>
        <v>35</v>
      </c>
      <c r="AY6" s="31">
        <v>69.989999999999995</v>
      </c>
      <c r="AZ6" s="43">
        <v>0.5</v>
      </c>
      <c r="BA6" s="49">
        <v>80</v>
      </c>
    </row>
    <row r="7" spans="1:53" s="1" customFormat="1" ht="66" customHeight="1">
      <c r="A7" s="15">
        <v>2</v>
      </c>
      <c r="B7" s="16"/>
      <c r="C7" s="16"/>
      <c r="D7" s="16" t="s">
        <v>1</v>
      </c>
      <c r="E7" s="16"/>
      <c r="F7" s="16" t="s">
        <v>3</v>
      </c>
      <c r="G7" s="16" t="s">
        <v>66</v>
      </c>
      <c r="H7" s="16" t="s">
        <v>56</v>
      </c>
      <c r="I7" s="16" t="s">
        <v>57</v>
      </c>
      <c r="J7" s="16" t="s">
        <v>67</v>
      </c>
      <c r="K7" s="16" t="s">
        <v>59</v>
      </c>
      <c r="L7" s="16" t="s">
        <v>64</v>
      </c>
      <c r="M7" s="16" t="s">
        <v>65</v>
      </c>
      <c r="N7" s="16"/>
      <c r="O7" s="16"/>
      <c r="P7" s="16" t="s">
        <v>77</v>
      </c>
      <c r="Q7" s="24">
        <v>96</v>
      </c>
      <c r="R7" s="25">
        <v>8.1</v>
      </c>
      <c r="S7" s="26">
        <v>11.85</v>
      </c>
      <c r="T7" s="27">
        <v>11.85</v>
      </c>
      <c r="U7" s="31"/>
      <c r="V7" s="16" t="s">
        <v>62</v>
      </c>
      <c r="W7" s="32">
        <v>43</v>
      </c>
      <c r="X7" s="32">
        <v>33</v>
      </c>
      <c r="Y7" s="32">
        <v>22</v>
      </c>
      <c r="Z7" s="25">
        <v>2</v>
      </c>
      <c r="AA7" s="36">
        <v>1</v>
      </c>
      <c r="AB7" s="37">
        <f t="shared" si="0"/>
        <v>3.1E-2</v>
      </c>
      <c r="AC7" s="40">
        <f t="shared" si="1"/>
        <v>2097</v>
      </c>
      <c r="AD7" s="16">
        <v>3700</v>
      </c>
      <c r="AE7" s="41">
        <f t="shared" si="2"/>
        <v>1.76</v>
      </c>
      <c r="AF7" s="16" t="s">
        <v>63</v>
      </c>
      <c r="AG7" s="43">
        <v>0.42799999999999999</v>
      </c>
      <c r="AH7" s="41">
        <f t="shared" si="3"/>
        <v>5.07</v>
      </c>
      <c r="AI7" s="41">
        <f t="shared" si="4"/>
        <v>18.68</v>
      </c>
      <c r="AJ7" s="43">
        <v>0.06</v>
      </c>
      <c r="AK7" s="41">
        <f t="shared" si="5"/>
        <v>2.29</v>
      </c>
      <c r="AL7" s="43">
        <v>0.1</v>
      </c>
      <c r="AM7" s="41">
        <f t="shared" si="6"/>
        <v>3.81</v>
      </c>
      <c r="AN7" s="43">
        <v>0.1</v>
      </c>
      <c r="AO7" s="41">
        <f t="shared" si="7"/>
        <v>3.81</v>
      </c>
      <c r="AP7" s="41">
        <f t="shared" si="8"/>
        <v>0.6</v>
      </c>
      <c r="AQ7" s="16"/>
      <c r="AR7" s="43"/>
      <c r="AS7" s="41">
        <f t="shared" si="9"/>
        <v>0</v>
      </c>
      <c r="AT7" s="41">
        <f t="shared" si="10"/>
        <v>10.51</v>
      </c>
      <c r="AU7" s="41">
        <f t="shared" si="11"/>
        <v>29.19</v>
      </c>
      <c r="AV7" s="46">
        <f t="shared" si="12"/>
        <v>0.2339</v>
      </c>
      <c r="AW7" s="41">
        <f t="shared" si="13"/>
        <v>38.1</v>
      </c>
      <c r="AX7" s="41">
        <f t="shared" si="14"/>
        <v>40</v>
      </c>
      <c r="AY7" s="31">
        <v>79.989999999999995</v>
      </c>
      <c r="AZ7" s="43">
        <v>0.5</v>
      </c>
      <c r="BA7" s="49">
        <v>120</v>
      </c>
    </row>
    <row r="8" spans="1:53" s="1" customFormat="1" ht="66" customHeight="1">
      <c r="A8" s="15">
        <v>3</v>
      </c>
      <c r="B8" s="16"/>
      <c r="C8" s="16"/>
      <c r="D8" s="16" t="s">
        <v>1</v>
      </c>
      <c r="E8" s="16"/>
      <c r="F8" s="16" t="s">
        <v>3</v>
      </c>
      <c r="G8" s="16" t="s">
        <v>66</v>
      </c>
      <c r="H8" s="16" t="s">
        <v>56</v>
      </c>
      <c r="I8" s="16" t="s">
        <v>57</v>
      </c>
      <c r="J8" s="16" t="s">
        <v>67</v>
      </c>
      <c r="K8" s="16" t="s">
        <v>59</v>
      </c>
      <c r="L8" s="16" t="s">
        <v>60</v>
      </c>
      <c r="M8" s="16" t="s">
        <v>68</v>
      </c>
      <c r="N8" s="16"/>
      <c r="O8" s="16"/>
      <c r="P8" s="16" t="s">
        <v>77</v>
      </c>
      <c r="Q8" s="24">
        <v>80.5</v>
      </c>
      <c r="R8" s="25">
        <v>8.1</v>
      </c>
      <c r="S8" s="26">
        <v>9.94</v>
      </c>
      <c r="T8" s="27">
        <v>9.94</v>
      </c>
      <c r="U8" s="31"/>
      <c r="V8" s="16" t="s">
        <v>62</v>
      </c>
      <c r="W8" s="32">
        <v>43</v>
      </c>
      <c r="X8" s="32">
        <v>33</v>
      </c>
      <c r="Y8" s="32">
        <v>22</v>
      </c>
      <c r="Z8" s="25">
        <v>2</v>
      </c>
      <c r="AA8" s="36">
        <v>1</v>
      </c>
      <c r="AB8" s="37">
        <f t="shared" si="0"/>
        <v>3.1E-2</v>
      </c>
      <c r="AC8" s="40">
        <f t="shared" si="1"/>
        <v>2097</v>
      </c>
      <c r="AD8" s="16">
        <v>3700</v>
      </c>
      <c r="AE8" s="41">
        <f t="shared" si="2"/>
        <v>1.76</v>
      </c>
      <c r="AF8" s="16" t="s">
        <v>63</v>
      </c>
      <c r="AG8" s="43">
        <v>0.42799999999999999</v>
      </c>
      <c r="AH8" s="41">
        <f t="shared" si="3"/>
        <v>4.25</v>
      </c>
      <c r="AI8" s="41">
        <f t="shared" si="4"/>
        <v>15.95</v>
      </c>
      <c r="AJ8" s="43">
        <v>0.06</v>
      </c>
      <c r="AK8" s="41">
        <f t="shared" si="5"/>
        <v>2</v>
      </c>
      <c r="AL8" s="43">
        <v>0.1</v>
      </c>
      <c r="AM8" s="41">
        <f t="shared" si="6"/>
        <v>3.33</v>
      </c>
      <c r="AN8" s="43">
        <v>0.1</v>
      </c>
      <c r="AO8" s="41">
        <f t="shared" si="7"/>
        <v>3.33</v>
      </c>
      <c r="AP8" s="41">
        <f t="shared" si="8"/>
        <v>0.83</v>
      </c>
      <c r="AQ8" s="16"/>
      <c r="AR8" s="43"/>
      <c r="AS8" s="41">
        <f t="shared" si="9"/>
        <v>0</v>
      </c>
      <c r="AT8" s="41">
        <f t="shared" si="10"/>
        <v>9.49</v>
      </c>
      <c r="AU8" s="41">
        <f t="shared" si="11"/>
        <v>25.44</v>
      </c>
      <c r="AV8" s="46">
        <f t="shared" si="12"/>
        <v>0.23669999999999999</v>
      </c>
      <c r="AW8" s="41">
        <f t="shared" si="13"/>
        <v>33.33</v>
      </c>
      <c r="AX8" s="41">
        <f t="shared" si="14"/>
        <v>35</v>
      </c>
      <c r="AY8" s="31">
        <v>69.989999999999995</v>
      </c>
      <c r="AZ8" s="43">
        <v>0.5</v>
      </c>
      <c r="BA8" s="49">
        <v>80</v>
      </c>
    </row>
    <row r="9" spans="1:53" s="1" customFormat="1" ht="66" customHeight="1">
      <c r="A9" s="15">
        <v>4</v>
      </c>
      <c r="B9" s="16"/>
      <c r="C9" s="16"/>
      <c r="D9" s="16" t="s">
        <v>1</v>
      </c>
      <c r="E9" s="16"/>
      <c r="F9" s="16" t="s">
        <v>3</v>
      </c>
      <c r="G9" s="16" t="s">
        <v>66</v>
      </c>
      <c r="H9" s="16" t="s">
        <v>56</v>
      </c>
      <c r="I9" s="16" t="s">
        <v>57</v>
      </c>
      <c r="J9" s="16" t="s">
        <v>67</v>
      </c>
      <c r="K9" s="16" t="s">
        <v>59</v>
      </c>
      <c r="L9" s="16" t="s">
        <v>64</v>
      </c>
      <c r="M9" s="16" t="s">
        <v>68</v>
      </c>
      <c r="N9" s="16"/>
      <c r="O9" s="16"/>
      <c r="P9" s="16" t="s">
        <v>77</v>
      </c>
      <c r="Q9" s="24">
        <v>96</v>
      </c>
      <c r="R9" s="25">
        <v>8.1</v>
      </c>
      <c r="S9" s="26">
        <v>11.85</v>
      </c>
      <c r="T9" s="27">
        <v>11.85</v>
      </c>
      <c r="U9" s="31"/>
      <c r="V9" s="16" t="s">
        <v>62</v>
      </c>
      <c r="W9" s="32">
        <v>43</v>
      </c>
      <c r="X9" s="32">
        <v>33</v>
      </c>
      <c r="Y9" s="32">
        <v>22</v>
      </c>
      <c r="Z9" s="25">
        <v>2</v>
      </c>
      <c r="AA9" s="36">
        <v>1</v>
      </c>
      <c r="AB9" s="37">
        <f t="shared" si="0"/>
        <v>3.1E-2</v>
      </c>
      <c r="AC9" s="40">
        <f t="shared" si="1"/>
        <v>2097</v>
      </c>
      <c r="AD9" s="16">
        <v>3700</v>
      </c>
      <c r="AE9" s="41">
        <f t="shared" si="2"/>
        <v>1.76</v>
      </c>
      <c r="AF9" s="16" t="s">
        <v>63</v>
      </c>
      <c r="AG9" s="43">
        <v>0.42799999999999999</v>
      </c>
      <c r="AH9" s="41">
        <f t="shared" si="3"/>
        <v>5.07</v>
      </c>
      <c r="AI9" s="41">
        <f t="shared" si="4"/>
        <v>18.68</v>
      </c>
      <c r="AJ9" s="43">
        <v>0.06</v>
      </c>
      <c r="AK9" s="41">
        <f t="shared" si="5"/>
        <v>2.29</v>
      </c>
      <c r="AL9" s="43">
        <v>0.1</v>
      </c>
      <c r="AM9" s="41">
        <f t="shared" si="6"/>
        <v>3.81</v>
      </c>
      <c r="AN9" s="43">
        <v>0.1</v>
      </c>
      <c r="AO9" s="41">
        <f t="shared" si="7"/>
        <v>3.81</v>
      </c>
      <c r="AP9" s="41">
        <f t="shared" si="8"/>
        <v>0.6</v>
      </c>
      <c r="AQ9" s="16"/>
      <c r="AR9" s="43"/>
      <c r="AS9" s="41">
        <f t="shared" si="9"/>
        <v>0</v>
      </c>
      <c r="AT9" s="41">
        <f t="shared" si="10"/>
        <v>10.51</v>
      </c>
      <c r="AU9" s="41">
        <f t="shared" si="11"/>
        <v>29.19</v>
      </c>
      <c r="AV9" s="46">
        <f t="shared" si="12"/>
        <v>0.2339</v>
      </c>
      <c r="AW9" s="41">
        <f t="shared" si="13"/>
        <v>38.1</v>
      </c>
      <c r="AX9" s="41">
        <f t="shared" si="14"/>
        <v>40</v>
      </c>
      <c r="AY9" s="31">
        <v>79.989999999999995</v>
      </c>
      <c r="AZ9" s="43">
        <v>0.5</v>
      </c>
      <c r="BA9" s="49">
        <v>120</v>
      </c>
    </row>
    <row r="10" spans="1:53" s="1" customFormat="1" ht="72.95" customHeight="1">
      <c r="A10" s="15">
        <v>1</v>
      </c>
      <c r="B10" s="16"/>
      <c r="C10" s="16"/>
      <c r="D10" s="16" t="s">
        <v>1</v>
      </c>
      <c r="E10" s="16"/>
      <c r="F10" s="16" t="s">
        <v>69</v>
      </c>
      <c r="G10" s="16" t="s">
        <v>70</v>
      </c>
      <c r="H10" s="16" t="s">
        <v>71</v>
      </c>
      <c r="I10" s="16" t="s">
        <v>72</v>
      </c>
      <c r="J10" s="19" t="s">
        <v>73</v>
      </c>
      <c r="K10" s="16" t="s">
        <v>59</v>
      </c>
      <c r="L10" s="16" t="s">
        <v>60</v>
      </c>
      <c r="M10" s="16" t="s">
        <v>65</v>
      </c>
      <c r="N10" s="16"/>
      <c r="O10" s="16"/>
      <c r="P10" s="16" t="s">
        <v>77</v>
      </c>
      <c r="Q10" s="24">
        <v>89</v>
      </c>
      <c r="R10" s="25">
        <v>8.1</v>
      </c>
      <c r="S10" s="26">
        <v>10.99</v>
      </c>
      <c r="T10" s="27">
        <v>10.99</v>
      </c>
      <c r="U10" s="31"/>
      <c r="V10" s="16" t="s">
        <v>74</v>
      </c>
      <c r="W10" s="32">
        <v>40</v>
      </c>
      <c r="X10" s="32">
        <v>34</v>
      </c>
      <c r="Y10" s="32">
        <f t="shared" ref="Y10:Y14" si="15">16+2</f>
        <v>18</v>
      </c>
      <c r="Z10" s="25">
        <v>2</v>
      </c>
      <c r="AA10" s="36">
        <v>1</v>
      </c>
      <c r="AB10" s="37">
        <f t="shared" ref="AB10:AB15" si="16">IF(W10="","",W10*X10*Y10/1000000)</f>
        <v>2.4E-2</v>
      </c>
      <c r="AC10" s="40">
        <f t="shared" ref="AC10:AC15" si="17">IF(AA10="","",65/AB10*AA10)</f>
        <v>2708</v>
      </c>
      <c r="AD10" s="16">
        <v>3700</v>
      </c>
      <c r="AE10" s="41">
        <f t="shared" ref="AE10:AE15" si="18">IF(ISERROR(AD10/AC10),"",AD10/AC10)</f>
        <v>1.37</v>
      </c>
      <c r="AF10" s="16" t="s">
        <v>63</v>
      </c>
      <c r="AG10" s="43">
        <v>0.42799999999999999</v>
      </c>
      <c r="AH10" s="41">
        <f t="shared" ref="AH10:AH15" si="19">IF(ISERROR(T10*AG10),"",T10*AG10)</f>
        <v>4.7</v>
      </c>
      <c r="AI10" s="41">
        <f t="shared" ref="AI10:AI15" si="20">IF(ISERROR(T10+AE10+AH10),"",T10+AE10+AH10)</f>
        <v>17.059999999999999</v>
      </c>
      <c r="AJ10" s="43">
        <v>0.06</v>
      </c>
      <c r="AK10" s="41">
        <f t="shared" ref="AK10:AK15" si="21">IF(ISERROR(AW10*AJ10),"",AW10*AJ10)</f>
        <v>2</v>
      </c>
      <c r="AL10" s="43">
        <v>0.1</v>
      </c>
      <c r="AM10" s="41">
        <f t="shared" ref="AM10:AM15" si="22">IF(ISERROR(AW10*AL10),"",AW10*AL10)</f>
        <v>3.33</v>
      </c>
      <c r="AN10" s="43">
        <v>0.1</v>
      </c>
      <c r="AO10" s="41">
        <f t="shared" ref="AO10:AO15" si="23">IF(ISERROR(AW10*AN10),"",AW10*AN10)</f>
        <v>3.33</v>
      </c>
      <c r="AP10" s="41">
        <f t="shared" ref="AP10:AP15" si="24">IF((AX10-AW10)&lt;2.5,2.5-(AX10-AW10),0)</f>
        <v>0.83</v>
      </c>
      <c r="AQ10" s="16"/>
      <c r="AR10" s="43"/>
      <c r="AS10" s="41">
        <f t="shared" ref="AS10:AS15" si="25">IF(ISERROR(AW10*AR10),"",AW10*AR10)</f>
        <v>0</v>
      </c>
      <c r="AT10" s="41">
        <f t="shared" ref="AT10:AT15" si="26">IF(ISERROR(AK10+AM10+AO10+AP10+AS10),"",AK10+AM10+AO10+AP10+AS10)</f>
        <v>9.49</v>
      </c>
      <c r="AU10" s="41">
        <f t="shared" ref="AU10:AU15" si="27">IF(ISERROR(AI10+AT10),"",AI10+AT10)</f>
        <v>26.55</v>
      </c>
      <c r="AV10" s="46">
        <f t="shared" ref="AV10:AV15" si="28">IF(ISERROR((AW10-AU10)/AW10),"",(AW10-AU10)/AW10)</f>
        <v>0.2034</v>
      </c>
      <c r="AW10" s="41">
        <f t="shared" ref="AW10:AW15" si="29">IF(AX10="","",AX10/1.05)</f>
        <v>33.33</v>
      </c>
      <c r="AX10" s="41">
        <f t="shared" ref="AX10:AX15" si="30">IF(ISERROR(AY10*(1-AZ10)),"",AY10*(1-AZ10))</f>
        <v>35</v>
      </c>
      <c r="AY10" s="31">
        <v>69.989999999999995</v>
      </c>
      <c r="AZ10" s="43">
        <v>0.5</v>
      </c>
      <c r="BA10" s="49">
        <v>100</v>
      </c>
    </row>
    <row r="11" spans="1:53" s="1" customFormat="1" ht="72.95" customHeight="1">
      <c r="A11" s="15">
        <v>2</v>
      </c>
      <c r="B11" s="16"/>
      <c r="C11" s="16"/>
      <c r="D11" s="16" t="s">
        <v>1</v>
      </c>
      <c r="E11" s="16"/>
      <c r="F11" s="16" t="s">
        <v>69</v>
      </c>
      <c r="G11" s="16" t="s">
        <v>70</v>
      </c>
      <c r="H11" s="16" t="s">
        <v>71</v>
      </c>
      <c r="I11" s="16" t="s">
        <v>72</v>
      </c>
      <c r="J11" s="19" t="s">
        <v>73</v>
      </c>
      <c r="K11" s="16" t="s">
        <v>59</v>
      </c>
      <c r="L11" s="16" t="s">
        <v>64</v>
      </c>
      <c r="M11" s="16" t="s">
        <v>65</v>
      </c>
      <c r="N11" s="16"/>
      <c r="O11" s="16"/>
      <c r="P11" s="16" t="s">
        <v>77</v>
      </c>
      <c r="Q11" s="24">
        <v>109</v>
      </c>
      <c r="R11" s="25">
        <v>8.1</v>
      </c>
      <c r="S11" s="26">
        <v>13.46</v>
      </c>
      <c r="T11" s="27">
        <v>13.46</v>
      </c>
      <c r="U11" s="31"/>
      <c r="V11" s="16" t="s">
        <v>74</v>
      </c>
      <c r="W11" s="32">
        <v>40</v>
      </c>
      <c r="X11" s="32">
        <v>34</v>
      </c>
      <c r="Y11" s="32">
        <f t="shared" ref="Y11:Y15" si="31">18+2</f>
        <v>20</v>
      </c>
      <c r="Z11" s="25">
        <v>2</v>
      </c>
      <c r="AA11" s="36">
        <v>1</v>
      </c>
      <c r="AB11" s="37">
        <f t="shared" si="16"/>
        <v>2.7E-2</v>
      </c>
      <c r="AC11" s="40">
        <f t="shared" si="17"/>
        <v>2407</v>
      </c>
      <c r="AD11" s="16">
        <v>3700</v>
      </c>
      <c r="AE11" s="41">
        <f t="shared" si="18"/>
        <v>1.54</v>
      </c>
      <c r="AF11" s="16" t="s">
        <v>63</v>
      </c>
      <c r="AG11" s="43">
        <v>0.42799999999999999</v>
      </c>
      <c r="AH11" s="41">
        <f t="shared" si="19"/>
        <v>5.76</v>
      </c>
      <c r="AI11" s="41">
        <f t="shared" si="20"/>
        <v>20.76</v>
      </c>
      <c r="AJ11" s="43">
        <v>0.06</v>
      </c>
      <c r="AK11" s="41">
        <f t="shared" si="21"/>
        <v>2.29</v>
      </c>
      <c r="AL11" s="43">
        <v>0.1</v>
      </c>
      <c r="AM11" s="41">
        <f t="shared" si="22"/>
        <v>3.81</v>
      </c>
      <c r="AN11" s="43">
        <v>0.1</v>
      </c>
      <c r="AO11" s="41">
        <f t="shared" si="23"/>
        <v>3.81</v>
      </c>
      <c r="AP11" s="41">
        <f t="shared" si="24"/>
        <v>0.6</v>
      </c>
      <c r="AQ11" s="16"/>
      <c r="AR11" s="43"/>
      <c r="AS11" s="41">
        <f t="shared" si="25"/>
        <v>0</v>
      </c>
      <c r="AT11" s="41">
        <f t="shared" si="26"/>
        <v>10.51</v>
      </c>
      <c r="AU11" s="41">
        <f t="shared" si="27"/>
        <v>31.27</v>
      </c>
      <c r="AV11" s="46">
        <f t="shared" si="28"/>
        <v>0.17929999999999999</v>
      </c>
      <c r="AW11" s="41">
        <f t="shared" si="29"/>
        <v>38.1</v>
      </c>
      <c r="AX11" s="41">
        <f t="shared" si="30"/>
        <v>40</v>
      </c>
      <c r="AY11" s="31">
        <v>79.989999999999995</v>
      </c>
      <c r="AZ11" s="43">
        <v>0.5</v>
      </c>
      <c r="BA11" s="49">
        <v>200</v>
      </c>
    </row>
    <row r="12" spans="1:53" s="1" customFormat="1" ht="72.95" customHeight="1">
      <c r="A12" s="15">
        <v>1</v>
      </c>
      <c r="B12" s="16"/>
      <c r="C12" s="16"/>
      <c r="D12" s="16" t="s">
        <v>1</v>
      </c>
      <c r="E12" s="16"/>
      <c r="F12" s="16" t="s">
        <v>69</v>
      </c>
      <c r="G12" s="16" t="s">
        <v>70</v>
      </c>
      <c r="H12" s="16" t="s">
        <v>71</v>
      </c>
      <c r="I12" s="16" t="s">
        <v>72</v>
      </c>
      <c r="J12" s="19" t="s">
        <v>73</v>
      </c>
      <c r="K12" s="16" t="s">
        <v>59</v>
      </c>
      <c r="L12" s="16" t="s">
        <v>60</v>
      </c>
      <c r="M12" s="16" t="s">
        <v>75</v>
      </c>
      <c r="N12" s="16"/>
      <c r="O12" s="16"/>
      <c r="P12" s="16" t="s">
        <v>77</v>
      </c>
      <c r="Q12" s="24">
        <v>89</v>
      </c>
      <c r="R12" s="25">
        <v>8.1</v>
      </c>
      <c r="S12" s="26">
        <v>10.99</v>
      </c>
      <c r="T12" s="27">
        <v>10.99</v>
      </c>
      <c r="U12" s="31"/>
      <c r="V12" s="16" t="s">
        <v>74</v>
      </c>
      <c r="W12" s="32">
        <v>40</v>
      </c>
      <c r="X12" s="32">
        <v>34</v>
      </c>
      <c r="Y12" s="32">
        <f t="shared" si="15"/>
        <v>18</v>
      </c>
      <c r="Z12" s="25">
        <v>2</v>
      </c>
      <c r="AA12" s="36">
        <v>1</v>
      </c>
      <c r="AB12" s="37">
        <f t="shared" si="16"/>
        <v>2.4E-2</v>
      </c>
      <c r="AC12" s="40">
        <f t="shared" si="17"/>
        <v>2708</v>
      </c>
      <c r="AD12" s="16">
        <v>3700</v>
      </c>
      <c r="AE12" s="41">
        <f t="shared" si="18"/>
        <v>1.37</v>
      </c>
      <c r="AF12" s="16" t="s">
        <v>63</v>
      </c>
      <c r="AG12" s="43">
        <v>0.42799999999999999</v>
      </c>
      <c r="AH12" s="41">
        <f t="shared" si="19"/>
        <v>4.7</v>
      </c>
      <c r="AI12" s="41">
        <f t="shared" si="20"/>
        <v>17.059999999999999</v>
      </c>
      <c r="AJ12" s="43">
        <v>0.06</v>
      </c>
      <c r="AK12" s="41">
        <f t="shared" si="21"/>
        <v>2</v>
      </c>
      <c r="AL12" s="43">
        <v>0.1</v>
      </c>
      <c r="AM12" s="41">
        <f t="shared" si="22"/>
        <v>3.33</v>
      </c>
      <c r="AN12" s="43">
        <v>0.1</v>
      </c>
      <c r="AO12" s="41">
        <f t="shared" si="23"/>
        <v>3.33</v>
      </c>
      <c r="AP12" s="41">
        <f t="shared" si="24"/>
        <v>0.83</v>
      </c>
      <c r="AQ12" s="16"/>
      <c r="AR12" s="43"/>
      <c r="AS12" s="41">
        <f t="shared" si="25"/>
        <v>0</v>
      </c>
      <c r="AT12" s="41">
        <f t="shared" si="26"/>
        <v>9.49</v>
      </c>
      <c r="AU12" s="41">
        <f t="shared" si="27"/>
        <v>26.55</v>
      </c>
      <c r="AV12" s="46">
        <f t="shared" si="28"/>
        <v>0.2034</v>
      </c>
      <c r="AW12" s="41">
        <f t="shared" si="29"/>
        <v>33.33</v>
      </c>
      <c r="AX12" s="41">
        <f t="shared" si="30"/>
        <v>35</v>
      </c>
      <c r="AY12" s="31">
        <v>69.989999999999995</v>
      </c>
      <c r="AZ12" s="43">
        <v>0.5</v>
      </c>
      <c r="BA12" s="49">
        <v>100</v>
      </c>
    </row>
    <row r="13" spans="1:53" s="1" customFormat="1" ht="72.95" customHeight="1">
      <c r="A13" s="15">
        <v>2</v>
      </c>
      <c r="B13" s="16"/>
      <c r="C13" s="16"/>
      <c r="D13" s="16" t="s">
        <v>1</v>
      </c>
      <c r="E13" s="16"/>
      <c r="F13" s="16" t="s">
        <v>69</v>
      </c>
      <c r="G13" s="16" t="s">
        <v>70</v>
      </c>
      <c r="H13" s="16" t="s">
        <v>71</v>
      </c>
      <c r="I13" s="16" t="s">
        <v>72</v>
      </c>
      <c r="J13" s="19" t="s">
        <v>73</v>
      </c>
      <c r="K13" s="16" t="s">
        <v>59</v>
      </c>
      <c r="L13" s="16" t="s">
        <v>64</v>
      </c>
      <c r="M13" s="16" t="s">
        <v>75</v>
      </c>
      <c r="N13" s="16"/>
      <c r="O13" s="16"/>
      <c r="P13" s="16" t="s">
        <v>77</v>
      </c>
      <c r="Q13" s="24">
        <v>109</v>
      </c>
      <c r="R13" s="25">
        <v>8.1</v>
      </c>
      <c r="S13" s="26">
        <v>13.46</v>
      </c>
      <c r="T13" s="27">
        <v>13.46</v>
      </c>
      <c r="U13" s="31"/>
      <c r="V13" s="16" t="s">
        <v>74</v>
      </c>
      <c r="W13" s="32">
        <v>40</v>
      </c>
      <c r="X13" s="32">
        <v>34</v>
      </c>
      <c r="Y13" s="32">
        <f t="shared" si="31"/>
        <v>20</v>
      </c>
      <c r="Z13" s="25">
        <v>2</v>
      </c>
      <c r="AA13" s="36">
        <v>1</v>
      </c>
      <c r="AB13" s="37">
        <f t="shared" si="16"/>
        <v>2.7E-2</v>
      </c>
      <c r="AC13" s="40">
        <f t="shared" si="17"/>
        <v>2407</v>
      </c>
      <c r="AD13" s="16">
        <v>3700</v>
      </c>
      <c r="AE13" s="41">
        <f t="shared" si="18"/>
        <v>1.54</v>
      </c>
      <c r="AF13" s="16" t="s">
        <v>63</v>
      </c>
      <c r="AG13" s="43">
        <v>0.42799999999999999</v>
      </c>
      <c r="AH13" s="41">
        <f t="shared" si="19"/>
        <v>5.76</v>
      </c>
      <c r="AI13" s="41">
        <f t="shared" si="20"/>
        <v>20.76</v>
      </c>
      <c r="AJ13" s="43">
        <v>0.06</v>
      </c>
      <c r="AK13" s="41">
        <f t="shared" si="21"/>
        <v>2.29</v>
      </c>
      <c r="AL13" s="43">
        <v>0.1</v>
      </c>
      <c r="AM13" s="41">
        <f t="shared" si="22"/>
        <v>3.81</v>
      </c>
      <c r="AN13" s="43">
        <v>0.1</v>
      </c>
      <c r="AO13" s="41">
        <f t="shared" si="23"/>
        <v>3.81</v>
      </c>
      <c r="AP13" s="41">
        <f t="shared" si="24"/>
        <v>0.6</v>
      </c>
      <c r="AQ13" s="16"/>
      <c r="AR13" s="43"/>
      <c r="AS13" s="41">
        <f t="shared" si="25"/>
        <v>0</v>
      </c>
      <c r="AT13" s="41">
        <f t="shared" si="26"/>
        <v>10.51</v>
      </c>
      <c r="AU13" s="41">
        <f t="shared" si="27"/>
        <v>31.27</v>
      </c>
      <c r="AV13" s="46">
        <f t="shared" si="28"/>
        <v>0.17929999999999999</v>
      </c>
      <c r="AW13" s="41">
        <f t="shared" si="29"/>
        <v>38.1</v>
      </c>
      <c r="AX13" s="41">
        <f t="shared" si="30"/>
        <v>40</v>
      </c>
      <c r="AY13" s="31">
        <v>79.989999999999995</v>
      </c>
      <c r="AZ13" s="43">
        <v>0.5</v>
      </c>
      <c r="BA13" s="49">
        <v>200</v>
      </c>
    </row>
    <row r="14" spans="1:53" s="1" customFormat="1" ht="72.95" customHeight="1">
      <c r="A14" s="15">
        <v>1</v>
      </c>
      <c r="B14" s="16"/>
      <c r="C14" s="16"/>
      <c r="D14" s="16" t="s">
        <v>1</v>
      </c>
      <c r="E14" s="16"/>
      <c r="F14" s="16" t="s">
        <v>69</v>
      </c>
      <c r="G14" s="16" t="s">
        <v>70</v>
      </c>
      <c r="H14" s="16" t="s">
        <v>71</v>
      </c>
      <c r="I14" s="16" t="s">
        <v>72</v>
      </c>
      <c r="J14" s="19" t="s">
        <v>73</v>
      </c>
      <c r="K14" s="16" t="s">
        <v>59</v>
      </c>
      <c r="L14" s="16" t="s">
        <v>60</v>
      </c>
      <c r="M14" s="16" t="s">
        <v>76</v>
      </c>
      <c r="N14" s="16"/>
      <c r="O14" s="16"/>
      <c r="P14" s="16" t="s">
        <v>77</v>
      </c>
      <c r="Q14" s="24">
        <v>89</v>
      </c>
      <c r="R14" s="25">
        <v>8.1</v>
      </c>
      <c r="S14" s="26">
        <v>10.99</v>
      </c>
      <c r="T14" s="27">
        <v>10.99</v>
      </c>
      <c r="U14" s="31"/>
      <c r="V14" s="16" t="s">
        <v>74</v>
      </c>
      <c r="W14" s="32">
        <v>40</v>
      </c>
      <c r="X14" s="32">
        <v>34</v>
      </c>
      <c r="Y14" s="32">
        <f t="shared" si="15"/>
        <v>18</v>
      </c>
      <c r="Z14" s="25">
        <v>2</v>
      </c>
      <c r="AA14" s="36">
        <v>1</v>
      </c>
      <c r="AB14" s="37">
        <f t="shared" si="16"/>
        <v>2.4E-2</v>
      </c>
      <c r="AC14" s="40">
        <f t="shared" si="17"/>
        <v>2708</v>
      </c>
      <c r="AD14" s="16">
        <v>3700</v>
      </c>
      <c r="AE14" s="41">
        <f t="shared" si="18"/>
        <v>1.37</v>
      </c>
      <c r="AF14" s="16" t="s">
        <v>63</v>
      </c>
      <c r="AG14" s="43">
        <v>0.42799999999999999</v>
      </c>
      <c r="AH14" s="41">
        <f t="shared" si="19"/>
        <v>4.7</v>
      </c>
      <c r="AI14" s="41">
        <f t="shared" si="20"/>
        <v>17.059999999999999</v>
      </c>
      <c r="AJ14" s="43">
        <v>0.06</v>
      </c>
      <c r="AK14" s="41">
        <f t="shared" si="21"/>
        <v>2</v>
      </c>
      <c r="AL14" s="43">
        <v>0.1</v>
      </c>
      <c r="AM14" s="41">
        <f t="shared" si="22"/>
        <v>3.33</v>
      </c>
      <c r="AN14" s="43">
        <v>0.1</v>
      </c>
      <c r="AO14" s="41">
        <f t="shared" si="23"/>
        <v>3.33</v>
      </c>
      <c r="AP14" s="41">
        <f t="shared" si="24"/>
        <v>0.83</v>
      </c>
      <c r="AQ14" s="16"/>
      <c r="AR14" s="43"/>
      <c r="AS14" s="41">
        <f t="shared" si="25"/>
        <v>0</v>
      </c>
      <c r="AT14" s="41">
        <f t="shared" si="26"/>
        <v>9.49</v>
      </c>
      <c r="AU14" s="41">
        <f t="shared" si="27"/>
        <v>26.55</v>
      </c>
      <c r="AV14" s="46">
        <f t="shared" si="28"/>
        <v>0.2034</v>
      </c>
      <c r="AW14" s="41">
        <f t="shared" si="29"/>
        <v>33.33</v>
      </c>
      <c r="AX14" s="41">
        <f t="shared" si="30"/>
        <v>35</v>
      </c>
      <c r="AY14" s="31">
        <v>69.989999999999995</v>
      </c>
      <c r="AZ14" s="43">
        <v>0.5</v>
      </c>
      <c r="BA14" s="49">
        <v>100</v>
      </c>
    </row>
    <row r="15" spans="1:53" s="1" customFormat="1" ht="72.95" customHeight="1">
      <c r="A15" s="15">
        <v>2</v>
      </c>
      <c r="B15" s="16"/>
      <c r="C15" s="16"/>
      <c r="D15" s="16" t="s">
        <v>1</v>
      </c>
      <c r="E15" s="16"/>
      <c r="F15" s="16" t="s">
        <v>69</v>
      </c>
      <c r="G15" s="16" t="s">
        <v>70</v>
      </c>
      <c r="H15" s="16" t="s">
        <v>71</v>
      </c>
      <c r="I15" s="16" t="s">
        <v>72</v>
      </c>
      <c r="J15" s="19" t="s">
        <v>73</v>
      </c>
      <c r="K15" s="16" t="s">
        <v>59</v>
      </c>
      <c r="L15" s="16" t="s">
        <v>64</v>
      </c>
      <c r="M15" s="16" t="s">
        <v>76</v>
      </c>
      <c r="N15" s="16"/>
      <c r="O15" s="16"/>
      <c r="P15" s="16" t="s">
        <v>77</v>
      </c>
      <c r="Q15" s="24">
        <v>109</v>
      </c>
      <c r="R15" s="25">
        <v>8.1</v>
      </c>
      <c r="S15" s="26">
        <v>13.46</v>
      </c>
      <c r="T15" s="27">
        <v>13.46</v>
      </c>
      <c r="U15" s="31"/>
      <c r="V15" s="16" t="s">
        <v>74</v>
      </c>
      <c r="W15" s="32">
        <v>40</v>
      </c>
      <c r="X15" s="32">
        <v>34</v>
      </c>
      <c r="Y15" s="32">
        <f t="shared" si="31"/>
        <v>20</v>
      </c>
      <c r="Z15" s="25">
        <v>2</v>
      </c>
      <c r="AA15" s="36">
        <v>1</v>
      </c>
      <c r="AB15" s="37">
        <f t="shared" si="16"/>
        <v>2.7E-2</v>
      </c>
      <c r="AC15" s="40">
        <f t="shared" si="17"/>
        <v>2407</v>
      </c>
      <c r="AD15" s="16">
        <v>3700</v>
      </c>
      <c r="AE15" s="41">
        <f t="shared" si="18"/>
        <v>1.54</v>
      </c>
      <c r="AF15" s="16" t="s">
        <v>63</v>
      </c>
      <c r="AG15" s="43">
        <v>0.42799999999999999</v>
      </c>
      <c r="AH15" s="41">
        <f t="shared" si="19"/>
        <v>5.76</v>
      </c>
      <c r="AI15" s="41">
        <f t="shared" si="20"/>
        <v>20.76</v>
      </c>
      <c r="AJ15" s="43">
        <v>0.06</v>
      </c>
      <c r="AK15" s="41">
        <f t="shared" si="21"/>
        <v>2.29</v>
      </c>
      <c r="AL15" s="43">
        <v>0.1</v>
      </c>
      <c r="AM15" s="41">
        <f t="shared" si="22"/>
        <v>3.81</v>
      </c>
      <c r="AN15" s="43">
        <v>0.1</v>
      </c>
      <c r="AO15" s="41">
        <f t="shared" si="23"/>
        <v>3.81</v>
      </c>
      <c r="AP15" s="41">
        <f t="shared" si="24"/>
        <v>0.6</v>
      </c>
      <c r="AQ15" s="16"/>
      <c r="AR15" s="43"/>
      <c r="AS15" s="41">
        <f t="shared" si="25"/>
        <v>0</v>
      </c>
      <c r="AT15" s="41">
        <f t="shared" si="26"/>
        <v>10.51</v>
      </c>
      <c r="AU15" s="41">
        <f t="shared" si="27"/>
        <v>31.27</v>
      </c>
      <c r="AV15" s="46">
        <f t="shared" si="28"/>
        <v>0.17929999999999999</v>
      </c>
      <c r="AW15" s="41">
        <f t="shared" si="29"/>
        <v>38.1</v>
      </c>
      <c r="AX15" s="41">
        <f t="shared" si="30"/>
        <v>40</v>
      </c>
      <c r="AY15" s="31">
        <v>79.989999999999995</v>
      </c>
      <c r="AZ15" s="43">
        <v>0.5</v>
      </c>
      <c r="BA15" s="49">
        <v>200</v>
      </c>
    </row>
  </sheetData>
  <sheetProtection insertRows="0" deleteRows="0" sort="0"/>
  <protectedRanges>
    <protectedRange sqref="A2:J5 H6:I9 A10:J211 AG6:AG9 L16:BA211 M6:M7 L10:O15 AY6:AY9 L2:BA2 R6:R9 AZ10:BA15 BA6:BA9 D6:D9 Q10:Y15 L3:O5 Q3:Y5 P3:P15 AA10:AX15 AA3:BA5 Z3:Z15" name="Range1"/>
    <protectedRange sqref="K2:K5 K10:K209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F2:F15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E2:E15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D2:D15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P2:P15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V2:V15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  <rangeList sheetStid="5" master="">
    <arrUserId title="Range1" rangeCreator="" othersAccessPermission="edit"/>
    <arrUserId title="Range1_1" rangeCreator="" othersAccessPermission="edit"/>
  </rangeList>
  <rangeList sheetStid="6" master=""/>
  <rangeList sheetStid="4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2025-03-10T02:28:00Z</dcterms:created>
  <dcterms:modified xsi:type="dcterms:W3CDTF">2025-11-18T07:03:28Z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C719B3B7B0884604882C608AE4AA73DB_13</vt:lpwstr>
  </property>
  <property fmtid="{D5CDD505-2E9C-101B-9397-08002B2CF9AE}" pid="3" name="KSOProductBuildVer">
    <vt:lpwstr>2052-5.7.3.8095</vt:lpwstr>
  </property>
</Properties>
</file>