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J7" i="1" l="1"/>
  <c r="BG7" i="1"/>
  <c r="BB7" i="1"/>
  <c r="BA7" i="1"/>
  <c r="AX7" i="1"/>
  <c r="AU7" i="1"/>
  <c r="AR7" i="1"/>
  <c r="AP7" i="1"/>
  <c r="AN7" i="1"/>
  <c r="AL7" i="1"/>
  <c r="AH7" i="1"/>
  <c r="AD7" i="1"/>
  <c r="AF7" i="1" s="1"/>
  <c r="AC7" i="1"/>
  <c r="U7" i="1"/>
  <c r="AI7" i="1" s="1"/>
  <c r="T7" i="1"/>
  <c r="BJ6" i="1"/>
  <c r="BG6" i="1"/>
  <c r="BA6" i="1"/>
  <c r="AX6" i="1"/>
  <c r="AU6" i="1"/>
  <c r="AR6" i="1"/>
  <c r="AP6" i="1"/>
  <c r="AN6" i="1"/>
  <c r="AL6" i="1"/>
  <c r="BB6" i="1" s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BB5" i="1" s="1"/>
  <c r="AL5" i="1"/>
  <c r="AH5" i="1"/>
  <c r="AC5" i="1"/>
  <c r="AD5" i="1" s="1"/>
  <c r="AF5" i="1" s="1"/>
  <c r="U5" i="1"/>
  <c r="AI5" i="1" s="1"/>
  <c r="T5" i="1"/>
  <c r="BJ4" i="1"/>
  <c r="BG4" i="1"/>
  <c r="BA4" i="1"/>
  <c r="AX4" i="1"/>
  <c r="AU4" i="1"/>
  <c r="AR4" i="1"/>
  <c r="AP4" i="1"/>
  <c r="BB4" i="1" s="1"/>
  <c r="AN4" i="1"/>
  <c r="AL4" i="1"/>
  <c r="AI4" i="1"/>
  <c r="AH4" i="1"/>
  <c r="AC4" i="1"/>
  <c r="AD4" i="1" s="1"/>
  <c r="AF4" i="1" s="1"/>
  <c r="AJ4" i="1" s="1"/>
  <c r="BC4" i="1" s="1"/>
  <c r="U4" i="1"/>
  <c r="T4" i="1"/>
  <c r="BJ3" i="1"/>
  <c r="BG3" i="1"/>
  <c r="BB3" i="1"/>
  <c r="BA3" i="1"/>
  <c r="AX3" i="1"/>
  <c r="AU3" i="1"/>
  <c r="AR3" i="1"/>
  <c r="AP3" i="1"/>
  <c r="AN3" i="1"/>
  <c r="AL3" i="1"/>
  <c r="AH3" i="1"/>
  <c r="AD3" i="1"/>
  <c r="AF3" i="1" s="1"/>
  <c r="AC3" i="1"/>
  <c r="U3" i="1"/>
  <c r="AI3" i="1" s="1"/>
  <c r="T3" i="1"/>
  <c r="BJ2" i="1"/>
  <c r="BG2" i="1"/>
  <c r="BA2" i="1"/>
  <c r="AX2" i="1"/>
  <c r="AU2" i="1"/>
  <c r="AR2" i="1"/>
  <c r="AP2" i="1"/>
  <c r="AN2" i="1"/>
  <c r="AL2" i="1"/>
  <c r="BB2" i="1" s="1"/>
  <c r="AH2" i="1"/>
  <c r="AC2" i="1"/>
  <c r="AD2" i="1" s="1"/>
  <c r="AF2" i="1" s="1"/>
  <c r="U2" i="1"/>
  <c r="T2" i="1"/>
  <c r="AJ2" i="1" l="1"/>
  <c r="BC2" i="1" s="1"/>
  <c r="BI4" i="1"/>
  <c r="BD4" i="1"/>
  <c r="AJ7" i="1"/>
  <c r="BC7" i="1" s="1"/>
  <c r="AJ3" i="1"/>
  <c r="BC3" i="1" s="1"/>
  <c r="AJ6" i="1"/>
  <c r="BC6" i="1" s="1"/>
  <c r="AI2" i="1"/>
  <c r="AJ5" i="1"/>
  <c r="BC5" i="1" s="1"/>
  <c r="AI6" i="1"/>
  <c r="BD6" i="1" l="1"/>
  <c r="BI6" i="1"/>
  <c r="BI3" i="1"/>
  <c r="BD3" i="1"/>
  <c r="BD5" i="1"/>
  <c r="BI5" i="1"/>
  <c r="BD7" i="1"/>
  <c r="BI7" i="1"/>
  <c r="BD2" i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<sst xmlns="http://schemas.openxmlformats.org/spreadsheetml/2006/main" count="152" uniqueCount="87">
  <si>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</si>
  <si>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</si>
  <si>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</si>
  <si>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</si>
  <si>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</si>
  <si>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</si>
  <si>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</si>
  <si>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</si>
  <si>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</si>
  <si>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</si>
  <si>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</si>
  <si>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</si>
  <si>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</si>
  <si>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</si>
  <si>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</si>
  <si>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</si>
  <si>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</si>
  <si>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</si>
  <si>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</si>
  <si>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</si>
  <si>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</si>
  <si>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</si>
  <si>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</si>
  <si>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</si>
  <si>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</si>
  <si>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</si>
  <si>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</si>
  <si>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</si>
  <si>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</si>
  <si>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</si>
  <si>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</si>
  <si>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</si>
  <si>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</si>
  <si>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</si>
  <si>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</si>
  <si>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</si>
  <si>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</si>
  <si>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</si>
  <si>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</si>
  <si>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</si>
  <si>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</si>
  <si>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</si>
  <si>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</si>
  <si>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Piece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</si>
  <si>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</si>
  <si>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</si>
  <si>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</si>
  <si>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</si>
  <si>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</si>
  <si>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</si>
  <si>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</si>
  <si>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</si>
  <si>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</si>
  <si>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</si>
  <si>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</si>
  <si>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</si>
  <si>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</si>
  <si>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</si>
  <si>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</si>
  <si>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</si>
  <si>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</si>
  <si>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</si>
  <si>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</si>
  <si>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</si>
  <si>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MATT PAD/TOPPER</t>
  </si>
  <si>
    <t>Allergen Barrier</t>
  </si>
  <si>
    <t>110gsm 230T (75Dx150D/150x80) 100% polyester peachy finish flat allergen barrier; Fill: 6oz/yd2 8" diamond quilted, Bottom: 40gsm Polyester Non-Woven; 75gsm 15" Polyester Knit Skirt GTF 18"; Packaging: Wire Rim Bag + Insert</t>
  </si>
  <si>
    <t>TOP/BOTTOM: 100% polyester woven; FILL: 100% polyetsre fiber; SKIRT: 100% polyester knit</t>
  </si>
  <si>
    <t>39x75+15”</t>
  </si>
  <si>
    <t>white</t>
  </si>
  <si>
    <t>9404.90.9622</t>
  </si>
  <si>
    <t>royalty</t>
  </si>
  <si>
    <t>39x80+15”</t>
  </si>
  <si>
    <t>54x75+15”</t>
  </si>
  <si>
    <t>60x80+15”</t>
  </si>
  <si>
    <t>78x80+15"</t>
  </si>
  <si>
    <t>72x84+15"</t>
  </si>
  <si>
    <t>ST16-4761</t>
  </si>
  <si>
    <t>ST16-4762</t>
  </si>
  <si>
    <t>ST16-4763</t>
  </si>
  <si>
    <t>ST16-4764</t>
  </si>
  <si>
    <t>ST16-4765</t>
  </si>
  <si>
    <t>Serta</t>
  </si>
  <si>
    <t>Serta Sheep 5.5%</t>
  </si>
  <si>
    <t>Serta Allergen Barrier Mpad</t>
  </si>
  <si>
    <t>Serta Allergen Mpad</t>
  </si>
  <si>
    <t>ST16-4760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</si>
</sst>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50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2" fillId="0" borderId="1" xfId="3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1" fontId="0" fillId="0" borderId="1" xfId="0" applyNumberFormat="1" applyBorder="1" applyAlignment="1">
      <alignment wrapText="1"/>
    </xf>
    <xf numFmtId="1" fontId="9" fillId="0" borderId="1" xfId="0" applyNumberFormat="1" applyFont="1" applyBorder="1" applyAlignment="1">
      <alignment wrapText="1"/>
    </xf>
    <xf numFmtId="0" fontId="1" fillId="2" borderId="1" xfId="0" applyFont="1" applyFill="1" applyBorder="1"/>
    <xf numFmtId="0" fontId="9" fillId="0" borderId="1" xfId="0" applyFont="1" applyBorder="1" applyAlignment="1">
      <alignment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BR%20Allergen%20Barrier%20Mpad%20POE%20Commit%2011%2012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erta%20Allergen%20Barrier%20Mpad%20POE%20Commit%2011%2012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ertarest Allergen Barrier MP"/>
      <sheetName val="HZO costs 9.02.2025"/>
      <sheetName val="BCF proj 11.12.25"/>
      <sheetName val="ValueSelection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ertarest Allergen Barrier MP"/>
      <sheetName val="HZO costs 9.02.2025"/>
      <sheetName val="BCF proj 11.12.25"/>
      <sheetName val="ValueSelection"/>
      <sheetName val="Data"/>
    </sheetNames>
    <sheetDataSet>
      <sheetData sheetId="0"/>
      <sheetData sheetId="1"/>
      <sheetData sheetId="2">
        <row r="82">
          <cell r="B82">
            <v>37.65</v>
          </cell>
          <cell r="C82">
            <v>44.82</v>
          </cell>
          <cell r="D82">
            <v>49.24</v>
          </cell>
          <cell r="E82">
            <v>58.35</v>
          </cell>
          <cell r="F82">
            <v>58.96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7"/>
  <sheetViews>
    <sheetView tabSelected="1" topLeftCell="E1" workbookViewId="0">
      <selection activeCell="O2" sqref="O2:O7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2" customFormat="1" ht="68.099999999999994" customHeight="1" x14ac:dyDescent="0.25">
      <c r="A1" s="11" t="s">
        <v>9</v>
      </c>
      <c r="B1" s="11" t="s">
        <v>10</v>
      </c>
      <c r="C1" s="12" t="s">
        <v>11</v>
      </c>
      <c r="D1" s="13" t="s">
        <v>3</v>
      </c>
      <c r="E1" s="13" t="s">
        <v>2</v>
      </c>
      <c r="F1" s="14" t="s">
        <v>4</v>
      </c>
      <c r="G1" s="12" t="s">
        <v>8</v>
      </c>
      <c r="H1" s="15" t="s">
        <v>12</v>
      </c>
      <c r="I1" s="2" t="s">
        <v>1</v>
      </c>
      <c r="J1" s="15" t="s">
        <v>13</v>
      </c>
      <c r="K1" s="2" t="s">
        <v>44</v>
      </c>
      <c r="L1" s="15" t="s">
        <v>14</v>
      </c>
      <c r="M1" s="15" t="s">
        <v>5</v>
      </c>
      <c r="N1" s="12" t="s">
        <v>15</v>
      </c>
      <c r="O1" s="12" t="s">
        <v>0</v>
      </c>
      <c r="P1" s="12" t="s">
        <v>16</v>
      </c>
      <c r="Q1" s="2" t="s">
        <v>17</v>
      </c>
      <c r="R1" s="16" t="s">
        <v>18</v>
      </c>
      <c r="S1" s="17" t="s">
        <v>19</v>
      </c>
      <c r="T1" s="3" t="s">
        <v>20</v>
      </c>
      <c r="U1" s="18" t="s">
        <v>21</v>
      </c>
      <c r="V1" s="19" t="s">
        <v>22</v>
      </c>
      <c r="W1" s="20" t="s">
        <v>6</v>
      </c>
      <c r="X1" s="21" t="s">
        <v>23</v>
      </c>
      <c r="Y1" s="21" t="s">
        <v>24</v>
      </c>
      <c r="Z1" s="21" t="s">
        <v>25</v>
      </c>
      <c r="AA1" s="22" t="s">
        <v>26</v>
      </c>
      <c r="AB1" s="23" t="s">
        <v>27</v>
      </c>
      <c r="AC1" s="4" t="s">
        <v>28</v>
      </c>
      <c r="AD1" s="5" t="s">
        <v>29</v>
      </c>
      <c r="AE1" s="11" t="s">
        <v>30</v>
      </c>
      <c r="AF1" s="6" t="s">
        <v>31</v>
      </c>
      <c r="AG1" s="11" t="s">
        <v>32</v>
      </c>
      <c r="AH1" s="24" t="s">
        <v>33</v>
      </c>
      <c r="AI1" s="7" t="s">
        <v>34</v>
      </c>
      <c r="AJ1" s="6" t="s">
        <v>45</v>
      </c>
      <c r="AK1" s="24" t="s">
        <v>35</v>
      </c>
      <c r="AL1" s="6" t="s">
        <v>36</v>
      </c>
      <c r="AM1" s="24" t="s">
        <v>46</v>
      </c>
      <c r="AN1" s="6" t="s">
        <v>47</v>
      </c>
      <c r="AO1" s="24" t="s">
        <v>48</v>
      </c>
      <c r="AP1" s="6" t="s">
        <v>49</v>
      </c>
      <c r="AQ1" s="25" t="s">
        <v>50</v>
      </c>
      <c r="AR1" s="6" t="s">
        <v>51</v>
      </c>
      <c r="AS1" s="20" t="s">
        <v>37</v>
      </c>
      <c r="AT1" s="24" t="s">
        <v>38</v>
      </c>
      <c r="AU1" s="6" t="s">
        <v>39</v>
      </c>
      <c r="AV1" s="11" t="s">
        <v>52</v>
      </c>
      <c r="AW1" s="24" t="s">
        <v>53</v>
      </c>
      <c r="AX1" s="6" t="s">
        <v>54</v>
      </c>
      <c r="AY1" s="11" t="s">
        <v>55</v>
      </c>
      <c r="AZ1" s="24" t="s">
        <v>56</v>
      </c>
      <c r="BA1" s="6" t="s">
        <v>57</v>
      </c>
      <c r="BB1" s="6" t="s">
        <v>58</v>
      </c>
      <c r="BC1" s="26" t="s">
        <v>59</v>
      </c>
      <c r="BD1" s="27" t="s">
        <v>60</v>
      </c>
      <c r="BE1" s="28" t="s">
        <v>61</v>
      </c>
      <c r="BF1" s="29" t="s">
        <v>62</v>
      </c>
      <c r="BG1" s="30" t="s">
        <v>63</v>
      </c>
      <c r="BH1" s="11" t="s">
        <v>40</v>
      </c>
      <c r="BI1" s="31" t="s">
        <v>41</v>
      </c>
      <c r="BJ1" s="31" t="s">
        <v>42</v>
      </c>
    </row>
    <row r="2" spans="1:62" s="32" customFormat="1" ht="81" customHeight="1" x14ac:dyDescent="0.25">
      <c r="A2" s="33">
        <v>1</v>
      </c>
      <c r="B2" s="34"/>
      <c r="C2" s="34"/>
      <c r="D2" s="34" t="s">
        <v>82</v>
      </c>
      <c r="E2" s="34" t="s">
        <v>83</v>
      </c>
      <c r="F2" s="34" t="s">
        <v>64</v>
      </c>
      <c r="G2" s="34" t="s">
        <v>65</v>
      </c>
      <c r="H2" s="34" t="s">
        <v>84</v>
      </c>
      <c r="I2" s="34" t="s">
        <v>85</v>
      </c>
      <c r="J2" s="34" t="s">
        <v>66</v>
      </c>
      <c r="K2" s="8" t="s">
        <v>67</v>
      </c>
      <c r="L2" s="34" t="s">
        <v>68</v>
      </c>
      <c r="M2" s="34" t="s">
        <v>69</v>
      </c>
      <c r="N2" s="34"/>
      <c r="O2" s="48" t="s">
        <v>86</v>
      </c>
      <c r="P2" s="34"/>
      <c r="Q2" s="34" t="s">
        <v>43</v>
      </c>
      <c r="R2" s="35"/>
      <c r="S2" s="36">
        <v>8.1</v>
      </c>
      <c r="T2" s="9">
        <f>IF(ISERROR(R2/S2),"",R2/S2)</f>
        <v>0</v>
      </c>
      <c r="U2" s="37">
        <f>'[2]Sertarest Allergen Barrier MP'!B82</f>
        <v>37.65</v>
      </c>
      <c r="V2" s="38">
        <v>4.5999999999999996</v>
      </c>
      <c r="W2" s="34" t="s">
        <v>7</v>
      </c>
      <c r="X2" s="39">
        <v>46</v>
      </c>
      <c r="Y2" s="39">
        <v>38</v>
      </c>
      <c r="Z2" s="39">
        <v>54</v>
      </c>
      <c r="AA2" s="36"/>
      <c r="AB2" s="40">
        <v>6</v>
      </c>
      <c r="AC2" s="41">
        <f>IF(X2="","",X2*Y2*Z2/1000000)</f>
        <v>9.4392000000000004E-2</v>
      </c>
      <c r="AD2" s="42">
        <f>IF(AB2="","",65/AC2*AB2)</f>
        <v>4131.7060767861676</v>
      </c>
      <c r="AE2" s="49">
        <v>3300</v>
      </c>
      <c r="AF2" s="43">
        <f>IF(ISERROR(AE2/AD2),"",AE2/AD2)</f>
        <v>0.79870153846153857</v>
      </c>
      <c r="AG2" s="34" t="s">
        <v>70</v>
      </c>
      <c r="AH2" s="44">
        <f>7.3%+30%</f>
        <v>0.373</v>
      </c>
      <c r="AI2" s="43">
        <f>IF(ISERROR(U2*AH2),"",U2*AH2)</f>
        <v>14.04345</v>
      </c>
      <c r="AJ2" s="43">
        <f t="shared" ref="AJ2:AJ7" si="0">IF(ISERROR(U2+AF2+AI2),"",U2+AF2+AI2)</f>
        <v>52.492151538461535</v>
      </c>
      <c r="AK2" s="44">
        <v>0.01</v>
      </c>
      <c r="AL2" s="43">
        <f t="shared" ref="AL2:AL7" si="1">IF(ISERROR(BE2*AK2),"",BE2*AK2)</f>
        <v>0.09</v>
      </c>
      <c r="AM2" s="44"/>
      <c r="AN2" s="43">
        <f t="shared" ref="AN2:AN7" si="2">IF(ISERROR(BE2*AM2),"",BE2*AM2)</f>
        <v>0</v>
      </c>
      <c r="AO2" s="44"/>
      <c r="AP2" s="43">
        <f t="shared" ref="AP2:AP7" si="3">IF(ISERROR(BE2*AO2),"",BE2*AO2)</f>
        <v>0</v>
      </c>
      <c r="AQ2" s="44"/>
      <c r="AR2" s="43">
        <f>IF(ISERROR(BE2*AQ2),"",BE2*AQ2)</f>
        <v>0</v>
      </c>
      <c r="AS2" s="45" t="s">
        <v>71</v>
      </c>
      <c r="AT2" s="44">
        <v>5.5E-2</v>
      </c>
      <c r="AU2" s="43">
        <f t="shared" ref="AU2:AU7" si="4">IF(ISERROR(BE2*AT2),"",BE2*AT2)</f>
        <v>0.495</v>
      </c>
      <c r="AV2" s="43"/>
      <c r="AW2" s="44"/>
      <c r="AX2" s="43">
        <f>IF(ISERROR(BE2*AW2),"",BE2*AW2)</f>
        <v>0</v>
      </c>
      <c r="AY2" s="43"/>
      <c r="AZ2" s="44"/>
      <c r="BA2" s="43">
        <f>IF(ISERROR(BE2*AZ2),"",BE2*AZ2)</f>
        <v>0</v>
      </c>
      <c r="BB2" s="43">
        <f t="shared" ref="BB2:BB7" si="5">IF(ISERROR(AL2+AN2+AP2+AU2),"",AL2+AN2+AP2+AU2)</f>
        <v>0.58499999999999996</v>
      </c>
      <c r="BC2" s="43">
        <f t="shared" ref="BC2:BC7" si="6">IF(ISERROR(AJ2+BB2),"",AJ2+BB2)</f>
        <v>53.077151538461536</v>
      </c>
      <c r="BD2" s="10">
        <f t="shared" ref="BD2:BD7" si="7">IF(ISERROR((BE2-BC2)/BE2),"",(BE2-BC2)/BE2)</f>
        <v>-4.8974612820512817</v>
      </c>
      <c r="BE2" s="38">
        <v>9</v>
      </c>
      <c r="BF2" s="38">
        <v>16.989999999999998</v>
      </c>
      <c r="BG2" s="10">
        <f>IF(ISERROR((BF2-BE2)/BF2),"",(BF2-BE2)/BF2)</f>
        <v>0.47027663331371389</v>
      </c>
      <c r="BH2" s="46">
        <v>600</v>
      </c>
      <c r="BI2" s="43">
        <f>IF(ISERROR(BC2*BH2),"",BC2*BH2)</f>
        <v>31846.290923076922</v>
      </c>
      <c r="BJ2" s="43">
        <f>IF(ISERROR(BE2*BH2),"",BE2*BH2)</f>
        <v>5400</v>
      </c>
    </row>
    <row r="3" spans="1:62" s="32" customFormat="1" ht="81" customHeight="1" x14ac:dyDescent="0.25">
      <c r="A3" s="33">
        <v>2</v>
      </c>
      <c r="B3" s="34"/>
      <c r="C3" s="34"/>
      <c r="D3" s="34" t="s">
        <v>82</v>
      </c>
      <c r="E3" s="34" t="s">
        <v>83</v>
      </c>
      <c r="F3" s="34" t="s">
        <v>64</v>
      </c>
      <c r="G3" s="34" t="s">
        <v>65</v>
      </c>
      <c r="H3" s="34" t="s">
        <v>84</v>
      </c>
      <c r="I3" s="34" t="s">
        <v>85</v>
      </c>
      <c r="J3" s="34" t="s">
        <v>66</v>
      </c>
      <c r="K3" s="8" t="s">
        <v>67</v>
      </c>
      <c r="L3" s="34" t="s">
        <v>72</v>
      </c>
      <c r="M3" s="34" t="s">
        <v>69</v>
      </c>
      <c r="N3" s="34"/>
      <c r="O3" s="48" t="s">
        <v>77</v>
      </c>
      <c r="P3" s="34"/>
      <c r="Q3" s="34" t="s">
        <v>43</v>
      </c>
      <c r="R3" s="35"/>
      <c r="S3" s="36">
        <v>8.1</v>
      </c>
      <c r="T3" s="9">
        <f t="shared" ref="T3:T7" si="8">IF(ISERROR(R3/S3),"",R3/S3)</f>
        <v>0</v>
      </c>
      <c r="U3" s="37">
        <f>'[2]HZO costs 9.02.2025'!S34</f>
        <v>0</v>
      </c>
      <c r="V3" s="38">
        <v>4.7</v>
      </c>
      <c r="W3" s="34" t="s">
        <v>7</v>
      </c>
      <c r="X3" s="39">
        <v>46</v>
      </c>
      <c r="Y3" s="39">
        <v>38</v>
      </c>
      <c r="Z3" s="39">
        <v>56</v>
      </c>
      <c r="AA3" s="36"/>
      <c r="AB3" s="46">
        <v>6</v>
      </c>
      <c r="AC3" s="41">
        <f t="shared" ref="AC3:AC7" si="9">IF(X3="","",X3*Y3*Z3/1000000)</f>
        <v>9.7888000000000003E-2</v>
      </c>
      <c r="AD3" s="42">
        <f t="shared" ref="AD3:AD7" si="10">IF(AB3="","",65/AC3*AB3)</f>
        <v>3984.1451454723765</v>
      </c>
      <c r="AE3" s="49">
        <v>3300</v>
      </c>
      <c r="AF3" s="43">
        <f t="shared" ref="AF3:AF7" si="11">IF(ISERROR(AE3/AD3),"",AE3/AD3)</f>
        <v>0.8282830769230769</v>
      </c>
      <c r="AG3" s="34" t="s">
        <v>70</v>
      </c>
      <c r="AH3" s="44">
        <f t="shared" ref="AH3:AH7" si="12">7.3%+30%</f>
        <v>0.373</v>
      </c>
      <c r="AI3" s="43">
        <f>IF(ISERROR(U3*AH3),"",U3*AH3)</f>
        <v>0</v>
      </c>
      <c r="AJ3" s="43">
        <f t="shared" si="0"/>
        <v>0.8282830769230769</v>
      </c>
      <c r="AK3" s="44">
        <v>0.01</v>
      </c>
      <c r="AL3" s="43">
        <f t="shared" si="1"/>
        <v>9.2499999999999999E-2</v>
      </c>
      <c r="AM3" s="44"/>
      <c r="AN3" s="43">
        <f t="shared" si="2"/>
        <v>0</v>
      </c>
      <c r="AO3" s="44"/>
      <c r="AP3" s="43">
        <f t="shared" si="3"/>
        <v>0</v>
      </c>
      <c r="AQ3" s="44"/>
      <c r="AR3" s="43">
        <f t="shared" ref="AR3:AR7" si="13">IF(ISERROR(BE3*AQ3),"",BE3*AQ3)</f>
        <v>0</v>
      </c>
      <c r="AS3" s="45" t="s">
        <v>71</v>
      </c>
      <c r="AT3" s="44">
        <v>5.5E-2</v>
      </c>
      <c r="AU3" s="43">
        <f t="shared" si="4"/>
        <v>0.50875000000000004</v>
      </c>
      <c r="AV3" s="43"/>
      <c r="AW3" s="44"/>
      <c r="AX3" s="43">
        <f t="shared" ref="AX3:AX7" si="14">IF(ISERROR(BE3*AW3),"",BE3*AW3)</f>
        <v>0</v>
      </c>
      <c r="AY3" s="43"/>
      <c r="AZ3" s="44"/>
      <c r="BA3" s="43">
        <f t="shared" ref="BA3:BA7" si="15">IF(ISERROR(BE3*AZ3),"",BE3*AZ3)</f>
        <v>0</v>
      </c>
      <c r="BB3" s="43">
        <f t="shared" si="5"/>
        <v>0.60125000000000006</v>
      </c>
      <c r="BC3" s="43">
        <f t="shared" si="6"/>
        <v>1.429533076923077</v>
      </c>
      <c r="BD3" s="10">
        <f t="shared" si="7"/>
        <v>0.84545588357588353</v>
      </c>
      <c r="BE3" s="38">
        <v>9.25</v>
      </c>
      <c r="BF3" s="38">
        <v>17.989999999999998</v>
      </c>
      <c r="BG3" s="10">
        <f t="shared" ref="BG3:BG7" si="16">IF(ISERROR((BF3-BE3)/BF3),"",(BF3-BE3)/BF3)</f>
        <v>0.48582545858810444</v>
      </c>
      <c r="BH3" s="46">
        <v>0</v>
      </c>
      <c r="BI3" s="43">
        <f t="shared" ref="BI3:BI7" si="17">IF(ISERROR(BC3*BH3),"",BC3*BH3)</f>
        <v>0</v>
      </c>
      <c r="BJ3" s="43">
        <f t="shared" ref="BJ3:BJ7" si="18">IF(ISERROR(BE3*BH3),"",BE3*BH3)</f>
        <v>0</v>
      </c>
    </row>
    <row r="4" spans="1:62" s="32" customFormat="1" ht="81" customHeight="1" x14ac:dyDescent="0.25">
      <c r="A4" s="33">
        <v>3</v>
      </c>
      <c r="B4" s="34"/>
      <c r="C4" s="34"/>
      <c r="D4" s="34" t="s">
        <v>82</v>
      </c>
      <c r="E4" s="34" t="s">
        <v>83</v>
      </c>
      <c r="F4" s="34" t="s">
        <v>64</v>
      </c>
      <c r="G4" s="34" t="s">
        <v>65</v>
      </c>
      <c r="H4" s="34" t="s">
        <v>84</v>
      </c>
      <c r="I4" s="34" t="s">
        <v>85</v>
      </c>
      <c r="J4" s="34" t="s">
        <v>66</v>
      </c>
      <c r="K4" s="8" t="s">
        <v>67</v>
      </c>
      <c r="L4" s="34" t="s">
        <v>73</v>
      </c>
      <c r="M4" s="34" t="s">
        <v>69</v>
      </c>
      <c r="N4" s="34"/>
      <c r="O4" s="48" t="s">
        <v>78</v>
      </c>
      <c r="P4" s="34"/>
      <c r="Q4" s="34" t="s">
        <v>43</v>
      </c>
      <c r="R4" s="35"/>
      <c r="S4" s="36">
        <v>8.1</v>
      </c>
      <c r="T4" s="9">
        <f t="shared" si="8"/>
        <v>0</v>
      </c>
      <c r="U4" s="37">
        <f>'[2]Sertarest Allergen Barrier MP'!C82</f>
        <v>44.82</v>
      </c>
      <c r="V4" s="38">
        <v>5.5</v>
      </c>
      <c r="W4" s="34" t="s">
        <v>7</v>
      </c>
      <c r="X4" s="39">
        <v>46</v>
      </c>
      <c r="Y4" s="39">
        <v>38</v>
      </c>
      <c r="Z4" s="39">
        <v>60</v>
      </c>
      <c r="AA4" s="36"/>
      <c r="AB4" s="46">
        <v>6</v>
      </c>
      <c r="AC4" s="41">
        <f t="shared" si="9"/>
        <v>0.10488</v>
      </c>
      <c r="AD4" s="42">
        <f t="shared" si="10"/>
        <v>3718.5354691075518</v>
      </c>
      <c r="AE4" s="49">
        <v>3300</v>
      </c>
      <c r="AF4" s="43">
        <f t="shared" si="11"/>
        <v>0.88744615384615377</v>
      </c>
      <c r="AG4" s="34" t="s">
        <v>70</v>
      </c>
      <c r="AH4" s="44">
        <f t="shared" si="12"/>
        <v>0.373</v>
      </c>
      <c r="AI4" s="43">
        <f t="shared" ref="AI4:AI7" si="19">IF(ISERROR(U4*AH4),"",U4*AH4)</f>
        <v>16.717860000000002</v>
      </c>
      <c r="AJ4" s="43">
        <f t="shared" si="0"/>
        <v>62.425306153846158</v>
      </c>
      <c r="AK4" s="44">
        <v>0.01</v>
      </c>
      <c r="AL4" s="43">
        <f t="shared" si="1"/>
        <v>0.1075</v>
      </c>
      <c r="AM4" s="44"/>
      <c r="AN4" s="43">
        <f t="shared" si="2"/>
        <v>0</v>
      </c>
      <c r="AO4" s="44"/>
      <c r="AP4" s="43">
        <f t="shared" si="3"/>
        <v>0</v>
      </c>
      <c r="AQ4" s="44"/>
      <c r="AR4" s="43">
        <f t="shared" si="13"/>
        <v>0</v>
      </c>
      <c r="AS4" s="45" t="s">
        <v>71</v>
      </c>
      <c r="AT4" s="44">
        <v>5.5E-2</v>
      </c>
      <c r="AU4" s="43">
        <f t="shared" si="4"/>
        <v>0.59125000000000005</v>
      </c>
      <c r="AV4" s="43"/>
      <c r="AW4" s="44"/>
      <c r="AX4" s="43">
        <f t="shared" si="14"/>
        <v>0</v>
      </c>
      <c r="AY4" s="43"/>
      <c r="AZ4" s="44"/>
      <c r="BA4" s="43">
        <f t="shared" si="15"/>
        <v>0</v>
      </c>
      <c r="BB4" s="43">
        <f t="shared" si="5"/>
        <v>0.69875000000000009</v>
      </c>
      <c r="BC4" s="43">
        <f t="shared" si="6"/>
        <v>63.124056153846155</v>
      </c>
      <c r="BD4" s="10">
        <f t="shared" si="7"/>
        <v>-4.8720052236135958</v>
      </c>
      <c r="BE4" s="38">
        <v>10.75</v>
      </c>
      <c r="BF4" s="38">
        <v>19.989999999999998</v>
      </c>
      <c r="BG4" s="10">
        <f t="shared" si="16"/>
        <v>0.46223111555777885</v>
      </c>
      <c r="BH4" s="46">
        <v>600</v>
      </c>
      <c r="BI4" s="43">
        <f t="shared" si="17"/>
        <v>37874.433692307692</v>
      </c>
      <c r="BJ4" s="43">
        <f t="shared" si="18"/>
        <v>6450</v>
      </c>
    </row>
    <row r="5" spans="1:62" s="32" customFormat="1" ht="81" customHeight="1" x14ac:dyDescent="0.25">
      <c r="A5" s="33">
        <v>4</v>
      </c>
      <c r="B5" s="34"/>
      <c r="C5" s="34"/>
      <c r="D5" s="34" t="s">
        <v>82</v>
      </c>
      <c r="E5" s="34" t="s">
        <v>83</v>
      </c>
      <c r="F5" s="34" t="s">
        <v>64</v>
      </c>
      <c r="G5" s="34" t="s">
        <v>65</v>
      </c>
      <c r="H5" s="34" t="s">
        <v>84</v>
      </c>
      <c r="I5" s="34" t="s">
        <v>85</v>
      </c>
      <c r="J5" s="34" t="s">
        <v>66</v>
      </c>
      <c r="K5" s="8" t="s">
        <v>67</v>
      </c>
      <c r="L5" s="34" t="s">
        <v>74</v>
      </c>
      <c r="M5" s="34" t="s">
        <v>69</v>
      </c>
      <c r="N5" s="34"/>
      <c r="O5" s="48" t="s">
        <v>79</v>
      </c>
      <c r="P5" s="34"/>
      <c r="Q5" s="34" t="s">
        <v>43</v>
      </c>
      <c r="R5" s="35"/>
      <c r="S5" s="36">
        <v>8.1</v>
      </c>
      <c r="T5" s="9">
        <f t="shared" si="8"/>
        <v>0</v>
      </c>
      <c r="U5" s="37">
        <f>'[2]Sertarest Allergen Barrier MP'!D82</f>
        <v>49.24</v>
      </c>
      <c r="V5" s="38">
        <v>6</v>
      </c>
      <c r="W5" s="34" t="s">
        <v>7</v>
      </c>
      <c r="X5" s="39">
        <v>46</v>
      </c>
      <c r="Y5" s="39">
        <v>38</v>
      </c>
      <c r="Z5" s="39">
        <v>69</v>
      </c>
      <c r="AA5" s="36"/>
      <c r="AB5" s="46">
        <v>6</v>
      </c>
      <c r="AC5" s="41">
        <f t="shared" si="9"/>
        <v>0.120612</v>
      </c>
      <c r="AD5" s="42">
        <f t="shared" si="10"/>
        <v>3233.5091035717842</v>
      </c>
      <c r="AE5" s="49">
        <v>3300</v>
      </c>
      <c r="AF5" s="43">
        <f t="shared" si="11"/>
        <v>1.0205630769230769</v>
      </c>
      <c r="AG5" s="34" t="s">
        <v>70</v>
      </c>
      <c r="AH5" s="44">
        <f t="shared" si="12"/>
        <v>0.373</v>
      </c>
      <c r="AI5" s="43">
        <f t="shared" si="19"/>
        <v>18.366520000000001</v>
      </c>
      <c r="AJ5" s="43">
        <f t="shared" si="0"/>
        <v>68.627083076923071</v>
      </c>
      <c r="AK5" s="44">
        <v>0.01</v>
      </c>
      <c r="AL5" s="43">
        <f t="shared" si="1"/>
        <v>0.11750000000000001</v>
      </c>
      <c r="AM5" s="44"/>
      <c r="AN5" s="43">
        <f t="shared" si="2"/>
        <v>0</v>
      </c>
      <c r="AO5" s="44"/>
      <c r="AP5" s="43">
        <f t="shared" si="3"/>
        <v>0</v>
      </c>
      <c r="AQ5" s="44"/>
      <c r="AR5" s="43">
        <f t="shared" si="13"/>
        <v>0</v>
      </c>
      <c r="AS5" s="45" t="s">
        <v>71</v>
      </c>
      <c r="AT5" s="44">
        <v>5.5E-2</v>
      </c>
      <c r="AU5" s="43">
        <f t="shared" si="4"/>
        <v>0.64624999999999999</v>
      </c>
      <c r="AV5" s="43"/>
      <c r="AW5" s="44"/>
      <c r="AX5" s="43">
        <f t="shared" si="14"/>
        <v>0</v>
      </c>
      <c r="AY5" s="43"/>
      <c r="AZ5" s="44"/>
      <c r="BA5" s="43">
        <f t="shared" si="15"/>
        <v>0</v>
      </c>
      <c r="BB5" s="43">
        <f t="shared" si="5"/>
        <v>0.76375000000000004</v>
      </c>
      <c r="BC5" s="43">
        <f t="shared" si="6"/>
        <v>69.390833076923073</v>
      </c>
      <c r="BD5" s="10">
        <f t="shared" si="7"/>
        <v>-4.905602815057283</v>
      </c>
      <c r="BE5" s="38">
        <v>11.75</v>
      </c>
      <c r="BF5" s="38">
        <v>21.99</v>
      </c>
      <c r="BG5" s="10">
        <f t="shared" si="16"/>
        <v>0.46566621191450658</v>
      </c>
      <c r="BH5" s="46">
        <v>1800</v>
      </c>
      <c r="BI5" s="43">
        <f t="shared" si="17"/>
        <v>124903.49953846153</v>
      </c>
      <c r="BJ5" s="43">
        <f t="shared" si="18"/>
        <v>21150</v>
      </c>
    </row>
    <row r="6" spans="1:62" s="32" customFormat="1" ht="81" customHeight="1" x14ac:dyDescent="0.25">
      <c r="A6" s="33">
        <v>5</v>
      </c>
      <c r="B6" s="34"/>
      <c r="C6" s="34"/>
      <c r="D6" s="34" t="s">
        <v>82</v>
      </c>
      <c r="E6" s="34" t="s">
        <v>83</v>
      </c>
      <c r="F6" s="34" t="s">
        <v>64</v>
      </c>
      <c r="G6" s="34" t="s">
        <v>65</v>
      </c>
      <c r="H6" s="34" t="s">
        <v>84</v>
      </c>
      <c r="I6" s="34" t="s">
        <v>85</v>
      </c>
      <c r="J6" s="34" t="s">
        <v>66</v>
      </c>
      <c r="K6" s="8" t="s">
        <v>67</v>
      </c>
      <c r="L6" s="34" t="s">
        <v>75</v>
      </c>
      <c r="M6" s="34" t="s">
        <v>69</v>
      </c>
      <c r="N6" s="34"/>
      <c r="O6" s="48" t="s">
        <v>80</v>
      </c>
      <c r="P6" s="34"/>
      <c r="Q6" s="34" t="s">
        <v>43</v>
      </c>
      <c r="R6" s="35"/>
      <c r="S6" s="36">
        <v>8.1</v>
      </c>
      <c r="T6" s="9">
        <f t="shared" si="8"/>
        <v>0</v>
      </c>
      <c r="U6" s="37">
        <f>'[2]Sertarest Allergen Barrier MP'!E82</f>
        <v>58.35</v>
      </c>
      <c r="V6" s="38">
        <v>7.1</v>
      </c>
      <c r="W6" s="34" t="s">
        <v>7</v>
      </c>
      <c r="X6" s="39">
        <v>46</v>
      </c>
      <c r="Y6" s="39">
        <v>38</v>
      </c>
      <c r="Z6" s="39">
        <v>56</v>
      </c>
      <c r="AA6" s="36"/>
      <c r="AB6" s="47">
        <v>4</v>
      </c>
      <c r="AC6" s="41">
        <f t="shared" si="9"/>
        <v>9.7888000000000003E-2</v>
      </c>
      <c r="AD6" s="42">
        <f t="shared" si="10"/>
        <v>2656.096763648251</v>
      </c>
      <c r="AE6" s="49">
        <v>3300</v>
      </c>
      <c r="AF6" s="43">
        <f t="shared" si="11"/>
        <v>1.2424246153846155</v>
      </c>
      <c r="AG6" s="34" t="s">
        <v>70</v>
      </c>
      <c r="AH6" s="44">
        <f t="shared" si="12"/>
        <v>0.373</v>
      </c>
      <c r="AI6" s="43">
        <f t="shared" si="19"/>
        <v>21.76455</v>
      </c>
      <c r="AJ6" s="43">
        <f t="shared" si="0"/>
        <v>81.356974615384615</v>
      </c>
      <c r="AK6" s="44">
        <v>0.01</v>
      </c>
      <c r="AL6" s="43">
        <f t="shared" si="1"/>
        <v>0.14000000000000001</v>
      </c>
      <c r="AM6" s="44"/>
      <c r="AN6" s="43">
        <f t="shared" si="2"/>
        <v>0</v>
      </c>
      <c r="AO6" s="44"/>
      <c r="AP6" s="43">
        <f t="shared" si="3"/>
        <v>0</v>
      </c>
      <c r="AQ6" s="44"/>
      <c r="AR6" s="43">
        <f t="shared" si="13"/>
        <v>0</v>
      </c>
      <c r="AS6" s="45" t="s">
        <v>71</v>
      </c>
      <c r="AT6" s="44">
        <v>5.5E-2</v>
      </c>
      <c r="AU6" s="43">
        <f t="shared" si="4"/>
        <v>0.77</v>
      </c>
      <c r="AV6" s="43"/>
      <c r="AW6" s="44"/>
      <c r="AX6" s="43">
        <f t="shared" si="14"/>
        <v>0</v>
      </c>
      <c r="AY6" s="43"/>
      <c r="AZ6" s="44"/>
      <c r="BA6" s="43">
        <f t="shared" si="15"/>
        <v>0</v>
      </c>
      <c r="BB6" s="43">
        <f t="shared" si="5"/>
        <v>0.91</v>
      </c>
      <c r="BC6" s="43">
        <f t="shared" si="6"/>
        <v>82.266974615384612</v>
      </c>
      <c r="BD6" s="10">
        <f t="shared" si="7"/>
        <v>-4.876212472527472</v>
      </c>
      <c r="BE6" s="38">
        <v>14</v>
      </c>
      <c r="BF6" s="38">
        <v>27.99</v>
      </c>
      <c r="BG6" s="10">
        <f t="shared" si="16"/>
        <v>0.49982136477313321</v>
      </c>
      <c r="BH6" s="46">
        <v>600</v>
      </c>
      <c r="BI6" s="43">
        <f t="shared" si="17"/>
        <v>49360.184769230764</v>
      </c>
      <c r="BJ6" s="43">
        <f t="shared" si="18"/>
        <v>8400</v>
      </c>
    </row>
    <row r="7" spans="1:62" s="32" customFormat="1" ht="81" customHeight="1" x14ac:dyDescent="0.25">
      <c r="A7" s="33">
        <v>6</v>
      </c>
      <c r="B7" s="34"/>
      <c r="C7" s="34"/>
      <c r="D7" s="34" t="s">
        <v>82</v>
      </c>
      <c r="E7" s="34" t="s">
        <v>83</v>
      </c>
      <c r="F7" s="34" t="s">
        <v>64</v>
      </c>
      <c r="G7" s="34" t="s">
        <v>65</v>
      </c>
      <c r="H7" s="34" t="s">
        <v>84</v>
      </c>
      <c r="I7" s="34" t="s">
        <v>85</v>
      </c>
      <c r="J7" s="34" t="s">
        <v>66</v>
      </c>
      <c r="K7" s="8" t="s">
        <v>67</v>
      </c>
      <c r="L7" s="34" t="s">
        <v>76</v>
      </c>
      <c r="M7" s="34" t="s">
        <v>69</v>
      </c>
      <c r="N7" s="34"/>
      <c r="O7" s="48" t="s">
        <v>81</v>
      </c>
      <c r="P7" s="34"/>
      <c r="Q7" s="34" t="s">
        <v>43</v>
      </c>
      <c r="R7" s="35"/>
      <c r="S7" s="36">
        <v>8.1</v>
      </c>
      <c r="T7" s="9">
        <f t="shared" si="8"/>
        <v>0</v>
      </c>
      <c r="U7" s="37">
        <f>'[2]Sertarest Allergen Barrier MP'!F82</f>
        <v>58.96</v>
      </c>
      <c r="V7" s="38">
        <v>7.1</v>
      </c>
      <c r="W7" s="34" t="s">
        <v>7</v>
      </c>
      <c r="X7" s="39">
        <v>46</v>
      </c>
      <c r="Y7" s="39">
        <v>38</v>
      </c>
      <c r="Z7" s="39">
        <v>56</v>
      </c>
      <c r="AA7" s="36"/>
      <c r="AB7" s="47">
        <v>4</v>
      </c>
      <c r="AC7" s="41">
        <f t="shared" si="9"/>
        <v>9.7888000000000003E-2</v>
      </c>
      <c r="AD7" s="42">
        <f t="shared" si="10"/>
        <v>2656.096763648251</v>
      </c>
      <c r="AE7" s="49">
        <v>3300</v>
      </c>
      <c r="AF7" s="43">
        <f t="shared" si="11"/>
        <v>1.2424246153846155</v>
      </c>
      <c r="AG7" s="34" t="s">
        <v>70</v>
      </c>
      <c r="AH7" s="44">
        <f t="shared" si="12"/>
        <v>0.373</v>
      </c>
      <c r="AI7" s="43">
        <f t="shared" si="19"/>
        <v>21.992080000000001</v>
      </c>
      <c r="AJ7" s="43">
        <f t="shared" si="0"/>
        <v>82.194504615384616</v>
      </c>
      <c r="AK7" s="44">
        <v>0.01</v>
      </c>
      <c r="AL7" s="43">
        <f t="shared" si="1"/>
        <v>0.14000000000000001</v>
      </c>
      <c r="AM7" s="44"/>
      <c r="AN7" s="43">
        <f t="shared" si="2"/>
        <v>0</v>
      </c>
      <c r="AO7" s="44"/>
      <c r="AP7" s="43">
        <f t="shared" si="3"/>
        <v>0</v>
      </c>
      <c r="AQ7" s="44"/>
      <c r="AR7" s="43">
        <f t="shared" si="13"/>
        <v>0</v>
      </c>
      <c r="AS7" s="45" t="s">
        <v>71</v>
      </c>
      <c r="AT7" s="44">
        <v>5.5E-2</v>
      </c>
      <c r="AU7" s="43">
        <f t="shared" si="4"/>
        <v>0.77</v>
      </c>
      <c r="AV7" s="43"/>
      <c r="AW7" s="44"/>
      <c r="AX7" s="43">
        <f t="shared" si="14"/>
        <v>0</v>
      </c>
      <c r="AY7" s="43"/>
      <c r="AZ7" s="44"/>
      <c r="BA7" s="43">
        <f t="shared" si="15"/>
        <v>0</v>
      </c>
      <c r="BB7" s="43">
        <f t="shared" si="5"/>
        <v>0.91</v>
      </c>
      <c r="BC7" s="43">
        <f t="shared" si="6"/>
        <v>83.104504615384613</v>
      </c>
      <c r="BD7" s="10">
        <f t="shared" si="7"/>
        <v>-4.9360360439560438</v>
      </c>
      <c r="BE7" s="38">
        <v>14</v>
      </c>
      <c r="BF7" s="38">
        <v>27.99</v>
      </c>
      <c r="BG7" s="10">
        <f t="shared" si="16"/>
        <v>0.49982136477313321</v>
      </c>
      <c r="BH7" s="46">
        <v>0</v>
      </c>
      <c r="BI7" s="43">
        <f t="shared" si="17"/>
        <v>0</v>
      </c>
      <c r="BJ7" s="43">
        <f t="shared" si="18"/>
        <v>0</v>
      </c>
    </row>
  </sheetData>
  <protectedRanges>
    <protectedRange sqref="AQ1:AR1 AV1 AY1 BF2:BH7 L2:BD7 A2:J7" name="Range1"/>
    <protectedRange sqref="K2:K7" name="Range1_1_2"/>
  </protectedRanges>
  <phoneticPr fontId="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[2]ValueSelection!#REF!</xm:f>
          </x14:formula1>
          <xm:sqref>F2:F7</xm:sqref>
        </x14:dataValidation>
        <x14:dataValidation type="list" allowBlank="1" showInputMessage="1" showErrorMessage="1">
          <x14:formula1>
            <xm:f>[2]ValueSelection!#REF!</xm:f>
          </x14:formula1>
          <xm:sqref>E2:E7</xm:sqref>
        </x14:dataValidation>
        <x14:dataValidation type="list" allowBlank="1" showInputMessage="1" showErrorMessage="1">
          <x14:formula1>
            <xm:f>[2]Data!#REF!</xm:f>
          </x14:formula1>
          <xm:sqref>Q2:Q7</xm:sqref>
        </x14:dataValidation>
        <x14:dataValidation type="list" allowBlank="1" showInputMessage="1" showErrorMessage="1">
          <x14:formula1>
            <xm:f>[2]Data!#REF!</xm:f>
          </x14:formula1>
          <xm:sqref>W2:W7</xm:sqref>
        </x14:dataValidation>
        <x14:dataValidation type="list" allowBlank="1" showInputMessage="1" showErrorMessage="1">
          <x14:formula1>
            <xm:f>[2]ValueSelection!#REF!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2025-11-14T00:50:40Z</dcterms:modified>
</cp:coreProperties>
</file>