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3" i="1" l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AK3" i="1" s="1"/>
  <c r="S3" i="1"/>
  <c r="U3" i="1" s="1"/>
  <c r="BJ3" i="1" s="1"/>
  <c r="BM2" i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S2" i="1"/>
  <c r="AU2" i="1" l="1"/>
  <c r="W3" i="1"/>
  <c r="AK2" i="1"/>
  <c r="AV2" i="1" s="1"/>
  <c r="BK3" i="1"/>
  <c r="BL3" i="1" s="1"/>
  <c r="W2" i="1"/>
  <c r="U2" i="1"/>
  <c r="BJ2" i="1" s="1"/>
  <c r="BK2" i="1" s="1"/>
  <c r="BL2" i="1" s="1"/>
  <c r="AU3" i="1"/>
  <c r="AV3" i="1" s="1"/>
  <c r="BD3" i="1" l="1"/>
  <c r="AW3" i="1"/>
  <c r="BD2" i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  <comment ref="B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B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BL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</commentList>
</comments>
</file>

<file path=xl/sharedStrings.xml><?xml version="1.0" encoding="utf-8"?>
<sst xmlns="http://schemas.openxmlformats.org/spreadsheetml/2006/main" count="90" uniqueCount="83">
  <si>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</si>
  <si>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</si>
  <si>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</si>
  <si>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</si>
  <si>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</si>
  <si>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</si>
  <si>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</si>
  <si>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</si>
  <si>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</si>
  <si>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</si>
  <si>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</si>
  <si>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</si>
  <si>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</si>
  <si>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</si>
  <si>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</si>
  <si>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</si>
  <si>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</si>
  <si>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</si>
  <si>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</si>
  <si>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</si>
  <si>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</si>
  <si>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</si>
  <si>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</si>
  <si>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</si>
  <si>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</si>
  <si>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</si>
  <si>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</si>
  <si>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</si>
  <si>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</si>
  <si>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</si>
  <si>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</si>
  <si>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</si>
  <si>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</si>
  <si>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</si>
  <si>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</si>
  <si>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</si>
  <si>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</si>
  <si>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</si>
  <si>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</si>
  <si>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</si>
  <si>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</si>
  <si>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</si>
  <si>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</si>
  <si>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</si>
  <si>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</si>
  <si>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</si>
  <si>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</si>
  <si>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</si>
  <si>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</si>
  <si>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</si>
  <si>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</si>
  <si>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</si>
  <si>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</si>
  <si>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</si>
  <si>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</si>
  <si>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</si>
  <si>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</si>
  <si>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20% Tariff cost reduction</t>
  </si>
  <si>
    <t>LDP Cost $ 20% tariff</t>
  </si>
  <si>
    <t>JLA POE Price Quote 20% Tariff</t>
  </si>
  <si>
    <t>Cost Decrease %</t>
  </si>
  <si>
    <t>QUILT</t>
  </si>
  <si>
    <t>Hanging 3pc Quilt Set</t>
  </si>
  <si>
    <t>Twin:                                                66x86"/20x26+1/2"(1)</t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</si>
  <si>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</si>
  <si>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</si>
  <si>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</si>
  <si>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</si>
  <si>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</si>
  <si>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Ship date:</t>
  </si>
  <si>
    <t>Talia</t>
    <phoneticPr fontId="1" type="noConversion"/>
  </si>
  <si>
    <t>Blue</t>
    <phoneticPr fontId="1" type="noConversion"/>
  </si>
  <si>
    <t>85gsm microfiber print front and reverse. Stitch quilted. 180gsm Slick Poly Fill. Folded packaging.</t>
  </si>
  <si>
    <t>Ashley Scallop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</si>
  <si>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</si>
  <si>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</si>
  <si>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Twin:                                                66x86"/20x26+1.5"(1)</t>
    <phoneticPr fontId="1" type="noConversion"/>
  </si>
  <si>
    <t>LT BLUE</t>
    <phoneticPr fontId="1" type="noConversion"/>
  </si>
  <si>
    <t>RS14-8686</t>
    <phoneticPr fontId="1" type="noConversion"/>
  </si>
  <si>
    <t>RS-251092</t>
  </si>
  <si>
    <t xml:space="preserve">	85gsm microfiber print front and solid reverse. Stitch quilted. 180gsm Slick Poly Fill.</t>
    <phoneticPr fontId="1" type="noConversion"/>
  </si>
  <si>
    <t>100% Polyester</t>
    <phoneticPr fontId="1" type="noConversion"/>
  </si>
  <si>
    <t>RS14-8687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</si>
</sst>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  <numFmt numFmtId="182" formatCode="_-[$$-409]* #,##0.00_ ;_-[$$-409]* \-#,##0.00\ ;_-[$$-409]* &quot;-&quot;??_ ;_-@_ "/>
  </numFmts>
  <fonts count="16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"/>
      <color rgb="FF000000"/>
      <name val="Aptos"/>
      <family val="2"/>
    </font>
    <font>
      <b/>
      <sz val="10.5"/>
      <color rgb="FFFF0000"/>
      <name val="Aptos"/>
      <family val="2"/>
    </font>
    <font>
      <sz val="12"/>
      <name val="Aptos"/>
      <family val="2"/>
    </font>
    <font>
      <b/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80" fontId="7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5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5" fillId="7" borderId="2" xfId="1" applyFont="1" applyFill="1" applyBorder="1" applyAlignment="1">
      <alignment horizontal="center" wrapText="1"/>
    </xf>
    <xf numFmtId="176" fontId="5" fillId="3" borderId="2" xfId="0" applyNumberFormat="1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 wrapText="1"/>
    </xf>
    <xf numFmtId="177" fontId="8" fillId="3" borderId="2" xfId="2" applyNumberFormat="1" applyFont="1" applyFill="1" applyBorder="1" applyAlignment="1">
      <alignment wrapText="1"/>
    </xf>
    <xf numFmtId="177" fontId="5" fillId="8" borderId="1" xfId="0" applyNumberFormat="1" applyFont="1" applyFill="1" applyBorder="1" applyAlignment="1">
      <alignment horizontal="center" wrapText="1"/>
    </xf>
    <xf numFmtId="177" fontId="4" fillId="3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7" borderId="2" xfId="2" applyNumberFormat="1" applyFont="1" applyFill="1" applyBorder="1" applyAlignment="1">
      <alignment wrapText="1"/>
    </xf>
    <xf numFmtId="177" fontId="8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7" fontId="10" fillId="7" borderId="2" xfId="2" applyNumberFormat="1" applyFont="1" applyFill="1" applyBorder="1" applyAlignment="1">
      <alignment wrapText="1"/>
    </xf>
    <xf numFmtId="177" fontId="5" fillId="4" borderId="2" xfId="0" applyNumberFormat="1" applyFont="1" applyFill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177" fontId="8" fillId="2" borderId="2" xfId="2" applyNumberFormat="1" applyFont="1" applyFill="1" applyBorder="1" applyAlignment="1">
      <alignment wrapText="1"/>
    </xf>
    <xf numFmtId="10" fontId="8" fillId="2" borderId="2" xfId="2" applyNumberFormat="1" applyFont="1" applyFill="1" applyBorder="1" applyAlignment="1">
      <alignment wrapText="1"/>
    </xf>
    <xf numFmtId="177" fontId="10" fillId="2" borderId="2" xfId="2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177" fontId="0" fillId="9" borderId="2" xfId="0" applyNumberFormat="1" applyFill="1" applyBorder="1" applyAlignment="1">
      <alignment wrapText="1"/>
    </xf>
    <xf numFmtId="0" fontId="2" fillId="0" borderId="0" xfId="5" applyAlignment="1">
      <alignment wrapText="1"/>
    </xf>
    <xf numFmtId="177" fontId="2" fillId="0" borderId="0" xfId="5" applyNumberFormat="1" applyAlignment="1">
      <alignment wrapText="1"/>
    </xf>
    <xf numFmtId="181" fontId="14" fillId="10" borderId="2" xfId="6" applyNumberFormat="1" applyFont="1" applyFill="1" applyBorder="1" applyAlignment="1">
      <alignment horizontal="right"/>
    </xf>
    <xf numFmtId="182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/>
    <xf numFmtId="177" fontId="15" fillId="11" borderId="2" xfId="7" applyNumberFormat="1" applyFont="1" applyFill="1" applyBorder="1"/>
    <xf numFmtId="10" fontId="15" fillId="11" borderId="2" xfId="4" applyNumberFormat="1" applyFont="1" applyFill="1" applyBorder="1"/>
    <xf numFmtId="14" fontId="2" fillId="0" borderId="0" xfId="5" applyNumberFormat="1" applyAlignment="1">
      <alignment horizontal="left" wrapText="1"/>
    </xf>
    <xf numFmtId="0" fontId="2" fillId="0" borderId="0" xfId="5"/>
    <xf numFmtId="0" fontId="2" fillId="12" borderId="3" xfId="0" applyFont="1" applyFill="1" applyBorder="1" applyAlignment="1">
      <alignment wrapText="1"/>
    </xf>
    <xf numFmtId="0" fontId="2" fillId="12" borderId="2" xfId="0" applyFont="1" applyFill="1" applyBorder="1" applyAlignment="1">
      <alignment vertical="center" wrapText="1"/>
    </xf>
    <xf numFmtId="0" fontId="0" fillId="12" borderId="2" xfId="0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" fillId="12" borderId="2" xfId="1" applyFill="1" applyBorder="1" applyAlignment="1">
      <alignment wrapText="1"/>
    </xf>
    <xf numFmtId="0" fontId="2" fillId="12" borderId="2" xfId="0" applyFont="1" applyFill="1" applyBorder="1" applyAlignment="1">
      <alignment wrapText="1"/>
    </xf>
    <xf numFmtId="2" fontId="0" fillId="12" borderId="3" xfId="0" applyNumberFormat="1" applyFill="1" applyBorder="1" applyAlignment="1">
      <alignment wrapText="1"/>
    </xf>
    <xf numFmtId="2" fontId="0" fillId="12" borderId="2" xfId="0" applyNumberFormat="1" applyFill="1" applyBorder="1" applyAlignment="1">
      <alignment wrapText="1"/>
    </xf>
    <xf numFmtId="1" fontId="0" fillId="12" borderId="2" xfId="0" applyNumberFormat="1" applyFill="1" applyBorder="1" applyAlignment="1">
      <alignment wrapText="1"/>
    </xf>
    <xf numFmtId="0" fontId="0" fillId="12" borderId="2" xfId="0" applyFill="1" applyBorder="1" applyAlignment="1">
      <alignment wrapText="1"/>
    </xf>
    <xf numFmtId="10" fontId="0" fillId="12" borderId="2" xfId="0" applyNumberFormat="1" applyFill="1" applyBorder="1" applyAlignment="1">
      <alignment wrapText="1"/>
    </xf>
    <xf numFmtId="10" fontId="0" fillId="12" borderId="0" xfId="0" applyNumberFormat="1" applyFill="1" applyAlignment="1">
      <alignment wrapText="1"/>
    </xf>
    <xf numFmtId="177" fontId="0" fillId="12" borderId="2" xfId="0" applyNumberFormat="1" applyFill="1" applyBorder="1" applyAlignment="1">
      <alignment wrapText="1"/>
    </xf>
    <xf numFmtId="0" fontId="13" fillId="12" borderId="2" xfId="0" applyFont="1" applyFill="1" applyBorder="1" applyAlignment="1">
      <alignment horizontal="center" vertical="center" wrapText="1"/>
    </xf>
    <xf numFmtId="0" fontId="3" fillId="0" borderId="0" xfId="5" applyFont="1" applyAlignment="1">
      <alignment horizontal="left" wrapText="1"/>
    </xf>
    <xf numFmtId="0" fontId="0" fillId="12" borderId="2" xfId="0" applyFill="1" applyBorder="1" applyAlignment="1">
      <alignment horizontal="center" wrapText="1"/>
    </xf>
    <xf numFmtId="177" fontId="0" fillId="12" borderId="2" xfId="3" applyNumberFormat="1" applyFont="1" applyFill="1" applyBorder="1" applyAlignment="1">
      <alignment wrapText="1"/>
    </xf>
    <xf numFmtId="177" fontId="0" fillId="12" borderId="1" xfId="0" applyNumberFormat="1" applyFill="1" applyBorder="1" applyAlignment="1">
      <alignment wrapText="1"/>
    </xf>
    <xf numFmtId="179" fontId="0" fillId="12" borderId="2" xfId="0" applyNumberFormat="1" applyFill="1" applyBorder="1" applyAlignment="1">
      <alignment wrapText="1"/>
    </xf>
    <xf numFmtId="10" fontId="4" fillId="12" borderId="2" xfId="4" applyNumberFormat="1" applyFont="1" applyFill="1" applyBorder="1" applyAlignment="1">
      <alignment wrapText="1"/>
    </xf>
    <xf numFmtId="10" fontId="0" fillId="12" borderId="2" xfId="4" applyNumberFormat="1" applyFont="1" applyFill="1" applyBorder="1" applyAlignment="1">
      <alignment wrapText="1"/>
    </xf>
    <xf numFmtId="176" fontId="0" fillId="12" borderId="2" xfId="0" applyNumberFormat="1" applyFill="1" applyBorder="1" applyAlignment="1">
      <alignment wrapText="1"/>
    </xf>
    <xf numFmtId="0" fontId="0" fillId="12" borderId="2" xfId="0" applyFill="1" applyBorder="1" applyAlignment="1">
      <alignment horizontal="center" vertical="center"/>
    </xf>
    <xf numFmtId="4" fontId="3" fillId="12" borderId="2" xfId="0" applyNumberFormat="1" applyFont="1" applyFill="1" applyBorder="1" applyAlignment="1">
      <alignment horizontal="center" wrapText="1"/>
    </xf>
    <xf numFmtId="0" fontId="12" fillId="12" borderId="2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</cellXfs>
  <cellStyles count="9">
    <cellStyle name="Currency 2" xfId="3"/>
    <cellStyle name="Currency_West End Quote Sheet for Fred Meyer20090804-Hellen" xfId="7"/>
    <cellStyle name="Normal 2" xfId="1"/>
    <cellStyle name="Normal 2 18 2" xfId="2"/>
    <cellStyle name="Percent 2" xfId="4"/>
    <cellStyle name="常规" xfId="0" builtinId="0"/>
    <cellStyle name="常规 12 2" xfId="8"/>
    <cellStyle name="常规 3" xfId="5"/>
    <cellStyle name="样式 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63588</xdr:rowOff>
    </xdr:from>
    <xdr:to>
      <xdr:col>2</xdr:col>
      <xdr:colOff>1206499</xdr:colOff>
      <xdr:row>2</xdr:row>
      <xdr:rowOff>1159360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093EAAA2-DF6C-4CF4-9173-05F60DC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550" y="11445963"/>
          <a:ext cx="952499" cy="109577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1</xdr:row>
      <xdr:rowOff>31750</xdr:rowOff>
    </xdr:from>
    <xdr:to>
      <xdr:col>2</xdr:col>
      <xdr:colOff>1217082</xdr:colOff>
      <xdr:row>1</xdr:row>
      <xdr:rowOff>1213534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FF7F9E6C-BB2E-41CC-9AD9-03BD9D59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216" y="10175875"/>
          <a:ext cx="1005416" cy="1181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_20%25%20tariff%2011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16">
          <cell r="G16">
            <v>46.3</v>
          </cell>
        </row>
        <row r="51">
          <cell r="F51">
            <v>47.5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5"/>
  <sheetViews>
    <sheetView tabSelected="1" zoomScale="90" zoomScaleNormal="90" workbookViewId="0">
      <pane xSplit="14" topLeftCell="O1" activePane="topRight" state="frozen"/>
      <selection pane="topRight" activeCell="J14" sqref="J14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4.42578125" style="1" customWidth="1"/>
    <col min="11" max="11" width="20.85546875" style="1" customWidth="1"/>
    <col min="12" max="12" width="16.7109375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77" customWidth="1"/>
    <col min="50" max="50" width="7.85546875" style="6" customWidth="1"/>
    <col min="51" max="51" width="9.5703125" style="6" customWidth="1"/>
    <col min="52" max="52" width="7.7109375" style="6" hidden="1" customWidth="1"/>
    <col min="53" max="54" width="12.140625" style="11" hidden="1" customWidth="1"/>
    <col min="55" max="55" width="12.140625" style="6" customWidth="1"/>
    <col min="56" max="56" width="13.42578125" style="1" hidden="1" customWidth="1"/>
    <col min="57" max="57" width="15.42578125" style="1" hidden="1" customWidth="1"/>
    <col min="58" max="58" width="0" style="1" hidden="1" customWidth="1"/>
    <col min="59" max="59" width="13.28515625" style="6" hidden="1" customWidth="1"/>
    <col min="60" max="60" width="12.28515625" style="6" hidden="1" customWidth="1"/>
    <col min="61" max="61" width="17.28515625" style="1" hidden="1" customWidth="1"/>
    <col min="62" max="62" width="9.140625" style="1"/>
    <col min="63" max="63" width="9.42578125" style="1" bestFit="1" customWidth="1"/>
    <col min="64" max="64" width="10.42578125" style="1" bestFit="1" customWidth="1"/>
    <col min="65" max="16384" width="9.140625" style="1"/>
  </cols>
  <sheetData>
    <row r="1" spans="1:66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  <c r="BG1" s="1"/>
      <c r="BH1" s="1"/>
      <c r="BJ1" s="38" t="s">
        <v>57</v>
      </c>
      <c r="BK1" s="38" t="s">
        <v>58</v>
      </c>
      <c r="BL1" s="39" t="s">
        <v>48</v>
      </c>
      <c r="BM1" s="40" t="s">
        <v>59</v>
      </c>
      <c r="BN1" s="41" t="s">
        <v>60</v>
      </c>
    </row>
    <row r="2" spans="1:66" ht="97.5" customHeight="1">
      <c r="A2" s="61"/>
      <c r="B2" s="67">
        <v>19</v>
      </c>
      <c r="C2" s="74"/>
      <c r="D2" s="57"/>
      <c r="E2" s="61"/>
      <c r="F2" s="61"/>
      <c r="G2" s="61" t="s">
        <v>61</v>
      </c>
      <c r="H2" s="57" t="s">
        <v>73</v>
      </c>
      <c r="I2" s="53" t="s">
        <v>74</v>
      </c>
      <c r="J2" s="54" t="s">
        <v>62</v>
      </c>
      <c r="K2" s="53" t="s">
        <v>72</v>
      </c>
      <c r="L2" s="56" t="s">
        <v>75</v>
      </c>
      <c r="M2" s="57" t="s">
        <v>76</v>
      </c>
      <c r="N2" s="57" t="s">
        <v>77</v>
      </c>
      <c r="O2" s="61"/>
      <c r="P2" s="61" t="s">
        <v>78</v>
      </c>
      <c r="Q2" s="61"/>
      <c r="R2" s="61" t="s">
        <v>64</v>
      </c>
      <c r="S2" s="73">
        <f>'[1]printed quilt-9.26'!F51</f>
        <v>47.5</v>
      </c>
      <c r="T2" s="58">
        <v>8.1</v>
      </c>
      <c r="U2" s="68">
        <f t="shared" ref="U2:U3" si="0">IF(ISERROR(S2/T2),"",S2/T2)</f>
        <v>5.8641975308641978</v>
      </c>
      <c r="V2" s="69">
        <v>5.86</v>
      </c>
      <c r="W2" s="75">
        <f>S2</f>
        <v>47.5</v>
      </c>
      <c r="X2" s="61" t="s">
        <v>65</v>
      </c>
      <c r="Y2" s="76">
        <v>44</v>
      </c>
      <c r="Z2" s="76">
        <v>41</v>
      </c>
      <c r="AA2" s="76">
        <v>23</v>
      </c>
      <c r="AB2" s="59">
        <v>5</v>
      </c>
      <c r="AC2" s="60">
        <v>2</v>
      </c>
      <c r="AD2" s="70">
        <f t="shared" ref="AD2:AD3" si="1">IF(Y2="","",Y2*Z2*AA2/1000000)</f>
        <v>4.1492000000000001E-2</v>
      </c>
      <c r="AE2" s="60">
        <f t="shared" ref="AE2:AE3" si="2">IF(AC2="","",65/AD2*AC2)</f>
        <v>3133.1340981394001</v>
      </c>
      <c r="AF2" s="61">
        <v>2250</v>
      </c>
      <c r="AG2" s="64">
        <f t="shared" ref="AG2:AG3" si="3">IF(ISERROR(AF2/AE2),"",AF2/AE2)</f>
        <v>0.71813076923076935</v>
      </c>
      <c r="AH2" s="61" t="s">
        <v>66</v>
      </c>
      <c r="AI2" s="62">
        <v>0.42799999999999999</v>
      </c>
      <c r="AJ2" s="64">
        <f t="shared" ref="AJ2:AJ3" si="4">IF(ISERROR(V2*AI2),"",V2*AI2)</f>
        <v>2.5080800000000001</v>
      </c>
      <c r="AK2" s="64">
        <f t="shared" ref="AK2:AK3" si="5">IF(ISERROR(V2+AG2+AJ2),"",V2+AG2+AJ2)</f>
        <v>9.0862107692307692</v>
      </c>
      <c r="AL2" s="62">
        <v>0</v>
      </c>
      <c r="AM2" s="64">
        <f t="shared" ref="AM2:AM3" si="6">IF(ISERROR(AY2*AL2),"",AY2*AL2)</f>
        <v>0</v>
      </c>
      <c r="AN2" s="62">
        <v>0</v>
      </c>
      <c r="AO2" s="64">
        <f t="shared" ref="AO2:AO3" si="7">IF(ISERROR(AY2*AN2),"",AY2*AN2)</f>
        <v>0</v>
      </c>
      <c r="AP2" s="63">
        <v>0</v>
      </c>
      <c r="AQ2" s="64">
        <f t="shared" ref="AQ2:AQ3" si="8">IF(ISERROR(AY2*AP2),"",AY2*AP2)</f>
        <v>0</v>
      </c>
      <c r="AR2" s="61">
        <v>0</v>
      </c>
      <c r="AS2" s="62">
        <v>0</v>
      </c>
      <c r="AT2" s="64">
        <f t="shared" ref="AT2:AT3" si="9">IF(ISERROR(AY2*AS2),"",AY2*AS2)</f>
        <v>0</v>
      </c>
      <c r="AU2" s="64">
        <f t="shared" ref="AU2:AU3" si="10">IF(ISERROR(AM2+AO2+AQ2+AT2),"",AM2+AO2+AQ2+AT2)</f>
        <v>0</v>
      </c>
      <c r="AV2" s="64">
        <f t="shared" ref="AV2:AV3" si="11">IF(ISERROR(AK2+AU2),"",AK2+AU2)</f>
        <v>9.0862107692307692</v>
      </c>
      <c r="AW2" s="71">
        <f t="shared" ref="AW2:AW3" si="12">IF(ISERROR((AY2-AV2)/AY2),"",(AY2-AV2)/AY2)</f>
        <v>0.19874684574684573</v>
      </c>
      <c r="AX2" s="64">
        <f t="shared" ref="AX2:AX3" si="13">IF(BA2="","",AZ2*(1-BA2))</f>
        <v>11.34</v>
      </c>
      <c r="AY2" s="64">
        <v>11.34</v>
      </c>
      <c r="AZ2" s="64">
        <v>24.99</v>
      </c>
      <c r="BA2" s="62">
        <f t="shared" ref="BA2:BA3" si="14">(AZ2-AY2)/AZ2</f>
        <v>0.54621848739495793</v>
      </c>
      <c r="BB2" s="72">
        <f t="shared" ref="BB2:BB3" si="15">IF(ISERROR((AZ2-AY2)/AZ2),"",(AZ2-AY2)/AZ2)</f>
        <v>0.54621848739495793</v>
      </c>
      <c r="BC2" s="65">
        <v>810</v>
      </c>
      <c r="BD2" s="42">
        <f t="shared" ref="BD2:BD3" si="16">IF(ISERROR(AV2*BC2),"",AV2*BC2)</f>
        <v>7359.8307230769233</v>
      </c>
      <c r="BE2" s="42">
        <f t="shared" ref="BE2:BE3" si="17">IF(ISERROR(AY2*BC2),"",AY2*BC2)</f>
        <v>9185.4</v>
      </c>
      <c r="BF2" s="43" t="s">
        <v>67</v>
      </c>
      <c r="BG2" s="44" t="s">
        <v>79</v>
      </c>
      <c r="BH2" s="43" t="s">
        <v>68</v>
      </c>
      <c r="BI2" s="66">
        <v>11512091</v>
      </c>
      <c r="BJ2" s="45">
        <f t="shared" ref="BJ2:BJ3" si="18">U2*0.1</f>
        <v>0.5864197530864198</v>
      </c>
      <c r="BK2" s="46">
        <f t="shared" ref="BK2:BK3" si="19">AK2-BJ2</f>
        <v>8.49979101614435</v>
      </c>
      <c r="BL2" s="47">
        <f t="shared" ref="BL2:BL3" si="20">(BM2-BK2)/BM2</f>
        <v>0.2192284854364758</v>
      </c>
      <c r="BM2" s="48">
        <f t="shared" ref="BM2:BM3" si="21">AY2*(1-BN2)</f>
        <v>10.8864</v>
      </c>
      <c r="BN2" s="49">
        <v>0.04</v>
      </c>
    </row>
    <row r="3" spans="1:66" ht="97.5" customHeight="1">
      <c r="A3" s="61"/>
      <c r="B3" s="67">
        <v>20</v>
      </c>
      <c r="C3" s="74"/>
      <c r="D3" s="52"/>
      <c r="E3" s="61"/>
      <c r="F3" s="61"/>
      <c r="G3" s="61" t="s">
        <v>61</v>
      </c>
      <c r="H3" s="57" t="s">
        <v>70</v>
      </c>
      <c r="I3" s="53" t="s">
        <v>74</v>
      </c>
      <c r="J3" s="54" t="s">
        <v>62</v>
      </c>
      <c r="K3" s="55" t="s">
        <v>80</v>
      </c>
      <c r="L3" s="56" t="s">
        <v>81</v>
      </c>
      <c r="M3" s="61" t="s">
        <v>63</v>
      </c>
      <c r="N3" s="57" t="s">
        <v>71</v>
      </c>
      <c r="O3" s="61"/>
      <c r="P3" s="61" t="s">
        <v>82</v>
      </c>
      <c r="Q3" s="61"/>
      <c r="R3" s="61" t="s">
        <v>64</v>
      </c>
      <c r="S3" s="73">
        <f>'[1]printed quilt-9.26'!G16</f>
        <v>46.3</v>
      </c>
      <c r="T3" s="58">
        <v>8.1</v>
      </c>
      <c r="U3" s="68">
        <f t="shared" si="0"/>
        <v>5.716049382716049</v>
      </c>
      <c r="V3" s="69">
        <v>5.72</v>
      </c>
      <c r="W3" s="75">
        <f t="shared" ref="W3" si="22">S3</f>
        <v>46.3</v>
      </c>
      <c r="X3" s="61" t="s">
        <v>65</v>
      </c>
      <c r="Y3" s="76">
        <v>44</v>
      </c>
      <c r="Z3" s="76">
        <v>41</v>
      </c>
      <c r="AA3" s="76">
        <v>23</v>
      </c>
      <c r="AB3" s="59">
        <v>5</v>
      </c>
      <c r="AC3" s="60">
        <v>2</v>
      </c>
      <c r="AD3" s="70">
        <f t="shared" si="1"/>
        <v>4.1492000000000001E-2</v>
      </c>
      <c r="AE3" s="60">
        <f t="shared" si="2"/>
        <v>3133.1340981394001</v>
      </c>
      <c r="AF3" s="61">
        <v>2250</v>
      </c>
      <c r="AG3" s="64">
        <f t="shared" si="3"/>
        <v>0.71813076923076935</v>
      </c>
      <c r="AH3" s="61" t="s">
        <v>66</v>
      </c>
      <c r="AI3" s="62">
        <v>0.42799999999999999</v>
      </c>
      <c r="AJ3" s="64">
        <f t="shared" si="4"/>
        <v>2.4481599999999997</v>
      </c>
      <c r="AK3" s="64">
        <f t="shared" si="5"/>
        <v>8.8862907692307687</v>
      </c>
      <c r="AL3" s="62">
        <v>0</v>
      </c>
      <c r="AM3" s="64">
        <f t="shared" si="6"/>
        <v>0</v>
      </c>
      <c r="AN3" s="62">
        <v>0</v>
      </c>
      <c r="AO3" s="64">
        <f t="shared" si="7"/>
        <v>0</v>
      </c>
      <c r="AP3" s="63">
        <v>0</v>
      </c>
      <c r="AQ3" s="64">
        <f t="shared" si="8"/>
        <v>0</v>
      </c>
      <c r="AR3" s="61">
        <v>0</v>
      </c>
      <c r="AS3" s="62">
        <v>0</v>
      </c>
      <c r="AT3" s="64">
        <f t="shared" si="9"/>
        <v>0</v>
      </c>
      <c r="AU3" s="64">
        <f t="shared" si="10"/>
        <v>0</v>
      </c>
      <c r="AV3" s="64">
        <f t="shared" si="11"/>
        <v>8.8862907692307687</v>
      </c>
      <c r="AW3" s="71">
        <f t="shared" si="12"/>
        <v>0.20230783041016442</v>
      </c>
      <c r="AX3" s="64">
        <f t="shared" si="13"/>
        <v>11.14</v>
      </c>
      <c r="AY3" s="64">
        <v>11.14</v>
      </c>
      <c r="AZ3" s="64">
        <v>24.99</v>
      </c>
      <c r="BA3" s="62">
        <f t="shared" si="14"/>
        <v>0.55422168867547017</v>
      </c>
      <c r="BB3" s="72">
        <f t="shared" si="15"/>
        <v>0.55422168867547017</v>
      </c>
      <c r="BC3" s="65">
        <v>810</v>
      </c>
      <c r="BD3" s="42">
        <f t="shared" si="16"/>
        <v>7197.8955230769225</v>
      </c>
      <c r="BE3" s="42">
        <f t="shared" si="17"/>
        <v>9023.4</v>
      </c>
      <c r="BF3" s="43" t="s">
        <v>69</v>
      </c>
      <c r="BG3" s="50">
        <v>46034</v>
      </c>
      <c r="BH3" s="43"/>
      <c r="BI3" s="51"/>
      <c r="BJ3" s="45">
        <f t="shared" si="18"/>
        <v>0.57160493827160497</v>
      </c>
      <c r="BK3" s="46">
        <f t="shared" si="19"/>
        <v>8.3146858309591636</v>
      </c>
      <c r="BL3" s="47">
        <f t="shared" si="20"/>
        <v>0.22251965225172393</v>
      </c>
      <c r="BM3" s="48">
        <f t="shared" si="21"/>
        <v>10.6944</v>
      </c>
      <c r="BN3" s="49">
        <v>0.04</v>
      </c>
    </row>
    <row r="4" spans="1:66">
      <c r="S4" s="1"/>
      <c r="T4" s="1"/>
      <c r="U4" s="1"/>
      <c r="V4" s="1"/>
      <c r="W4" s="1"/>
      <c r="Y4" s="1"/>
      <c r="Z4" s="1"/>
      <c r="AA4" s="1"/>
      <c r="AB4" s="1"/>
      <c r="AC4" s="1"/>
      <c r="AD4" s="1"/>
      <c r="AE4" s="1"/>
      <c r="AG4" s="1"/>
      <c r="AI4" s="1"/>
      <c r="AJ4" s="1"/>
      <c r="AK4" s="1"/>
      <c r="AL4" s="1"/>
      <c r="AM4" s="1"/>
      <c r="AN4" s="1"/>
      <c r="AO4" s="1"/>
      <c r="AP4" s="1"/>
      <c r="AQ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G4" s="1"/>
      <c r="BH4" s="1"/>
    </row>
    <row r="5" spans="1:66">
      <c r="S5" s="1"/>
      <c r="T5" s="1"/>
      <c r="U5" s="1"/>
      <c r="V5" s="1"/>
      <c r="W5" s="1"/>
      <c r="Y5" s="1"/>
      <c r="Z5" s="1"/>
      <c r="AA5" s="1"/>
      <c r="AB5" s="1"/>
      <c r="AC5" s="1"/>
      <c r="AD5" s="1"/>
      <c r="AE5" s="1"/>
      <c r="AG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G5" s="1"/>
      <c r="BH5" s="1"/>
    </row>
  </sheetData>
  <sheetProtection insertRows="0" deleteRows="0" sort="0"/>
  <protectedRanges>
    <protectedRange sqref="M6:BC245 AQ2:AW3 R2:AO3 B4:K245 AZ2:BA3 BC2:BC3 M4:BS5" name="Range1"/>
    <protectedRange sqref="AX2:AX3" name="Range1_1"/>
    <protectedRange sqref="BB2:BB3" name="Range1_2"/>
    <protectedRange sqref="L4:L248" name="Range1_3"/>
    <protectedRange sqref="BL2:BL3" name="Range1_3_1"/>
    <protectedRange sqref="Q2:Q3 B2:H3 K2:K3 M2:O3" name="Range1_7"/>
    <protectedRange sqref="L2:L3" name="Range1_3_4"/>
    <protectedRange sqref="I2:J3" name="Range1_4_3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R2:R3</xm:sqref>
        </x14:dataValidation>
        <x14:dataValidation type="list" allowBlank="1" showInputMessage="1" showErrorMessage="1">
          <x14:formula1>
            <xm:f>[1]Data!#REF!</xm:f>
          </x14:formula1>
          <xm:sqref>X2:X3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2025-11-26T09:31:12Z</dcterms:created>
  <dcterms:modified xsi:type="dcterms:W3CDTF">2025-11-26T09:36:57Z</dcterms:modified>
</cp:coreProperties>
</file>