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E67BD6E-4B46-41B0-992F-CD2661A62F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9" i="5" l="1"/>
  <c r="BD9" i="5"/>
  <c r="BC9" i="5"/>
  <c r="AY9" i="5"/>
  <c r="AS9" i="5"/>
  <c r="AP9" i="5"/>
  <c r="AN9" i="5"/>
  <c r="AJ9" i="5"/>
  <c r="AK9" i="5" s="1"/>
  <c r="AD9" i="5"/>
  <c r="AF9" i="5" s="1"/>
  <c r="AH9" i="5" s="1"/>
  <c r="BE8" i="5"/>
  <c r="BD8" i="5"/>
  <c r="BC8" i="5"/>
  <c r="AY8" i="5"/>
  <c r="AS8" i="5"/>
  <c r="AP8" i="5"/>
  <c r="AN8" i="5"/>
  <c r="AJ8" i="5"/>
  <c r="AK8" i="5" s="1"/>
  <c r="AD8" i="5"/>
  <c r="AF8" i="5" s="1"/>
  <c r="AH8" i="5" s="1"/>
  <c r="BE7" i="5"/>
  <c r="BD7" i="5"/>
  <c r="BC7" i="5"/>
  <c r="AY7" i="5"/>
  <c r="AS7" i="5"/>
  <c r="AP7" i="5"/>
  <c r="AN7" i="5"/>
  <c r="AJ7" i="5"/>
  <c r="AK7" i="5" s="1"/>
  <c r="AD7" i="5"/>
  <c r="AF7" i="5" s="1"/>
  <c r="AH7" i="5" s="1"/>
  <c r="BE6" i="5"/>
  <c r="BD6" i="5"/>
  <c r="BC6" i="5"/>
  <c r="AY6" i="5"/>
  <c r="AS6" i="5"/>
  <c r="AP6" i="5"/>
  <c r="AN6" i="5"/>
  <c r="AJ6" i="5"/>
  <c r="AK6" i="5" s="1"/>
  <c r="AD6" i="5"/>
  <c r="AF6" i="5" s="1"/>
  <c r="AH6" i="5" s="1"/>
  <c r="AL7" i="5" l="1"/>
  <c r="AL6" i="5"/>
  <c r="AT7" i="5"/>
  <c r="AU7" i="5" s="1"/>
  <c r="AL8" i="5"/>
  <c r="AT6" i="5"/>
  <c r="AL9" i="5"/>
  <c r="AT9" i="5"/>
  <c r="AT8" i="5"/>
  <c r="AS3" i="5"/>
  <c r="AS4" i="5"/>
  <c r="AS5" i="5"/>
  <c r="AP3" i="5"/>
  <c r="AP4" i="5"/>
  <c r="AP5" i="5"/>
  <c r="AN3" i="5"/>
  <c r="AN4" i="5"/>
  <c r="AN5" i="5"/>
  <c r="AJ5" i="5"/>
  <c r="AK5" i="5" s="1"/>
  <c r="AJ4" i="5"/>
  <c r="AK4" i="5" s="1"/>
  <c r="AJ3" i="5"/>
  <c r="AK3" i="5" s="1"/>
  <c r="AJ2" i="5"/>
  <c r="AU6" i="5" l="1"/>
  <c r="AV7" i="5"/>
  <c r="BB7" i="5"/>
  <c r="AV6" i="5"/>
  <c r="BB6" i="5"/>
  <c r="AU9" i="5"/>
  <c r="AU8" i="5"/>
  <c r="AT5" i="5"/>
  <c r="AT4" i="5"/>
  <c r="AT3" i="5"/>
  <c r="AV9" i="5" l="1"/>
  <c r="BB9" i="5"/>
  <c r="AV8" i="5"/>
  <c r="BB8" i="5"/>
  <c r="AD3" i="5"/>
  <c r="AF3" i="5" s="1"/>
  <c r="AH3" i="5" s="1"/>
  <c r="AL3" i="5" s="1"/>
  <c r="AU3" i="5" s="1"/>
  <c r="AV3" i="5" s="1"/>
  <c r="AD4" i="5"/>
  <c r="AF4" i="5" s="1"/>
  <c r="AH4" i="5" s="1"/>
  <c r="AL4" i="5" s="1"/>
  <c r="AU4" i="5" s="1"/>
  <c r="AV4" i="5" s="1"/>
  <c r="AD5" i="5"/>
  <c r="AF5" i="5" s="1"/>
  <c r="AH5" i="5" s="1"/>
  <c r="AL5" i="5" s="1"/>
  <c r="AU5" i="5" s="1"/>
  <c r="AV5" i="5" s="1"/>
  <c r="BE3" i="5" l="1"/>
  <c r="BE4" i="5"/>
  <c r="BE5" i="5"/>
  <c r="BD3" i="5"/>
  <c r="BD4" i="5"/>
  <c r="BD5" i="5"/>
  <c r="BC3" i="5"/>
  <c r="BC4" i="5"/>
  <c r="BC5" i="5"/>
  <c r="BB3" i="5"/>
  <c r="BB4" i="5"/>
  <c r="BB5" i="5"/>
  <c r="AY3" i="5"/>
  <c r="AY4" i="5"/>
  <c r="AY5" i="5"/>
  <c r="BE2" i="5" l="1"/>
  <c r="BD2" i="5"/>
  <c r="BC2" i="5"/>
  <c r="AY2" i="5"/>
  <c r="AS2" i="5"/>
  <c r="AP2" i="5"/>
  <c r="AN2" i="5"/>
  <c r="AK2" i="5"/>
  <c r="AD2" i="5"/>
  <c r="AF2" i="5" s="1"/>
  <c r="AT2" i="5" l="1"/>
  <c r="AH2" i="5"/>
  <c r="AL2" i="5" s="1"/>
  <c r="AU2" i="5" l="1"/>
  <c r="AV2" i="5" l="1"/>
  <c r="BB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14412801-859E-40FD-8076-575883467374}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 xr:uid="{FCAB81CF-7261-4193-A11A-72772B7B6ACE}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EFC6AD93-68A8-4EC3-A92D-B7995915D0E0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 xr:uid="{C4A13C34-6239-4C8D-927C-3C5AAE5E08B8}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 xr:uid="{1E8D4F13-1A5F-43E5-8523-73D55DB938E2}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 xr:uid="{B49F44F6-C5DC-410F-89ED-D2A91BD5E8A1}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<sst xmlns="http://schemas.openxmlformats.org/spreadsheetml/2006/main" count="182" uniqueCount="89">
  <si>
    <t>Brand</t>
  </si>
  <si>
    <t>Package Type</t>
  </si>
  <si>
    <t>Licensor</t>
  </si>
  <si>
    <t>China</t>
  </si>
  <si>
    <t>Normal</t>
  </si>
  <si>
    <t>Laura Ashley</t>
  </si>
  <si>
    <t>Bath Accessories</t>
  </si>
  <si>
    <t>Yantian,China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</si>
  <si>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</si>
  <si>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</si>
  <si>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</si>
  <si>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</si>
  <si>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</si>
  <si>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</si>
  <si>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</si>
  <si>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</si>
  <si>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</si>
  <si>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</si>
  <si>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</si>
  <si>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</si>
  <si>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</si>
  <si>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</si>
  <si>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</si>
  <si>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</si>
  <si>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</si>
  <si>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</si>
  <si>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</si>
  <si>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</si>
  <si>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</si>
  <si>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</si>
  <si>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</si>
  <si>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</si>
  <si>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</si>
  <si>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</si>
  <si>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</si>
  <si>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</si>
  <si>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</si>
  <si>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</si>
  <si>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</si>
  <si>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</si>
  <si>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</si>
  <si>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</si>
  <si>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Retail Markup %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</si>
  <si>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</si>
  <si>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</si>
  <si>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</si>
  <si>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</si>
  <si>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</si>
  <si>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</si>
  <si>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</si>
  <si>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</si>
  <si>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</si>
  <si>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</si>
  <si>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</si>
  <si>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UCCPM Price / FOB Cost $</t>
  </si>
  <si>
    <t>JLA POE Price</t>
  </si>
  <si>
    <t>Royalty %</t>
  </si>
  <si>
    <t>Royalty $</t>
  </si>
  <si>
    <t>Other Load</t>
  </si>
  <si>
    <t>Other Load %</t>
  </si>
  <si>
    <t>Other Load $</t>
  </si>
  <si>
    <t>Port</t>
  </si>
  <si>
    <t>COO</t>
  </si>
  <si>
    <t>Vendor</t>
  </si>
  <si>
    <t>Remarks</t>
  </si>
  <si>
    <t>MOQ</t>
  </si>
  <si>
    <t>Material-Short</t>
  </si>
  <si>
    <t>Additional Customer Price</t>
  </si>
  <si>
    <t>Additional Customer Item#</t>
  </si>
  <si>
    <t>Lotion Pump(chrome plastic pump )</t>
  </si>
  <si>
    <t>Resin Toothbrush holder</t>
  </si>
  <si>
    <t>ResinTumbler</t>
  </si>
  <si>
    <t>Resin Tray</t>
  </si>
  <si>
    <t>sand</t>
  </si>
  <si>
    <t>3x3x7.86"</t>
  </si>
  <si>
    <t>4.3x2.65x4.32"</t>
  </si>
  <si>
    <t>3x3x4.32"</t>
  </si>
  <si>
    <t>9.5x5.5x1"</t>
  </si>
  <si>
    <t>2 pcs LP+1 pc TBH+1 pc TUM+1pc Tray</t>
  </si>
  <si>
    <t>Black</t>
  </si>
  <si>
    <t>3924.90.5650</t>
  </si>
  <si>
    <t>LA71-0332</t>
    <phoneticPr fontId="9" type="noConversion"/>
  </si>
  <si>
    <t>LA71-0333</t>
  </si>
  <si>
    <t>LA71-0334</t>
  </si>
  <si>
    <t>LA71-0335</t>
  </si>
  <si>
    <t>LA71-0332A</t>
    <phoneticPr fontId="9" type="noConversion"/>
  </si>
  <si>
    <t>LA71-0333A</t>
    <phoneticPr fontId="9" type="noConversion"/>
  </si>
  <si>
    <t>LA71-0334A</t>
    <phoneticPr fontId="9" type="noConversion"/>
  </si>
  <si>
    <t>LA71-0335A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</si>
</sst>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_(* #,##0_);_(* \(#,##0\);_(* &quot;-&quot;??_);_(@_)"/>
    <numFmt numFmtId="180" formatCode="0.0%"/>
    <numFmt numFmtId="181" formatCode="[$-409]d/mmm;@"/>
    <numFmt numFmtId="182" formatCode="\$#,##0.00;\-\$#,##0.00"/>
    <numFmt numFmtId="183" formatCode="0.0_);[Red]\(0.0\)"/>
    <numFmt numFmtId="184" formatCode="[$$-409]#,##0.000000"/>
    <numFmt numFmtId="185" formatCode="0.0"/>
    <numFmt numFmtId="186" formatCode="0.000"/>
    <numFmt numFmtId="187" formatCode="_([$$-409]* #,##0.00_);_([$$-409]* \(#,##0.00\);_([$$-409]* &quot;-&quot;??_);_(@_)"/>
  </numFmts>
  <fonts count="10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1"/>
      <color indexed="12"/>
      <name val="Calibri"/>
      <family val="2"/>
    </font>
    <font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77" fontId="5" fillId="0" borderId="0" applyFont="0" applyFill="0" applyBorder="0" applyAlignment="0" applyProtection="0"/>
    <xf numFmtId="184" fontId="3" fillId="0" borderId="0"/>
    <xf numFmtId="176" fontId="6" fillId="0" borderId="0" applyFont="0" applyFill="0" applyBorder="0" applyAlignment="0" applyProtection="0"/>
    <xf numFmtId="184" fontId="6" fillId="0" borderId="0">
      <alignment vertical="center"/>
    </xf>
    <xf numFmtId="0" fontId="7" fillId="0" borderId="0"/>
    <xf numFmtId="0" fontId="2" fillId="0" borderId="0"/>
    <xf numFmtId="187" fontId="6" fillId="0" borderId="0">
      <alignment vertical="center"/>
    </xf>
    <xf numFmtId="0" fontId="2" fillId="0" borderId="0"/>
    <xf numFmtId="0" fontId="7" fillId="0" borderId="0"/>
    <xf numFmtId="0" fontId="3" fillId="0" borderId="0"/>
    <xf numFmtId="0" fontId="5" fillId="0" borderId="0"/>
    <xf numFmtId="0" fontId="5" fillId="0" borderId="0"/>
    <xf numFmtId="181" fontId="5" fillId="0" borderId="0">
      <alignment vertical="center"/>
    </xf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178" fontId="1" fillId="6" borderId="2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0" fontId="1" fillId="0" borderId="1" xfId="0" applyNumberFormat="1" applyFont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185" fontId="1" fillId="0" borderId="1" xfId="0" applyNumberFormat="1" applyFont="1" applyBorder="1" applyAlignment="1">
      <alignment horizontal="center" wrapText="1"/>
    </xf>
    <xf numFmtId="185" fontId="0" fillId="0" borderId="0" xfId="0" applyNumberFormat="1" applyAlignment="1">
      <alignment wrapText="1"/>
    </xf>
    <xf numFmtId="186" fontId="0" fillId="0" borderId="0" xfId="0" applyNumberFormat="1" applyAlignment="1">
      <alignment wrapText="1"/>
    </xf>
    <xf numFmtId="0" fontId="2" fillId="0" borderId="0" xfId="4" applyAlignment="1">
      <alignment wrapText="1"/>
    </xf>
    <xf numFmtId="0" fontId="2" fillId="9" borderId="1" xfId="10" applyFont="1" applyFill="1" applyBorder="1" applyAlignment="1">
      <alignment horizontal="left" vertical="center" wrapText="1"/>
    </xf>
    <xf numFmtId="186" fontId="8" fillId="0" borderId="1" xfId="1" applyNumberFormat="1" applyFont="1" applyBorder="1" applyAlignment="1">
      <alignment wrapText="1"/>
    </xf>
    <xf numFmtId="2" fontId="1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78" fontId="8" fillId="5" borderId="1" xfId="1" applyNumberFormat="1" applyFont="1" applyFill="1" applyBorder="1" applyAlignment="1">
      <alignment wrapText="1"/>
    </xf>
    <xf numFmtId="178" fontId="1" fillId="0" borderId="1" xfId="1" applyNumberFormat="1" applyFont="1" applyBorder="1" applyAlignment="1">
      <alignment wrapText="1"/>
    </xf>
    <xf numFmtId="178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8" fontId="1" fillId="7" borderId="1" xfId="1" applyNumberFormat="1" applyFont="1" applyFill="1" applyBorder="1" applyAlignment="1">
      <alignment wrapText="1"/>
    </xf>
    <xf numFmtId="178" fontId="1" fillId="3" borderId="2" xfId="1" applyNumberFormat="1" applyFont="1" applyFill="1" applyBorder="1" applyAlignment="1">
      <alignment wrapText="1"/>
    </xf>
    <xf numFmtId="2" fontId="8" fillId="0" borderId="1" xfId="1" applyNumberFormat="1" applyFont="1" applyBorder="1" applyAlignment="1">
      <alignment wrapText="1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8" borderId="1" xfId="10" applyFont="1" applyFill="1" applyBorder="1" applyAlignment="1">
      <alignment horizontal="left" vertical="center" wrapText="1"/>
    </xf>
    <xf numFmtId="0" fontId="2" fillId="0" borderId="1" xfId="13" applyBorder="1" applyAlignment="1">
      <alignment horizontal="left" vertical="center" wrapText="1"/>
    </xf>
    <xf numFmtId="0" fontId="2" fillId="8" borderId="1" xfId="14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82" fontId="1" fillId="5" borderId="2" xfId="0" applyNumberFormat="1" applyFont="1" applyFill="1" applyBorder="1" applyAlignment="1">
      <alignment horizontal="left" vertical="center"/>
    </xf>
    <xf numFmtId="2" fontId="2" fillId="0" borderId="1" xfId="13" applyNumberForma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/>
    </xf>
    <xf numFmtId="179" fontId="2" fillId="0" borderId="1" xfId="13" applyNumberFormat="1" applyBorder="1" applyAlignment="1">
      <alignment horizontal="left" vertical="center"/>
    </xf>
    <xf numFmtId="186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178" fontId="2" fillId="2" borderId="1" xfId="0" applyNumberFormat="1" applyFont="1" applyFill="1" applyBorder="1" applyAlignment="1">
      <alignment horizontal="left" vertical="center"/>
    </xf>
    <xf numFmtId="0" fontId="2" fillId="10" borderId="1" xfId="3" applyFont="1" applyFill="1" applyBorder="1" applyAlignment="1">
      <alignment horizontal="left" vertical="center"/>
    </xf>
    <xf numFmtId="180" fontId="2" fillId="0" borderId="1" xfId="0" applyNumberFormat="1" applyFont="1" applyBorder="1" applyAlignment="1">
      <alignment horizontal="left" vertical="center"/>
    </xf>
    <xf numFmtId="10" fontId="2" fillId="0" borderId="1" xfId="0" applyNumberFormat="1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 vertical="center"/>
    </xf>
    <xf numFmtId="10" fontId="2" fillId="2" borderId="1" xfId="5" applyNumberFormat="1" applyFont="1" applyFill="1" applyBorder="1" applyAlignment="1">
      <alignment horizontal="left" vertical="center"/>
    </xf>
    <xf numFmtId="178" fontId="1" fillId="5" borderId="1" xfId="13" applyNumberFormat="1" applyFont="1" applyFill="1" applyBorder="1" applyAlignment="1">
      <alignment horizontal="left" vertical="center"/>
    </xf>
    <xf numFmtId="178" fontId="2" fillId="0" borderId="0" xfId="13" applyNumberFormat="1" applyAlignment="1">
      <alignment horizontal="left" vertical="center" wrapText="1"/>
    </xf>
    <xf numFmtId="178" fontId="2" fillId="0" borderId="1" xfId="0" applyNumberFormat="1" applyFont="1" applyBorder="1" applyAlignment="1">
      <alignment horizontal="left" vertical="center" wrapText="1"/>
    </xf>
    <xf numFmtId="0" fontId="2" fillId="5" borderId="1" xfId="13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83" fontId="2" fillId="0" borderId="1" xfId="13" applyNumberFormat="1" applyBorder="1" applyAlignment="1">
      <alignment horizontal="left" vertical="center"/>
    </xf>
    <xf numFmtId="2" fontId="2" fillId="0" borderId="1" xfId="13" applyNumberFormat="1" applyBorder="1" applyAlignment="1">
      <alignment horizontal="left" vertical="center"/>
    </xf>
    <xf numFmtId="49" fontId="0" fillId="0" borderId="0" xfId="0" applyNumberFormat="1" applyAlignment="1">
      <alignment wrapText="1"/>
    </xf>
    <xf numFmtId="49" fontId="1" fillId="4" borderId="1" xfId="0" applyNumberFormat="1" applyFont="1" applyFill="1" applyBorder="1" applyAlignment="1">
      <alignment horizontal="center" wrapText="1"/>
    </xf>
    <xf numFmtId="49" fontId="2" fillId="9" borderId="1" xfId="10" applyNumberFormat="1" applyFont="1" applyFill="1" applyBorder="1" applyAlignment="1">
      <alignment horizontal="left" vertical="center" wrapText="1"/>
    </xf>
    <xf numFmtId="187" fontId="2" fillId="0" borderId="1" xfId="12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8" borderId="1" xfId="10" applyFont="1" applyFill="1" applyBorder="1" applyAlignment="1">
      <alignment vertical="center" wrapText="1"/>
    </xf>
    <xf numFmtId="0" fontId="2" fillId="0" borderId="1" xfId="13" applyBorder="1" applyAlignment="1">
      <alignment vertical="center" wrapText="1"/>
    </xf>
    <xf numFmtId="0" fontId="2" fillId="0" borderId="3" xfId="16" applyFont="1" applyBorder="1" applyAlignment="1">
      <alignment vertical="center" wrapText="1"/>
    </xf>
  </cellXfs>
  <cellStyles count="19">
    <cellStyle name="Comma 5" xfId="6" xr:uid="{214E895C-E08B-4D4A-929F-E529946AC668}"/>
    <cellStyle name="Currency 15" xfId="8" xr:uid="{16B78581-3E22-4CE0-8590-B15F75E54F83}"/>
    <cellStyle name="Normal 2" xfId="4" xr:uid="{7DCAA5FD-EA4B-42A1-8489-4FAC79BED569}"/>
    <cellStyle name="Normal 2 18 2" xfId="1" xr:uid="{1BA08453-9F65-454B-A4A0-7177E70831F2}"/>
    <cellStyle name="Normal 2 32 2 2" xfId="14" xr:uid="{EE018160-F649-4B57-962C-3335AB6A4D24}"/>
    <cellStyle name="Normal 2 32 2 2 2" xfId="17" xr:uid="{189D5A67-A9B5-4783-943B-31CC541892F2}"/>
    <cellStyle name="Normal 3" xfId="11" xr:uid="{F959864D-FF70-4DD4-BC77-8D5C878070DD}"/>
    <cellStyle name="Normal 65" xfId="9" xr:uid="{9EF702BA-06A2-4659-AA0A-96E26EE22697}"/>
    <cellStyle name="Normal_macys smart dry bright story 03232011 Hellen" xfId="18" xr:uid="{F4790E5A-5F68-4581-8F35-2D2229800ADD}"/>
    <cellStyle name="Percent 2" xfId="5" xr:uid="{03D1C999-4950-4181-BE4E-A215D8708A70}"/>
    <cellStyle name="Style 1" xfId="3" xr:uid="{F4609D05-B161-47A5-8040-F8D4BA086F06}"/>
    <cellStyle name="Style 1 2" xfId="7" xr:uid="{A389DC34-ED63-4514-A03F-66257C74D5C4}"/>
    <cellStyle name="常规" xfId="0" builtinId="0"/>
    <cellStyle name="常规 15" xfId="12" xr:uid="{D65CC069-FEE8-440B-8520-16ED6443E162}"/>
    <cellStyle name="常规 2" xfId="13" xr:uid="{189600E5-898A-41AC-A44E-F1A64DAEB28F}"/>
    <cellStyle name="常规_quotation-Mercury  3.22.2011 (for BBB)_BBB Spring 12 Styleout Belize - Heather 102111 2 2" xfId="10" xr:uid="{DB702368-F0B5-4530-A720-42B65369A17F}"/>
    <cellStyle name="常规_quotation-Mercury  3.22.2011 (for BBB)_BBB Spring 12 Styleout Belize - Heather 102111 2 2 2" xfId="16" xr:uid="{95FDE827-A749-440E-8590-B9EB9ABA3031}"/>
    <cellStyle name="样式 1 2" xfId="2" xr:uid="{DC9B73B6-A1E9-48DB-83A0-64D6E1D16DDF}"/>
    <cellStyle name="样式 1 2 3" xfId="15" xr:uid="{B0EA274C-A207-4C8D-85CF-7A492526534A}"/>
  </cellStyles>
  <dxfs count="0"/>
  <tableStyles count="0" defaultTableStyle="TableStyleMedium2" defaultPivotStyle="PivotStyleLight16"/>
  <colors>
    <mruColors>
      <color rgb="FFF2C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J9"/>
  <sheetViews>
    <sheetView tabSelected="1" zoomScale="74" zoomScaleNormal="74" workbookViewId="0">
      <selection activeCell="S4" sqref="S4"/>
    </sheetView>
  </sheetViews>
  <sheetFormatPr defaultColWidth="9.140625" defaultRowHeight="15" x14ac:dyDescent="0.25"/>
  <cols>
    <col min="1" max="1" width="10.140625" style="2" customWidth="1"/>
    <col min="2" max="2" width="30.5703125" style="1" customWidth="1"/>
    <col min="3" max="3" width="8.42578125" style="1" customWidth="1"/>
    <col min="4" max="4" width="10.7109375" style="1" customWidth="1"/>
    <col min="5" max="5" width="9.140625" style="1" customWidth="1"/>
    <col min="6" max="6" width="18.140625" style="1" customWidth="1"/>
    <col min="7" max="7" width="17.140625" style="1" customWidth="1"/>
    <col min="8" max="8" width="15.140625" style="1" customWidth="1"/>
    <col min="9" max="9" width="14.28515625" style="1" customWidth="1"/>
    <col min="10" max="10" width="23" style="1" customWidth="1"/>
    <col min="11" max="11" width="8.42578125" style="24" customWidth="1"/>
    <col min="12" max="12" width="16.5703125" style="1" customWidth="1"/>
    <col min="13" max="13" width="8.85546875" style="1" customWidth="1"/>
    <col min="14" max="14" width="6.140625" style="1" customWidth="1"/>
    <col min="15" max="15" width="8.5703125" style="1" customWidth="1"/>
    <col min="16" max="16" width="16" style="1" customWidth="1"/>
    <col min="17" max="17" width="21.5703125" style="65" customWidth="1"/>
    <col min="18" max="18" width="8.85546875" style="1" customWidth="1"/>
    <col min="19" max="19" width="8.5703125" style="3" customWidth="1"/>
    <col min="20" max="21" width="9.42578125" style="1" customWidth="1"/>
    <col min="22" max="22" width="8.140625" style="22" customWidth="1"/>
    <col min="23" max="23" width="8.7109375" style="22" customWidth="1"/>
    <col min="24" max="24" width="8.5703125" style="22" customWidth="1"/>
    <col min="25" max="25" width="8.140625" style="22" customWidth="1"/>
    <col min="26" max="26" width="8.7109375" style="22" customWidth="1"/>
    <col min="27" max="27" width="7.140625" style="22" customWidth="1"/>
    <col min="28" max="28" width="9" style="4" customWidth="1"/>
    <col min="29" max="29" width="6.28515625" style="5" customWidth="1"/>
    <col min="30" max="30" width="10" style="23" customWidth="1"/>
    <col min="31" max="31" width="10" style="4" customWidth="1"/>
    <col min="32" max="32" width="9.85546875" style="5" customWidth="1"/>
    <col min="33" max="33" width="11.5703125" style="1" customWidth="1"/>
    <col min="34" max="34" width="8.85546875" style="3" customWidth="1"/>
    <col min="35" max="35" width="17.42578125" style="1" customWidth="1"/>
    <col min="36" max="36" width="11.140625" style="6" customWidth="1"/>
    <col min="37" max="37" width="9" style="3" customWidth="1"/>
    <col min="38" max="38" width="8.42578125" style="3" customWidth="1"/>
    <col min="39" max="39" width="7.85546875" style="6" customWidth="1"/>
    <col min="40" max="40" width="10.5703125" style="3" customWidth="1"/>
    <col min="41" max="41" width="8.140625" style="6" customWidth="1"/>
    <col min="42" max="43" width="9.28515625" style="3" customWidth="1"/>
    <col min="44" max="44" width="11.5703125" style="6" customWidth="1"/>
    <col min="45" max="45" width="10.85546875" style="3" customWidth="1"/>
    <col min="46" max="46" width="7.85546875" style="3" customWidth="1"/>
    <col min="47" max="47" width="9.5703125" style="3" customWidth="1"/>
    <col min="48" max="48" width="7.7109375" style="3" customWidth="1"/>
    <col min="49" max="49" width="12.140625" style="3" customWidth="1"/>
    <col min="50" max="50" width="9.140625" style="1" customWidth="1"/>
    <col min="51" max="51" width="9.140625" style="1"/>
    <col min="52" max="52" width="10.140625" style="3" customWidth="1"/>
    <col min="53" max="53" width="9.140625" style="1"/>
    <col min="54" max="54" width="11.5703125" style="3" customWidth="1"/>
    <col min="55" max="55" width="12.140625" style="3" customWidth="1"/>
    <col min="56" max="56" width="11.85546875" style="3" customWidth="1"/>
    <col min="57" max="59" width="9.140625" style="1"/>
    <col min="60" max="60" width="14.140625" style="1" customWidth="1"/>
    <col min="61" max="16384" width="9.140625" style="1"/>
  </cols>
  <sheetData>
    <row r="1" spans="1:62" ht="68.099999999999994" customHeight="1" x14ac:dyDescent="0.25">
      <c r="A1" s="7" t="s">
        <v>9</v>
      </c>
      <c r="B1" s="7" t="s">
        <v>10</v>
      </c>
      <c r="C1" s="8" t="s">
        <v>11</v>
      </c>
      <c r="D1" s="9" t="s">
        <v>0</v>
      </c>
      <c r="E1" s="9" t="s">
        <v>2</v>
      </c>
      <c r="F1" s="10" t="s">
        <v>12</v>
      </c>
      <c r="G1" s="8" t="s">
        <v>13</v>
      </c>
      <c r="H1" s="11" t="s">
        <v>14</v>
      </c>
      <c r="I1" s="12" t="s">
        <v>15</v>
      </c>
      <c r="J1" s="11" t="s">
        <v>16</v>
      </c>
      <c r="K1" s="12" t="s">
        <v>66</v>
      </c>
      <c r="L1" s="11" t="s">
        <v>17</v>
      </c>
      <c r="M1" s="11" t="s">
        <v>18</v>
      </c>
      <c r="N1" s="8" t="s">
        <v>19</v>
      </c>
      <c r="O1" s="8" t="s">
        <v>68</v>
      </c>
      <c r="P1" s="8" t="s">
        <v>20</v>
      </c>
      <c r="Q1" s="66" t="s">
        <v>21</v>
      </c>
      <c r="R1" s="12" t="s">
        <v>22</v>
      </c>
      <c r="S1" s="13" t="s">
        <v>54</v>
      </c>
      <c r="T1" s="14" t="s">
        <v>1</v>
      </c>
      <c r="U1" s="7" t="s">
        <v>47</v>
      </c>
      <c r="V1" s="21" t="s">
        <v>48</v>
      </c>
      <c r="W1" s="21" t="s">
        <v>49</v>
      </c>
      <c r="X1" s="21" t="s">
        <v>50</v>
      </c>
      <c r="Y1" s="21" t="s">
        <v>23</v>
      </c>
      <c r="Z1" s="21" t="s">
        <v>24</v>
      </c>
      <c r="AA1" s="21" t="s">
        <v>25</v>
      </c>
      <c r="AB1" s="15" t="s">
        <v>26</v>
      </c>
      <c r="AC1" s="16" t="s">
        <v>27</v>
      </c>
      <c r="AD1" s="26" t="s">
        <v>28</v>
      </c>
      <c r="AE1" s="27" t="s">
        <v>52</v>
      </c>
      <c r="AF1" s="28" t="s">
        <v>29</v>
      </c>
      <c r="AG1" s="7" t="s">
        <v>30</v>
      </c>
      <c r="AH1" s="29" t="s">
        <v>31</v>
      </c>
      <c r="AI1" s="7" t="s">
        <v>32</v>
      </c>
      <c r="AJ1" s="17" t="s">
        <v>33</v>
      </c>
      <c r="AK1" s="30" t="s">
        <v>34</v>
      </c>
      <c r="AL1" s="29" t="s">
        <v>35</v>
      </c>
      <c r="AM1" s="17" t="s">
        <v>36</v>
      </c>
      <c r="AN1" s="29" t="s">
        <v>37</v>
      </c>
      <c r="AO1" s="17" t="s">
        <v>56</v>
      </c>
      <c r="AP1" s="29" t="s">
        <v>57</v>
      </c>
      <c r="AQ1" s="31" t="s">
        <v>58</v>
      </c>
      <c r="AR1" s="17" t="s">
        <v>59</v>
      </c>
      <c r="AS1" s="29" t="s">
        <v>60</v>
      </c>
      <c r="AT1" s="29" t="s">
        <v>38</v>
      </c>
      <c r="AU1" s="32" t="s">
        <v>39</v>
      </c>
      <c r="AV1" s="33" t="s">
        <v>40</v>
      </c>
      <c r="AW1" s="34" t="s">
        <v>55</v>
      </c>
      <c r="AX1" s="18" t="s">
        <v>41</v>
      </c>
      <c r="AY1" s="33" t="s">
        <v>42</v>
      </c>
      <c r="AZ1" s="35" t="s">
        <v>67</v>
      </c>
      <c r="BA1" s="7" t="s">
        <v>65</v>
      </c>
      <c r="BB1" s="29" t="s">
        <v>43</v>
      </c>
      <c r="BC1" s="29" t="s">
        <v>44</v>
      </c>
      <c r="BD1" s="29" t="s">
        <v>45</v>
      </c>
      <c r="BE1" s="36" t="s">
        <v>53</v>
      </c>
      <c r="BF1" s="19" t="s">
        <v>51</v>
      </c>
      <c r="BG1" s="19" t="s">
        <v>64</v>
      </c>
      <c r="BH1" s="20" t="s">
        <v>61</v>
      </c>
      <c r="BI1" s="20" t="s">
        <v>62</v>
      </c>
      <c r="BJ1" s="20" t="s">
        <v>63</v>
      </c>
    </row>
    <row r="2" spans="1:62" s="62" customFormat="1" ht="26.1" customHeight="1" x14ac:dyDescent="0.25">
      <c r="A2" s="37">
        <v>1</v>
      </c>
      <c r="B2" s="69"/>
      <c r="C2" s="38"/>
      <c r="D2" s="68" t="s">
        <v>5</v>
      </c>
      <c r="E2" s="38"/>
      <c r="F2" s="38" t="s">
        <v>6</v>
      </c>
      <c r="G2" s="68"/>
      <c r="H2" s="39" t="s">
        <v>69</v>
      </c>
      <c r="I2" s="39" t="s">
        <v>69</v>
      </c>
      <c r="J2" s="73" t="s">
        <v>73</v>
      </c>
      <c r="K2" s="73" t="s">
        <v>73</v>
      </c>
      <c r="L2" s="41" t="s">
        <v>74</v>
      </c>
      <c r="M2" s="38" t="s">
        <v>79</v>
      </c>
      <c r="N2" s="38"/>
      <c r="O2" s="42"/>
      <c r="P2" s="25" t="s">
        <v>81</v>
      </c>
      <c r="Q2" s="67"/>
      <c r="R2" s="38" t="s">
        <v>8</v>
      </c>
      <c r="S2" s="43">
        <v>1.8</v>
      </c>
      <c r="T2" s="38" t="s">
        <v>4</v>
      </c>
      <c r="U2" s="74" t="s">
        <v>78</v>
      </c>
      <c r="V2" s="72">
        <v>25</v>
      </c>
      <c r="W2" s="72">
        <v>23</v>
      </c>
      <c r="X2" s="72">
        <v>22</v>
      </c>
      <c r="Y2" s="44">
        <v>16</v>
      </c>
      <c r="Z2" s="44">
        <v>8.6</v>
      </c>
      <c r="AA2" s="44">
        <v>22</v>
      </c>
      <c r="AB2" s="45">
        <v>2</v>
      </c>
      <c r="AC2" s="46">
        <v>2</v>
      </c>
      <c r="AD2" s="47">
        <f>IF(Y2="","",Y2*Z2*AA2/1000000)</f>
        <v>3.0000000000000001E-3</v>
      </c>
      <c r="AE2" s="45">
        <v>53</v>
      </c>
      <c r="AF2" s="48">
        <f>IF(AC2="","",AE2/AD2*AC2)</f>
        <v>35333</v>
      </c>
      <c r="AG2" s="49">
        <v>3400</v>
      </c>
      <c r="AH2" s="50">
        <f>IF(ISERROR(AG2/AF2),"",AG2/AF2)</f>
        <v>0.1</v>
      </c>
      <c r="AI2" s="51" t="s">
        <v>46</v>
      </c>
      <c r="AJ2" s="52">
        <f>1.8%+20%</f>
        <v>0.218</v>
      </c>
      <c r="AK2" s="50">
        <f t="shared" ref="AK2:AK5" si="0">IF(ISERROR(S2*AJ2),"",S2*AJ2)</f>
        <v>0.39</v>
      </c>
      <c r="AL2" s="50">
        <f t="shared" ref="AL2:AL5" si="1">IF(ISERROR(S2+AH2+AK2),"",S2+AH2+AK2)</f>
        <v>2.29</v>
      </c>
      <c r="AM2" s="53">
        <v>0.01</v>
      </c>
      <c r="AN2" s="50">
        <f t="shared" ref="AN2:AN5" si="2">IF(ISERROR(AW2*AM2),"",AW2*AM2)</f>
        <v>0.04</v>
      </c>
      <c r="AO2" s="53">
        <v>0.06</v>
      </c>
      <c r="AP2" s="50">
        <f t="shared" ref="AP2:AP5" si="3">IF(ISERROR(AW2*AO2),"",AW2*AO2)</f>
        <v>0.21</v>
      </c>
      <c r="AQ2" s="54"/>
      <c r="AR2" s="53">
        <v>0</v>
      </c>
      <c r="AS2" s="50">
        <f t="shared" ref="AS2:AS5" si="4">IF(ISERROR(AW2*AR2),"",AW2*AR2)</f>
        <v>0</v>
      </c>
      <c r="AT2" s="50">
        <f t="shared" ref="AT2:AT5" si="5">IF(ISERROR(AN2+AP2+AS2),"",AN2+AP2+AS2)</f>
        <v>0.25</v>
      </c>
      <c r="AU2" s="50">
        <f t="shared" ref="AU2:AU5" si="6">IF(ISERROR(AL2+AT2),"",AL2+AT2)</f>
        <v>2.54</v>
      </c>
      <c r="AV2" s="55">
        <f t="shared" ref="AV2:AV5" si="7">IF(ISERROR((AW2-AU2)/AW2),"",(AW2-AU2)/AW2)</f>
        <v>0.27429999999999999</v>
      </c>
      <c r="AW2" s="56">
        <v>3.5</v>
      </c>
      <c r="AX2" s="57">
        <v>9.99</v>
      </c>
      <c r="AY2" s="55">
        <f>IF(ISERROR((AX2-AW2)/AX2),"",(AX2-AW2)/AX2)</f>
        <v>0.64959999999999996</v>
      </c>
      <c r="AZ2" s="58"/>
      <c r="BA2" s="59">
        <v>1000</v>
      </c>
      <c r="BB2" s="50">
        <f>IF(ISERROR(AU2*BA2),"",AU2*BA2)</f>
        <v>2540</v>
      </c>
      <c r="BC2" s="50">
        <f>IF(ISERROR(AW2*BA2),"",AW2*BA2)</f>
        <v>3500</v>
      </c>
      <c r="BD2" s="50">
        <f>IF(ISERROR(AX2*BA2),"",AX2*BA2)</f>
        <v>9990</v>
      </c>
      <c r="BE2" s="60">
        <f t="shared" ref="BE2:BE5" si="8">IF(V2="","",V2*W2*X2/1000000/AC2*BA2)</f>
        <v>6.33</v>
      </c>
      <c r="BF2" s="38">
        <v>11.3</v>
      </c>
      <c r="BG2" s="38"/>
      <c r="BH2" s="61" t="s">
        <v>7</v>
      </c>
      <c r="BI2" s="61" t="s">
        <v>3</v>
      </c>
    </row>
    <row r="3" spans="1:62" s="62" customFormat="1" ht="26.1" customHeight="1" x14ac:dyDescent="0.25">
      <c r="A3" s="37">
        <v>2</v>
      </c>
      <c r="B3" s="70"/>
      <c r="C3" s="38"/>
      <c r="D3" s="68" t="s">
        <v>5</v>
      </c>
      <c r="E3" s="38"/>
      <c r="F3" s="38" t="s">
        <v>6</v>
      </c>
      <c r="G3" s="68"/>
      <c r="H3" s="39" t="s">
        <v>70</v>
      </c>
      <c r="I3" s="39" t="s">
        <v>70</v>
      </c>
      <c r="J3" s="73" t="s">
        <v>73</v>
      </c>
      <c r="K3" s="73" t="s">
        <v>73</v>
      </c>
      <c r="L3" s="41" t="s">
        <v>75</v>
      </c>
      <c r="M3" s="38" t="s">
        <v>79</v>
      </c>
      <c r="N3" s="38"/>
      <c r="O3" s="42"/>
      <c r="P3" s="25" t="s">
        <v>82</v>
      </c>
      <c r="Q3" s="67"/>
      <c r="R3" s="38" t="s">
        <v>8</v>
      </c>
      <c r="S3" s="43">
        <v>1.42</v>
      </c>
      <c r="T3" s="38" t="s">
        <v>4</v>
      </c>
      <c r="U3" s="74" t="s">
        <v>78</v>
      </c>
      <c r="V3" s="72">
        <v>25</v>
      </c>
      <c r="W3" s="72">
        <v>23</v>
      </c>
      <c r="X3" s="72">
        <v>22</v>
      </c>
      <c r="Y3" s="63">
        <v>12</v>
      </c>
      <c r="Z3" s="63">
        <v>7.7</v>
      </c>
      <c r="AA3" s="64">
        <v>13</v>
      </c>
      <c r="AB3" s="45">
        <v>2</v>
      </c>
      <c r="AC3" s="46">
        <v>1</v>
      </c>
      <c r="AD3" s="47">
        <f t="shared" ref="AD3:AD5" si="9">IF(Y3="","",Y3*Z3*AA3/1000000)</f>
        <v>1E-3</v>
      </c>
      <c r="AE3" s="45">
        <v>53</v>
      </c>
      <c r="AF3" s="48">
        <f t="shared" ref="AF3:AF5" si="10">IF(AC3="","",AE3/AD3*AC3)</f>
        <v>53000</v>
      </c>
      <c r="AG3" s="49">
        <v>3400</v>
      </c>
      <c r="AH3" s="50">
        <f t="shared" ref="AH3:AH5" si="11">IF(ISERROR(AG3/AF3),"",AG3/AF3)</f>
        <v>0.06</v>
      </c>
      <c r="AI3" s="51" t="s">
        <v>80</v>
      </c>
      <c r="AJ3" s="52">
        <f>3.4%+20%</f>
        <v>0.23400000000000001</v>
      </c>
      <c r="AK3" s="50">
        <f t="shared" si="0"/>
        <v>0.33</v>
      </c>
      <c r="AL3" s="50">
        <f t="shared" si="1"/>
        <v>1.81</v>
      </c>
      <c r="AM3" s="53">
        <v>0.01</v>
      </c>
      <c r="AN3" s="50">
        <f t="shared" si="2"/>
        <v>0.03</v>
      </c>
      <c r="AO3" s="53">
        <v>0.06</v>
      </c>
      <c r="AP3" s="50">
        <f t="shared" si="3"/>
        <v>0.17</v>
      </c>
      <c r="AQ3" s="54"/>
      <c r="AR3" s="53"/>
      <c r="AS3" s="50">
        <f t="shared" si="4"/>
        <v>0</v>
      </c>
      <c r="AT3" s="50">
        <f t="shared" si="5"/>
        <v>0.2</v>
      </c>
      <c r="AU3" s="50">
        <f t="shared" si="6"/>
        <v>2.0099999999999998</v>
      </c>
      <c r="AV3" s="55">
        <f t="shared" si="7"/>
        <v>0.28210000000000002</v>
      </c>
      <c r="AW3" s="56">
        <v>2.8</v>
      </c>
      <c r="AX3" s="57">
        <v>7.99</v>
      </c>
      <c r="AY3" s="55">
        <f t="shared" ref="AY3:AY5" si="12">IF(ISERROR((AX3-AW3)/AX3),"",(AX3-AW3)/AX3)</f>
        <v>0.64959999999999996</v>
      </c>
      <c r="AZ3" s="58"/>
      <c r="BA3" s="40">
        <v>500</v>
      </c>
      <c r="BB3" s="50">
        <f t="shared" ref="BB3:BB5" si="13">IF(ISERROR(AU3*BA3),"",AU3*BA3)</f>
        <v>1005</v>
      </c>
      <c r="BC3" s="50">
        <f t="shared" ref="BC3:BC5" si="14">IF(ISERROR(AW3*BA3),"",AW3*BA3)</f>
        <v>1400</v>
      </c>
      <c r="BD3" s="50">
        <f t="shared" ref="BD3:BD5" si="15">IF(ISERROR(AX3*BA3),"",AX3*BA3)</f>
        <v>3995</v>
      </c>
      <c r="BE3" s="60">
        <f t="shared" si="8"/>
        <v>6.33</v>
      </c>
      <c r="BF3" s="38"/>
      <c r="BG3" s="38"/>
      <c r="BH3" s="61" t="s">
        <v>7</v>
      </c>
      <c r="BI3" s="61" t="s">
        <v>3</v>
      </c>
    </row>
    <row r="4" spans="1:62" s="62" customFormat="1" ht="26.1" customHeight="1" x14ac:dyDescent="0.25">
      <c r="A4" s="37">
        <v>3</v>
      </c>
      <c r="B4" s="70"/>
      <c r="C4" s="38"/>
      <c r="D4" s="68" t="s">
        <v>5</v>
      </c>
      <c r="E4" s="38"/>
      <c r="F4" s="38" t="s">
        <v>6</v>
      </c>
      <c r="G4" s="68"/>
      <c r="H4" s="39" t="s">
        <v>71</v>
      </c>
      <c r="I4" s="39" t="s">
        <v>71</v>
      </c>
      <c r="J4" s="73" t="s">
        <v>73</v>
      </c>
      <c r="K4" s="73" t="s">
        <v>73</v>
      </c>
      <c r="L4" s="41" t="s">
        <v>76</v>
      </c>
      <c r="M4" s="38" t="s">
        <v>79</v>
      </c>
      <c r="N4" s="38"/>
      <c r="O4" s="42"/>
      <c r="P4" s="25" t="s">
        <v>83</v>
      </c>
      <c r="Q4" s="67"/>
      <c r="R4" s="38" t="s">
        <v>8</v>
      </c>
      <c r="S4" s="43">
        <v>1.37</v>
      </c>
      <c r="T4" s="38" t="s">
        <v>4</v>
      </c>
      <c r="U4" s="74" t="s">
        <v>78</v>
      </c>
      <c r="V4" s="72">
        <v>25</v>
      </c>
      <c r="W4" s="72">
        <v>23</v>
      </c>
      <c r="X4" s="72">
        <v>22</v>
      </c>
      <c r="Y4" s="63">
        <v>8.6</v>
      </c>
      <c r="Z4" s="63">
        <v>8.6</v>
      </c>
      <c r="AA4" s="64">
        <v>13</v>
      </c>
      <c r="AB4" s="45">
        <v>2</v>
      </c>
      <c r="AC4" s="46">
        <v>1</v>
      </c>
      <c r="AD4" s="47">
        <f t="shared" si="9"/>
        <v>1E-3</v>
      </c>
      <c r="AE4" s="45">
        <v>53</v>
      </c>
      <c r="AF4" s="48">
        <f t="shared" si="10"/>
        <v>53000</v>
      </c>
      <c r="AG4" s="49">
        <v>3400</v>
      </c>
      <c r="AH4" s="50">
        <f t="shared" si="11"/>
        <v>0.06</v>
      </c>
      <c r="AI4" s="51" t="s">
        <v>80</v>
      </c>
      <c r="AJ4" s="52">
        <f>3.4%+20%</f>
        <v>0.23400000000000001</v>
      </c>
      <c r="AK4" s="50">
        <f t="shared" si="0"/>
        <v>0.32</v>
      </c>
      <c r="AL4" s="50">
        <f t="shared" si="1"/>
        <v>1.75</v>
      </c>
      <c r="AM4" s="53">
        <v>0.01</v>
      </c>
      <c r="AN4" s="50">
        <f t="shared" si="2"/>
        <v>0.04</v>
      </c>
      <c r="AO4" s="53">
        <v>0.06</v>
      </c>
      <c r="AP4" s="50">
        <f t="shared" si="3"/>
        <v>0.25</v>
      </c>
      <c r="AQ4" s="54"/>
      <c r="AR4" s="53"/>
      <c r="AS4" s="50">
        <f t="shared" si="4"/>
        <v>0</v>
      </c>
      <c r="AT4" s="50">
        <f t="shared" si="5"/>
        <v>0.28999999999999998</v>
      </c>
      <c r="AU4" s="50">
        <f t="shared" si="6"/>
        <v>2.04</v>
      </c>
      <c r="AV4" s="55">
        <f t="shared" si="7"/>
        <v>0.50239999999999996</v>
      </c>
      <c r="AW4" s="56">
        <v>4.0999999999999996</v>
      </c>
      <c r="AX4" s="57">
        <v>7.99</v>
      </c>
      <c r="AY4" s="55">
        <f t="shared" si="12"/>
        <v>0.4869</v>
      </c>
      <c r="AZ4" s="58"/>
      <c r="BA4" s="40">
        <v>500</v>
      </c>
      <c r="BB4" s="50">
        <f t="shared" si="13"/>
        <v>1020</v>
      </c>
      <c r="BC4" s="50">
        <f t="shared" si="14"/>
        <v>2050</v>
      </c>
      <c r="BD4" s="50">
        <f t="shared" si="15"/>
        <v>3995</v>
      </c>
      <c r="BE4" s="60">
        <f t="shared" si="8"/>
        <v>6.33</v>
      </c>
      <c r="BF4" s="38"/>
      <c r="BG4" s="38"/>
      <c r="BH4" s="61" t="s">
        <v>7</v>
      </c>
      <c r="BI4" s="61" t="s">
        <v>3</v>
      </c>
    </row>
    <row r="5" spans="1:62" s="62" customFormat="1" ht="26.1" customHeight="1" x14ac:dyDescent="0.25">
      <c r="A5" s="37">
        <v>4</v>
      </c>
      <c r="B5" s="71"/>
      <c r="C5" s="38"/>
      <c r="D5" s="68" t="s">
        <v>5</v>
      </c>
      <c r="E5" s="38"/>
      <c r="F5" s="38" t="s">
        <v>6</v>
      </c>
      <c r="G5" s="68"/>
      <c r="H5" s="39" t="s">
        <v>72</v>
      </c>
      <c r="I5" s="39" t="s">
        <v>72</v>
      </c>
      <c r="J5" s="73" t="s">
        <v>73</v>
      </c>
      <c r="K5" s="73" t="s">
        <v>73</v>
      </c>
      <c r="L5" s="41" t="s">
        <v>77</v>
      </c>
      <c r="M5" s="38" t="s">
        <v>79</v>
      </c>
      <c r="N5" s="38"/>
      <c r="O5" s="42"/>
      <c r="P5" s="25" t="s">
        <v>84</v>
      </c>
      <c r="Q5" s="67"/>
      <c r="R5" s="38" t="s">
        <v>8</v>
      </c>
      <c r="S5" s="43">
        <v>2.54</v>
      </c>
      <c r="T5" s="38" t="s">
        <v>4</v>
      </c>
      <c r="U5" s="74" t="s">
        <v>78</v>
      </c>
      <c r="V5" s="72">
        <v>25</v>
      </c>
      <c r="W5" s="72">
        <v>23</v>
      </c>
      <c r="X5" s="72">
        <v>22</v>
      </c>
      <c r="Y5" s="63">
        <v>15</v>
      </c>
      <c r="Z5" s="63">
        <v>3.7</v>
      </c>
      <c r="AA5" s="64">
        <v>26</v>
      </c>
      <c r="AB5" s="45">
        <v>2</v>
      </c>
      <c r="AC5" s="46">
        <v>1</v>
      </c>
      <c r="AD5" s="47">
        <f t="shared" si="9"/>
        <v>1E-3</v>
      </c>
      <c r="AE5" s="45">
        <v>53</v>
      </c>
      <c r="AF5" s="48">
        <f t="shared" si="10"/>
        <v>53000</v>
      </c>
      <c r="AG5" s="49">
        <v>3400</v>
      </c>
      <c r="AH5" s="50">
        <f t="shared" si="11"/>
        <v>0.06</v>
      </c>
      <c r="AI5" s="51" t="s">
        <v>80</v>
      </c>
      <c r="AJ5" s="52">
        <f>3.4%+20%</f>
        <v>0.23400000000000001</v>
      </c>
      <c r="AK5" s="50">
        <f t="shared" si="0"/>
        <v>0.59</v>
      </c>
      <c r="AL5" s="50">
        <f t="shared" si="1"/>
        <v>3.19</v>
      </c>
      <c r="AM5" s="53">
        <v>0.01</v>
      </c>
      <c r="AN5" s="50">
        <f t="shared" si="2"/>
        <v>0.05</v>
      </c>
      <c r="AO5" s="53">
        <v>0.06</v>
      </c>
      <c r="AP5" s="50">
        <f t="shared" si="3"/>
        <v>0.28000000000000003</v>
      </c>
      <c r="AQ5" s="54"/>
      <c r="AR5" s="53"/>
      <c r="AS5" s="50">
        <f t="shared" si="4"/>
        <v>0</v>
      </c>
      <c r="AT5" s="50">
        <f t="shared" si="5"/>
        <v>0.33</v>
      </c>
      <c r="AU5" s="50">
        <f t="shared" si="6"/>
        <v>3.52</v>
      </c>
      <c r="AV5" s="55">
        <f t="shared" si="7"/>
        <v>0.25109999999999999</v>
      </c>
      <c r="AW5" s="56">
        <v>4.7</v>
      </c>
      <c r="AX5" s="57">
        <v>9.99</v>
      </c>
      <c r="AY5" s="55">
        <f t="shared" si="12"/>
        <v>0.52949999999999997</v>
      </c>
      <c r="AZ5" s="58"/>
      <c r="BA5" s="40">
        <v>500</v>
      </c>
      <c r="BB5" s="50">
        <f t="shared" si="13"/>
        <v>1760</v>
      </c>
      <c r="BC5" s="50">
        <f t="shared" si="14"/>
        <v>2350</v>
      </c>
      <c r="BD5" s="50">
        <f t="shared" si="15"/>
        <v>4995</v>
      </c>
      <c r="BE5" s="60">
        <f t="shared" si="8"/>
        <v>6.33</v>
      </c>
      <c r="BF5" s="38"/>
      <c r="BG5" s="38"/>
      <c r="BH5" s="61" t="s">
        <v>7</v>
      </c>
      <c r="BI5" s="61" t="s">
        <v>3</v>
      </c>
    </row>
    <row r="6" spans="1:62" s="62" customFormat="1" ht="26.1" customHeight="1" x14ac:dyDescent="0.25">
      <c r="A6" s="37">
        <v>1</v>
      </c>
      <c r="B6" s="69"/>
      <c r="C6" s="38"/>
      <c r="D6" s="68" t="s">
        <v>5</v>
      </c>
      <c r="E6" s="38"/>
      <c r="F6" s="38" t="s">
        <v>6</v>
      </c>
      <c r="G6" s="68"/>
      <c r="H6" s="39" t="s">
        <v>69</v>
      </c>
      <c r="I6" s="39" t="s">
        <v>69</v>
      </c>
      <c r="J6" s="73" t="s">
        <v>73</v>
      </c>
      <c r="K6" s="73" t="s">
        <v>73</v>
      </c>
      <c r="L6" s="41" t="s">
        <v>74</v>
      </c>
      <c r="M6" s="38" t="s">
        <v>79</v>
      </c>
      <c r="N6" s="38"/>
      <c r="O6" s="42"/>
      <c r="P6" s="25" t="s">
        <v>85</v>
      </c>
      <c r="Q6" s="67"/>
      <c r="R6" s="38" t="s">
        <v>8</v>
      </c>
      <c r="S6" s="43">
        <v>1.8</v>
      </c>
      <c r="T6" s="38" t="s">
        <v>4</v>
      </c>
      <c r="U6" s="74" t="s">
        <v>78</v>
      </c>
      <c r="V6" s="72">
        <v>25</v>
      </c>
      <c r="W6" s="72">
        <v>23</v>
      </c>
      <c r="X6" s="72">
        <v>22</v>
      </c>
      <c r="Y6" s="44">
        <v>16</v>
      </c>
      <c r="Z6" s="44">
        <v>8.6</v>
      </c>
      <c r="AA6" s="44">
        <v>22</v>
      </c>
      <c r="AB6" s="45">
        <v>2</v>
      </c>
      <c r="AC6" s="46">
        <v>2</v>
      </c>
      <c r="AD6" s="47">
        <f>IF(Y6="","",Y6*Z6*AA6/1000000)</f>
        <v>3.0000000000000001E-3</v>
      </c>
      <c r="AE6" s="45">
        <v>53</v>
      </c>
      <c r="AF6" s="48">
        <f>IF(AC6="","",AE6/AD6*AC6)</f>
        <v>35333</v>
      </c>
      <c r="AG6" s="49">
        <v>3400</v>
      </c>
      <c r="AH6" s="50">
        <f>IF(ISERROR(AG6/AF6),"",AG6/AF6)</f>
        <v>0.1</v>
      </c>
      <c r="AI6" s="51" t="s">
        <v>46</v>
      </c>
      <c r="AJ6" s="52">
        <f>1.8%+20%</f>
        <v>0.218</v>
      </c>
      <c r="AK6" s="50">
        <f t="shared" ref="AK6:AK9" si="16">IF(ISERROR(S6*AJ6),"",S6*AJ6)</f>
        <v>0.39</v>
      </c>
      <c r="AL6" s="50">
        <f t="shared" ref="AL6:AL9" si="17">IF(ISERROR(S6+AH6+AK6),"",S6+AH6+AK6)</f>
        <v>2.29</v>
      </c>
      <c r="AM6" s="53">
        <v>0.01</v>
      </c>
      <c r="AN6" s="50">
        <f t="shared" ref="AN6:AN9" si="18">IF(ISERROR(AW6*AM6),"",AW6*AM6)</f>
        <v>0.04</v>
      </c>
      <c r="AO6" s="53">
        <v>0.06</v>
      </c>
      <c r="AP6" s="50">
        <f t="shared" ref="AP6:AP9" si="19">IF(ISERROR(AW6*AO6),"",AW6*AO6)</f>
        <v>0.21</v>
      </c>
      <c r="AQ6" s="54"/>
      <c r="AR6" s="53">
        <v>0</v>
      </c>
      <c r="AS6" s="50">
        <f t="shared" ref="AS6:AS9" si="20">IF(ISERROR(AW6*AR6),"",AW6*AR6)</f>
        <v>0</v>
      </c>
      <c r="AT6" s="50">
        <f t="shared" ref="AT6:AT9" si="21">IF(ISERROR(AN6+AP6+AS6),"",AN6+AP6+AS6)</f>
        <v>0.25</v>
      </c>
      <c r="AU6" s="50">
        <f t="shared" ref="AU6:AU9" si="22">IF(ISERROR(AL6+AT6),"",AL6+AT6)</f>
        <v>2.54</v>
      </c>
      <c r="AV6" s="55">
        <f t="shared" ref="AV6:AV9" si="23">IF(ISERROR((AW6-AU6)/AW6),"",(AW6-AU6)/AW6)</f>
        <v>0.27429999999999999</v>
      </c>
      <c r="AW6" s="56">
        <v>3.5</v>
      </c>
      <c r="AX6" s="57">
        <v>9.99</v>
      </c>
      <c r="AY6" s="55">
        <f>IF(ISERROR((AX6-AW6)/AX6),"",(AX6-AW6)/AX6)</f>
        <v>0.64959999999999996</v>
      </c>
      <c r="AZ6" s="58"/>
      <c r="BA6" s="59">
        <v>1000</v>
      </c>
      <c r="BB6" s="50">
        <f>IF(ISERROR(AU6*BA6),"",AU6*BA6)</f>
        <v>2540</v>
      </c>
      <c r="BC6" s="50">
        <f>IF(ISERROR(AW6*BA6),"",AW6*BA6)</f>
        <v>3500</v>
      </c>
      <c r="BD6" s="50">
        <f>IF(ISERROR(AX6*BA6),"",AX6*BA6)</f>
        <v>9990</v>
      </c>
      <c r="BE6" s="60">
        <f t="shared" ref="BE6:BE9" si="24">IF(V6="","",V6*W6*X6/1000000/AC6*BA6)</f>
        <v>6.33</v>
      </c>
      <c r="BF6" s="38">
        <v>11.3</v>
      </c>
      <c r="BG6" s="38"/>
      <c r="BH6" s="61" t="s">
        <v>7</v>
      </c>
      <c r="BI6" s="61" t="s">
        <v>3</v>
      </c>
    </row>
    <row r="7" spans="1:62" s="62" customFormat="1" ht="26.1" customHeight="1" x14ac:dyDescent="0.25">
      <c r="A7" s="37">
        <v>2</v>
      </c>
      <c r="B7" s="70"/>
      <c r="C7" s="38"/>
      <c r="D7" s="68" t="s">
        <v>5</v>
      </c>
      <c r="E7" s="38"/>
      <c r="F7" s="38" t="s">
        <v>6</v>
      </c>
      <c r="G7" s="68"/>
      <c r="H7" s="39" t="s">
        <v>70</v>
      </c>
      <c r="I7" s="39" t="s">
        <v>70</v>
      </c>
      <c r="J7" s="73" t="s">
        <v>73</v>
      </c>
      <c r="K7" s="73" t="s">
        <v>73</v>
      </c>
      <c r="L7" s="41" t="s">
        <v>75</v>
      </c>
      <c r="M7" s="38" t="s">
        <v>79</v>
      </c>
      <c r="N7" s="38"/>
      <c r="O7" s="42"/>
      <c r="P7" s="25" t="s">
        <v>86</v>
      </c>
      <c r="Q7" s="67"/>
      <c r="R7" s="38" t="s">
        <v>8</v>
      </c>
      <c r="S7" s="43">
        <v>1.42</v>
      </c>
      <c r="T7" s="38" t="s">
        <v>4</v>
      </c>
      <c r="U7" s="74" t="s">
        <v>78</v>
      </c>
      <c r="V7" s="72">
        <v>25</v>
      </c>
      <c r="W7" s="72">
        <v>23</v>
      </c>
      <c r="X7" s="72">
        <v>22</v>
      </c>
      <c r="Y7" s="63">
        <v>12</v>
      </c>
      <c r="Z7" s="63">
        <v>7.7</v>
      </c>
      <c r="AA7" s="64">
        <v>13</v>
      </c>
      <c r="AB7" s="45">
        <v>2</v>
      </c>
      <c r="AC7" s="46">
        <v>1</v>
      </c>
      <c r="AD7" s="47">
        <f t="shared" ref="AD7:AD9" si="25">IF(Y7="","",Y7*Z7*AA7/1000000)</f>
        <v>1E-3</v>
      </c>
      <c r="AE7" s="45">
        <v>53</v>
      </c>
      <c r="AF7" s="48">
        <f t="shared" ref="AF7:AF9" si="26">IF(AC7="","",AE7/AD7*AC7)</f>
        <v>53000</v>
      </c>
      <c r="AG7" s="49">
        <v>3400</v>
      </c>
      <c r="AH7" s="50">
        <f t="shared" ref="AH7:AH9" si="27">IF(ISERROR(AG7/AF7),"",AG7/AF7)</f>
        <v>0.06</v>
      </c>
      <c r="AI7" s="51" t="s">
        <v>80</v>
      </c>
      <c r="AJ7" s="52">
        <f>3.4%+20%</f>
        <v>0.23400000000000001</v>
      </c>
      <c r="AK7" s="50">
        <f t="shared" si="16"/>
        <v>0.33</v>
      </c>
      <c r="AL7" s="50">
        <f t="shared" si="17"/>
        <v>1.81</v>
      </c>
      <c r="AM7" s="53">
        <v>0.01</v>
      </c>
      <c r="AN7" s="50">
        <f t="shared" si="18"/>
        <v>0.03</v>
      </c>
      <c r="AO7" s="53">
        <v>0.06</v>
      </c>
      <c r="AP7" s="50">
        <f t="shared" si="19"/>
        <v>0.17</v>
      </c>
      <c r="AQ7" s="54"/>
      <c r="AR7" s="53"/>
      <c r="AS7" s="50">
        <f t="shared" si="20"/>
        <v>0</v>
      </c>
      <c r="AT7" s="50">
        <f t="shared" si="21"/>
        <v>0.2</v>
      </c>
      <c r="AU7" s="50">
        <f t="shared" si="22"/>
        <v>2.0099999999999998</v>
      </c>
      <c r="AV7" s="55">
        <f t="shared" si="23"/>
        <v>0.28210000000000002</v>
      </c>
      <c r="AW7" s="56">
        <v>2.8</v>
      </c>
      <c r="AX7" s="57">
        <v>7.99</v>
      </c>
      <c r="AY7" s="55">
        <f t="shared" ref="AY7:AY9" si="28">IF(ISERROR((AX7-AW7)/AX7),"",(AX7-AW7)/AX7)</f>
        <v>0.64959999999999996</v>
      </c>
      <c r="AZ7" s="58"/>
      <c r="BA7" s="40">
        <v>500</v>
      </c>
      <c r="BB7" s="50">
        <f t="shared" ref="BB7:BB9" si="29">IF(ISERROR(AU7*BA7),"",AU7*BA7)</f>
        <v>1005</v>
      </c>
      <c r="BC7" s="50">
        <f t="shared" ref="BC7:BC9" si="30">IF(ISERROR(AW7*BA7),"",AW7*BA7)</f>
        <v>1400</v>
      </c>
      <c r="BD7" s="50">
        <f t="shared" ref="BD7:BD9" si="31">IF(ISERROR(AX7*BA7),"",AX7*BA7)</f>
        <v>3995</v>
      </c>
      <c r="BE7" s="60">
        <f t="shared" si="24"/>
        <v>6.33</v>
      </c>
      <c r="BF7" s="38"/>
      <c r="BG7" s="38"/>
      <c r="BH7" s="61" t="s">
        <v>7</v>
      </c>
      <c r="BI7" s="61" t="s">
        <v>3</v>
      </c>
    </row>
    <row r="8" spans="1:62" s="62" customFormat="1" ht="26.1" customHeight="1" x14ac:dyDescent="0.25">
      <c r="A8" s="37">
        <v>3</v>
      </c>
      <c r="B8" s="70"/>
      <c r="C8" s="38"/>
      <c r="D8" s="68" t="s">
        <v>5</v>
      </c>
      <c r="E8" s="38"/>
      <c r="F8" s="38" t="s">
        <v>6</v>
      </c>
      <c r="G8" s="68"/>
      <c r="H8" s="39" t="s">
        <v>71</v>
      </c>
      <c r="I8" s="39" t="s">
        <v>71</v>
      </c>
      <c r="J8" s="73" t="s">
        <v>73</v>
      </c>
      <c r="K8" s="73" t="s">
        <v>73</v>
      </c>
      <c r="L8" s="41" t="s">
        <v>76</v>
      </c>
      <c r="M8" s="38" t="s">
        <v>79</v>
      </c>
      <c r="N8" s="38"/>
      <c r="O8" s="42"/>
      <c r="P8" s="25" t="s">
        <v>87</v>
      </c>
      <c r="Q8" s="67"/>
      <c r="R8" s="38" t="s">
        <v>8</v>
      </c>
      <c r="S8" s="43">
        <v>1.37</v>
      </c>
      <c r="T8" s="38" t="s">
        <v>4</v>
      </c>
      <c r="U8" s="74" t="s">
        <v>78</v>
      </c>
      <c r="V8" s="72">
        <v>25</v>
      </c>
      <c r="W8" s="72">
        <v>23</v>
      </c>
      <c r="X8" s="72">
        <v>22</v>
      </c>
      <c r="Y8" s="63">
        <v>8.6</v>
      </c>
      <c r="Z8" s="63">
        <v>8.6</v>
      </c>
      <c r="AA8" s="64">
        <v>13</v>
      </c>
      <c r="AB8" s="45">
        <v>2</v>
      </c>
      <c r="AC8" s="46">
        <v>1</v>
      </c>
      <c r="AD8" s="47">
        <f t="shared" si="25"/>
        <v>1E-3</v>
      </c>
      <c r="AE8" s="45">
        <v>53</v>
      </c>
      <c r="AF8" s="48">
        <f t="shared" si="26"/>
        <v>53000</v>
      </c>
      <c r="AG8" s="49">
        <v>3400</v>
      </c>
      <c r="AH8" s="50">
        <f t="shared" si="27"/>
        <v>0.06</v>
      </c>
      <c r="AI8" s="51" t="s">
        <v>80</v>
      </c>
      <c r="AJ8" s="52">
        <f>3.4%+20%</f>
        <v>0.23400000000000001</v>
      </c>
      <c r="AK8" s="50">
        <f t="shared" si="16"/>
        <v>0.32</v>
      </c>
      <c r="AL8" s="50">
        <f t="shared" si="17"/>
        <v>1.75</v>
      </c>
      <c r="AM8" s="53">
        <v>0.01</v>
      </c>
      <c r="AN8" s="50">
        <f t="shared" si="18"/>
        <v>0.04</v>
      </c>
      <c r="AO8" s="53">
        <v>0.06</v>
      </c>
      <c r="AP8" s="50">
        <f t="shared" si="19"/>
        <v>0.25</v>
      </c>
      <c r="AQ8" s="54"/>
      <c r="AR8" s="53"/>
      <c r="AS8" s="50">
        <f t="shared" si="20"/>
        <v>0</v>
      </c>
      <c r="AT8" s="50">
        <f t="shared" si="21"/>
        <v>0.28999999999999998</v>
      </c>
      <c r="AU8" s="50">
        <f t="shared" si="22"/>
        <v>2.04</v>
      </c>
      <c r="AV8" s="55">
        <f t="shared" si="23"/>
        <v>0.50239999999999996</v>
      </c>
      <c r="AW8" s="56">
        <v>4.0999999999999996</v>
      </c>
      <c r="AX8" s="57">
        <v>7.99</v>
      </c>
      <c r="AY8" s="55">
        <f t="shared" si="28"/>
        <v>0.4869</v>
      </c>
      <c r="AZ8" s="58"/>
      <c r="BA8" s="40">
        <v>500</v>
      </c>
      <c r="BB8" s="50">
        <f t="shared" si="29"/>
        <v>1020</v>
      </c>
      <c r="BC8" s="50">
        <f t="shared" si="30"/>
        <v>2050</v>
      </c>
      <c r="BD8" s="50">
        <f t="shared" si="31"/>
        <v>3995</v>
      </c>
      <c r="BE8" s="60">
        <f t="shared" si="24"/>
        <v>6.33</v>
      </c>
      <c r="BF8" s="38"/>
      <c r="BG8" s="38"/>
      <c r="BH8" s="61" t="s">
        <v>7</v>
      </c>
      <c r="BI8" s="61" t="s">
        <v>3</v>
      </c>
    </row>
    <row r="9" spans="1:62" s="62" customFormat="1" ht="26.1" customHeight="1" x14ac:dyDescent="0.25">
      <c r="A9" s="37">
        <v>4</v>
      </c>
      <c r="B9" s="71"/>
      <c r="C9" s="38"/>
      <c r="D9" s="68" t="s">
        <v>5</v>
      </c>
      <c r="E9" s="38"/>
      <c r="F9" s="38" t="s">
        <v>6</v>
      </c>
      <c r="G9" s="68"/>
      <c r="H9" s="39" t="s">
        <v>72</v>
      </c>
      <c r="I9" s="39" t="s">
        <v>72</v>
      </c>
      <c r="J9" s="73" t="s">
        <v>73</v>
      </c>
      <c r="K9" s="73" t="s">
        <v>73</v>
      </c>
      <c r="L9" s="41" t="s">
        <v>77</v>
      </c>
      <c r="M9" s="38" t="s">
        <v>79</v>
      </c>
      <c r="N9" s="38"/>
      <c r="O9" s="42"/>
      <c r="P9" s="25" t="s">
        <v>88</v>
      </c>
      <c r="Q9" s="67"/>
      <c r="R9" s="38" t="s">
        <v>8</v>
      </c>
      <c r="S9" s="43">
        <v>2.54</v>
      </c>
      <c r="T9" s="38" t="s">
        <v>4</v>
      </c>
      <c r="U9" s="74" t="s">
        <v>78</v>
      </c>
      <c r="V9" s="72">
        <v>25</v>
      </c>
      <c r="W9" s="72">
        <v>23</v>
      </c>
      <c r="X9" s="72">
        <v>22</v>
      </c>
      <c r="Y9" s="63">
        <v>15</v>
      </c>
      <c r="Z9" s="63">
        <v>3.7</v>
      </c>
      <c r="AA9" s="64">
        <v>26</v>
      </c>
      <c r="AB9" s="45">
        <v>2</v>
      </c>
      <c r="AC9" s="46">
        <v>1</v>
      </c>
      <c r="AD9" s="47">
        <f t="shared" si="25"/>
        <v>1E-3</v>
      </c>
      <c r="AE9" s="45">
        <v>53</v>
      </c>
      <c r="AF9" s="48">
        <f t="shared" si="26"/>
        <v>53000</v>
      </c>
      <c r="AG9" s="49">
        <v>3400</v>
      </c>
      <c r="AH9" s="50">
        <f t="shared" si="27"/>
        <v>0.06</v>
      </c>
      <c r="AI9" s="51" t="s">
        <v>80</v>
      </c>
      <c r="AJ9" s="52">
        <f>3.4%+20%</f>
        <v>0.23400000000000001</v>
      </c>
      <c r="AK9" s="50">
        <f t="shared" si="16"/>
        <v>0.59</v>
      </c>
      <c r="AL9" s="50">
        <f t="shared" si="17"/>
        <v>3.19</v>
      </c>
      <c r="AM9" s="53">
        <v>0.01</v>
      </c>
      <c r="AN9" s="50">
        <f t="shared" si="18"/>
        <v>0.05</v>
      </c>
      <c r="AO9" s="53">
        <v>0.06</v>
      </c>
      <c r="AP9" s="50">
        <f t="shared" si="19"/>
        <v>0.28000000000000003</v>
      </c>
      <c r="AQ9" s="54"/>
      <c r="AR9" s="53"/>
      <c r="AS9" s="50">
        <f t="shared" si="20"/>
        <v>0</v>
      </c>
      <c r="AT9" s="50">
        <f t="shared" si="21"/>
        <v>0.33</v>
      </c>
      <c r="AU9" s="50">
        <f t="shared" si="22"/>
        <v>3.52</v>
      </c>
      <c r="AV9" s="55">
        <f t="shared" si="23"/>
        <v>0.25109999999999999</v>
      </c>
      <c r="AW9" s="56">
        <v>4.7</v>
      </c>
      <c r="AX9" s="57">
        <v>9.99</v>
      </c>
      <c r="AY9" s="55">
        <f t="shared" si="28"/>
        <v>0.52949999999999997</v>
      </c>
      <c r="AZ9" s="58"/>
      <c r="BA9" s="40">
        <v>500</v>
      </c>
      <c r="BB9" s="50">
        <f t="shared" si="29"/>
        <v>1760</v>
      </c>
      <c r="BC9" s="50">
        <f t="shared" si="30"/>
        <v>2350</v>
      </c>
      <c r="BD9" s="50">
        <f t="shared" si="31"/>
        <v>4995</v>
      </c>
      <c r="BE9" s="60">
        <f t="shared" si="24"/>
        <v>6.33</v>
      </c>
      <c r="BF9" s="38"/>
      <c r="BG9" s="38"/>
      <c r="BH9" s="61" t="s">
        <v>7</v>
      </c>
      <c r="BI9" s="61" t="s">
        <v>3</v>
      </c>
    </row>
  </sheetData>
  <sheetProtection insertRows="0" deleteRows="0" sort="0"/>
  <protectedRanges>
    <protectedRange sqref="M2:N9 AY2:AY9 A10:J225 AK2:AV9 L10:N225 AH2:AH9 AD2:AF9 R2:T9 A2:C9 P10:AW225 E2:F9 BE2:BE9" name="Range1"/>
    <protectedRange sqref="AB2:AB9" name="Range1_2"/>
    <protectedRange sqref="AJ2:AJ9" name="Range1_4"/>
    <protectedRange sqref="K10:K252" name="Range1_1"/>
    <protectedRange sqref="AZ2:AZ247" name="Range1_7"/>
    <protectedRange sqref="O2:O247" name="Range1_8"/>
    <protectedRange sqref="D2:D9" name="Range1_11"/>
    <protectedRange sqref="J2:J9" name="Range1_14"/>
    <protectedRange sqref="K2:K9" name="Range1_15"/>
    <protectedRange sqref="Q2:Q9" name="Range1_17"/>
    <protectedRange sqref="V2:X9" name="Range1_19"/>
    <protectedRange sqref="BA2 BA6" name="Range1_22"/>
    <protectedRange sqref="Y2:AA2 Y6:AA6" name="Range1_4_1"/>
    <protectedRange sqref="Y3:AA5 Y7:AA9" name="Range1_2_2"/>
  </protectedRanges>
  <mergeCells count="2">
    <mergeCell ref="B2:B5"/>
    <mergeCell ref="B6:B9"/>
  </mergeCell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12BB014-14AC-453B-AA44-2CADCBEE0D59}">
          <x14:formula1>
            <xm:f>#REF!</xm:f>
          </x14:formula1>
          <xm:sqref>D2:D9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T2:T9</xm:sqref>
        </x14:dataValidation>
        <x14:dataValidation type="list" allowBlank="1" showInputMessage="1" showErrorMessage="1" xr:uid="{FCCA7D1C-70B6-4450-81C0-0531BDD2D0BD}">
          <x14:formula1>
            <xm:f>#REF!</xm:f>
          </x14:formula1>
          <xm:sqref>BH2:BH9</xm:sqref>
        </x14:dataValidation>
        <x14:dataValidation type="list" allowBlank="1" showInputMessage="1" showErrorMessage="1" xr:uid="{59984A4F-A2B9-4FF5-9FDF-A17980D2C09C}">
          <x14:formula1>
            <xm:f>#REF!</xm:f>
          </x14:formula1>
          <xm:sqref>BI2:BI9</xm:sqref>
        </x14:dataValidation>
        <x14:dataValidation type="list" allowBlank="1" showInputMessage="1" showErrorMessage="1" xr:uid="{8204A58F-63B7-4B25-ADBA-A85CEEB19407}">
          <x14:formula1>
            <xm:f>#REF!</xm:f>
          </x14:formula1>
          <xm:sqref>BJ2:BJ9</xm:sqref>
        </x14:dataValidation>
        <x14:dataValidation type="list" allowBlank="1" showInputMessage="1" showErrorMessage="1" xr:uid="{6C4CB0C0-E828-49A4-AD48-44F96436F0C2}">
          <x14:formula1>
            <xm:f>#REF!</xm:f>
          </x14:formula1>
          <xm:sqref>E2:E9</xm:sqref>
        </x14:dataValidation>
        <x14:dataValidation type="list" allowBlank="1" showInputMessage="1" showErrorMessage="1" xr:uid="{51AC0C31-96F4-4BE7-9E84-7E91FFF8E148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2025-11-21T01:33:59Z</dcterms:modified>
</cp:coreProperties>
</file>