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BE17" i="1" l="1"/>
  <c r="AX17" i="1"/>
  <c r="AT17" i="1"/>
  <c r="AQ17" i="1"/>
  <c r="AO17" i="1"/>
  <c r="AM17" i="1"/>
  <c r="AJ17" i="1"/>
  <c r="AD17" i="1"/>
  <c r="AE17" i="1" s="1"/>
  <c r="AG17" i="1" s="1"/>
  <c r="AK17" i="1" s="1"/>
  <c r="U17" i="1"/>
  <c r="S17" i="1"/>
  <c r="BE16" i="1"/>
  <c r="AX16" i="1"/>
  <c r="AT16" i="1"/>
  <c r="AQ16" i="1"/>
  <c r="AO16" i="1"/>
  <c r="AM16" i="1"/>
  <c r="AU16" i="1" s="1"/>
  <c r="AJ16" i="1"/>
  <c r="AG16" i="1"/>
  <c r="AK16" i="1" s="1"/>
  <c r="AV16" i="1" s="1"/>
  <c r="AD16" i="1"/>
  <c r="AE16" i="1" s="1"/>
  <c r="S16" i="1"/>
  <c r="U16" i="1" s="1"/>
  <c r="BE15" i="1"/>
  <c r="AX15" i="1"/>
  <c r="AT15" i="1"/>
  <c r="AQ15" i="1"/>
  <c r="AO15" i="1"/>
  <c r="AM15" i="1"/>
  <c r="AU15" i="1" s="1"/>
  <c r="AJ15" i="1"/>
  <c r="AE15" i="1"/>
  <c r="AG15" i="1" s="1"/>
  <c r="AK15" i="1" s="1"/>
  <c r="AD15" i="1"/>
  <c r="S15" i="1"/>
  <c r="U15" i="1" s="1"/>
  <c r="BE14" i="1"/>
  <c r="AX14" i="1"/>
  <c r="AT14" i="1"/>
  <c r="AQ14" i="1"/>
  <c r="AO14" i="1"/>
  <c r="AM14" i="1"/>
  <c r="AK14" i="1"/>
  <c r="AJ14" i="1"/>
  <c r="AD14" i="1"/>
  <c r="AE14" i="1" s="1"/>
  <c r="AG14" i="1" s="1"/>
  <c r="S14" i="1"/>
  <c r="U14" i="1" s="1"/>
  <c r="BE13" i="1"/>
  <c r="AX13" i="1"/>
  <c r="AT13" i="1"/>
  <c r="AQ13" i="1"/>
  <c r="AO13" i="1"/>
  <c r="AM13" i="1"/>
  <c r="AU13" i="1" s="1"/>
  <c r="AJ13" i="1"/>
  <c r="AD13" i="1"/>
  <c r="AE13" i="1" s="1"/>
  <c r="AG13" i="1" s="1"/>
  <c r="AK13" i="1" s="1"/>
  <c r="U13" i="1"/>
  <c r="S13" i="1"/>
  <c r="BE12" i="1"/>
  <c r="AX12" i="1"/>
  <c r="AT12" i="1"/>
  <c r="AQ12" i="1"/>
  <c r="AO12" i="1"/>
  <c r="AM12" i="1"/>
  <c r="AJ12" i="1"/>
  <c r="AD12" i="1"/>
  <c r="AE12" i="1" s="1"/>
  <c r="AG12" i="1" s="1"/>
  <c r="AK12" i="1" s="1"/>
  <c r="S12" i="1"/>
  <c r="U12" i="1" s="1"/>
  <c r="BE11" i="1"/>
  <c r="AX11" i="1"/>
  <c r="AT11" i="1"/>
  <c r="AQ11" i="1"/>
  <c r="AO11" i="1"/>
  <c r="AM11" i="1"/>
  <c r="AU11" i="1" s="1"/>
  <c r="AJ11" i="1"/>
  <c r="AE11" i="1"/>
  <c r="AG11" i="1" s="1"/>
  <c r="AK11" i="1" s="1"/>
  <c r="AD11" i="1"/>
  <c r="S11" i="1"/>
  <c r="U11" i="1" s="1"/>
  <c r="BE10" i="1"/>
  <c r="AX10" i="1"/>
  <c r="AT10" i="1"/>
  <c r="AQ10" i="1"/>
  <c r="AO10" i="1"/>
  <c r="AM10" i="1"/>
  <c r="AJ10" i="1"/>
  <c r="AD10" i="1"/>
  <c r="AE10" i="1" s="1"/>
  <c r="AG10" i="1" s="1"/>
  <c r="AK10" i="1" s="1"/>
  <c r="U10" i="1"/>
  <c r="BE9" i="1"/>
  <c r="AX9" i="1"/>
  <c r="AT9" i="1"/>
  <c r="AQ9" i="1"/>
  <c r="AO9" i="1"/>
  <c r="AM9" i="1"/>
  <c r="AU9" i="1" s="1"/>
  <c r="AJ9" i="1"/>
  <c r="AD9" i="1"/>
  <c r="AE9" i="1" s="1"/>
  <c r="AG9" i="1" s="1"/>
  <c r="U9" i="1"/>
  <c r="S9" i="1"/>
  <c r="BE8" i="1"/>
  <c r="AX8" i="1"/>
  <c r="AT8" i="1"/>
  <c r="AQ8" i="1"/>
  <c r="AO8" i="1"/>
  <c r="AM8" i="1"/>
  <c r="AJ8" i="1"/>
  <c r="AG8" i="1"/>
  <c r="AK8" i="1" s="1"/>
  <c r="AD8" i="1"/>
  <c r="AE8" i="1" s="1"/>
  <c r="S8" i="1"/>
  <c r="U8" i="1" s="1"/>
  <c r="BE7" i="1"/>
  <c r="AX7" i="1"/>
  <c r="AT7" i="1"/>
  <c r="AQ7" i="1"/>
  <c r="AO7" i="1"/>
  <c r="AM7" i="1"/>
  <c r="AU7" i="1" s="1"/>
  <c r="AJ7" i="1"/>
  <c r="AE7" i="1"/>
  <c r="AG7" i="1" s="1"/>
  <c r="AK7" i="1" s="1"/>
  <c r="AV7" i="1" s="1"/>
  <c r="AD7" i="1"/>
  <c r="S7" i="1"/>
  <c r="U7" i="1" s="1"/>
  <c r="BE6" i="1"/>
  <c r="AX6" i="1"/>
  <c r="AT6" i="1"/>
  <c r="AQ6" i="1"/>
  <c r="AO6" i="1"/>
  <c r="AM6" i="1"/>
  <c r="AU6" i="1" s="1"/>
  <c r="AJ6" i="1"/>
  <c r="AD6" i="1"/>
  <c r="AE6" i="1" s="1"/>
  <c r="AG6" i="1" s="1"/>
  <c r="AK6" i="1" s="1"/>
  <c r="AV6" i="1" s="1"/>
  <c r="S6" i="1"/>
  <c r="U6" i="1" s="1"/>
  <c r="BE5" i="1"/>
  <c r="AX5" i="1"/>
  <c r="AT5" i="1"/>
  <c r="AQ5" i="1"/>
  <c r="AO5" i="1"/>
  <c r="AM5" i="1"/>
  <c r="AJ5" i="1"/>
  <c r="AD5" i="1"/>
  <c r="AE5" i="1" s="1"/>
  <c r="AG5" i="1" s="1"/>
  <c r="AK5" i="1" s="1"/>
  <c r="U5" i="1"/>
  <c r="S5" i="1"/>
  <c r="BE4" i="1"/>
  <c r="AX4" i="1"/>
  <c r="AT4" i="1"/>
  <c r="AQ4" i="1"/>
  <c r="AO4" i="1"/>
  <c r="AM4" i="1"/>
  <c r="AJ4" i="1"/>
  <c r="AD4" i="1"/>
  <c r="AE4" i="1" s="1"/>
  <c r="AG4" i="1" s="1"/>
  <c r="AK4" i="1" s="1"/>
  <c r="S4" i="1"/>
  <c r="U4" i="1" s="1"/>
  <c r="BE3" i="1"/>
  <c r="AX3" i="1"/>
  <c r="AT3" i="1"/>
  <c r="AQ3" i="1"/>
  <c r="AO3" i="1"/>
  <c r="AM3" i="1"/>
  <c r="AU3" i="1" s="1"/>
  <c r="AJ3" i="1"/>
  <c r="AE3" i="1"/>
  <c r="AG3" i="1" s="1"/>
  <c r="AK3" i="1" s="1"/>
  <c r="AV3" i="1" s="1"/>
  <c r="AD3" i="1"/>
  <c r="S3" i="1"/>
  <c r="U3" i="1" s="1"/>
  <c r="BE2" i="1"/>
  <c r="AX2" i="1"/>
  <c r="AT2" i="1"/>
  <c r="AQ2" i="1"/>
  <c r="AO2" i="1"/>
  <c r="AM2" i="1"/>
  <c r="AU2" i="1" s="1"/>
  <c r="AJ2" i="1"/>
  <c r="AE2" i="1"/>
  <c r="AG2" i="1" s="1"/>
  <c r="AK2" i="1" s="1"/>
  <c r="AV2" i="1" s="1"/>
  <c r="AD2" i="1"/>
  <c r="S2" i="1"/>
  <c r="U2" i="1" s="1"/>
  <c r="BD2" i="1" l="1"/>
  <c r="AW2" i="1"/>
  <c r="BD3" i="1"/>
  <c r="AW3" i="1"/>
  <c r="BD7" i="1"/>
  <c r="AW7" i="1"/>
  <c r="BD6" i="1"/>
  <c r="AW6" i="1"/>
  <c r="AV10" i="1"/>
  <c r="AV8" i="1"/>
  <c r="BD16" i="1"/>
  <c r="AW16" i="1"/>
  <c r="AV15" i="1"/>
  <c r="AV11" i="1"/>
  <c r="AU8" i="1"/>
  <c r="AV13" i="1"/>
  <c r="AU14" i="1"/>
  <c r="AV14" i="1" s="1"/>
  <c r="AU4" i="1"/>
  <c r="AV4" i="1" s="1"/>
  <c r="AU5" i="1"/>
  <c r="AV5" i="1" s="1"/>
  <c r="AK9" i="1"/>
  <c r="AV9" i="1" s="1"/>
  <c r="AU10" i="1"/>
  <c r="AU12" i="1"/>
  <c r="AV12" i="1" s="1"/>
  <c r="AU17" i="1"/>
  <c r="AV17" i="1" s="1"/>
  <c r="BD14" i="1" l="1"/>
  <c r="AW14" i="1"/>
  <c r="BD17" i="1"/>
  <c r="AW17" i="1"/>
  <c r="BD5" i="1"/>
  <c r="AW5" i="1"/>
  <c r="BD12" i="1"/>
  <c r="AW12" i="1"/>
  <c r="BD4" i="1"/>
  <c r="AW4" i="1"/>
  <c r="BD9" i="1"/>
  <c r="AW9" i="1"/>
  <c r="BD13" i="1"/>
  <c r="AW13" i="1"/>
  <c r="BD11" i="1"/>
  <c r="AW11" i="1"/>
  <c r="BD8" i="1"/>
  <c r="AW8" i="1"/>
  <c r="BD15" i="1"/>
  <c r="AW15" i="1"/>
  <c r="BD10" i="1"/>
  <c r="AW1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<sst xmlns="http://schemas.openxmlformats.org/spreadsheetml/2006/main" count="253" uniqueCount="127">
  <si>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</si>
  <si>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</si>
  <si>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</si>
  <si>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</si>
  <si>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</si>
  <si>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</si>
  <si>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</si>
  <si>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</si>
  <si>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</si>
  <si>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Line No.</t>
  </si>
  <si>
    <t>Photo</t>
  </si>
  <si>
    <t>UPC</t>
  </si>
  <si>
    <t>Item Description</t>
  </si>
  <si>
    <t>Unit of Measure</t>
  </si>
  <si>
    <t>Case Pack</t>
  </si>
  <si>
    <t>Cubic Meter per Carton</t>
  </si>
  <si>
    <t>Total Units per 40ft Container</t>
  </si>
  <si>
    <t>UCCPM Price</t>
  </si>
  <si>
    <t>DA %</t>
  </si>
  <si>
    <t>DA $</t>
  </si>
  <si>
    <t>General Load %</t>
  </si>
  <si>
    <t>General Load $</t>
  </si>
  <si>
    <t>Load 1</t>
  </si>
  <si>
    <t>Load 1 %</t>
  </si>
  <si>
    <t>Load 1 $</t>
  </si>
  <si>
    <t>Total Load $</t>
  </si>
  <si>
    <t>JLA LDP MU%</t>
  </si>
  <si>
    <t>Suggested Retail Price</t>
  </si>
  <si>
    <t>40ft Container Freight</t>
  </si>
  <si>
    <t>Ocean Freight per Item $</t>
  </si>
  <si>
    <t>HTS Code</t>
  </si>
  <si>
    <t>Duty Rate</t>
  </si>
  <si>
    <t>Duty per Item $</t>
  </si>
  <si>
    <t>LDP Cost $</t>
  </si>
  <si>
    <t>Warehouse Charge %</t>
  </si>
  <si>
    <t>Warehouse Charge $</t>
  </si>
  <si>
    <t>Vendor</t>
  </si>
  <si>
    <t>VIN/Art No.</t>
  </si>
  <si>
    <t>Pattern</t>
  </si>
  <si>
    <t>Fabrication</t>
  </si>
  <si>
    <t>Size/Spec.</t>
  </si>
  <si>
    <t>Customer Item#</t>
  </si>
  <si>
    <t>China RMB Cost</t>
  </si>
  <si>
    <t>Exchange Rate</t>
  </si>
  <si>
    <t>FOB Cost $ (Formula)</t>
  </si>
  <si>
    <t>FOB Cost $ (Value)</t>
  </si>
  <si>
    <t>Carton Size L (cm)</t>
  </si>
  <si>
    <t>Carton Size W (cm)</t>
  </si>
  <si>
    <t>Carton Size H (cm)</t>
  </si>
  <si>
    <t>Carton Gross Weight (kg)</t>
  </si>
  <si>
    <t>LDP Cost with Load $</t>
  </si>
  <si>
    <t>JLA POE Price Quote (Formula)</t>
  </si>
  <si>
    <t>JLA POE Price Quote (Value)</t>
  </si>
  <si>
    <t>Retailer Markup (Value)</t>
  </si>
  <si>
    <t>Retailer Markup (Formula)</t>
  </si>
  <si>
    <t>Total Quantity</t>
  </si>
  <si>
    <t>Total Cost</t>
  </si>
  <si>
    <t>Total Sales</t>
  </si>
  <si>
    <t>ship date</t>
    <phoneticPr fontId="3" type="noConversion"/>
  </si>
  <si>
    <t>S/W</t>
    <phoneticPr fontId="3" type="noConversion"/>
  </si>
  <si>
    <t>Nanette Lepore</t>
  </si>
  <si>
    <t>COMFORTER (SET)</t>
  </si>
  <si>
    <t>HAZEL</t>
  </si>
  <si>
    <t>100% Polyester 5pc Set with 2 decs</t>
    <phoneticPr fontId="3" type="noConversion"/>
  </si>
  <si>
    <t>5pc Set with 2 decs</t>
    <phoneticPr fontId="3" type="noConversion"/>
  </si>
  <si>
    <t>Comforter/Shams:FRONT printed on 85gsm microfiber, pieced&amp;ruched w/ inset trim. 
BACK  85gsm solid microfiber . 
Filling: 250gsm polyester. 
Pillow: microfiber cover, poly fill</t>
    <phoneticPr fontId="3" type="noConversion"/>
  </si>
  <si>
    <t>100% Polyester</t>
    <phoneticPr fontId="3" type="noConversion"/>
  </si>
  <si>
    <t>Full/Queen: 
90x90"/20x26"(2)
Pillow 16X16"/12x16"</t>
    <phoneticPr fontId="3" type="noConversion"/>
  </si>
  <si>
    <t>GREEN</t>
  </si>
  <si>
    <t>Set</t>
  </si>
  <si>
    <t>9404.40.9022</t>
  </si>
  <si>
    <t>5/13-5/19/2026</t>
    <phoneticPr fontId="3" type="noConversion"/>
  </si>
  <si>
    <t>100% Polyester 5pc Set with 2 decs</t>
    <phoneticPr fontId="3" type="noConversion"/>
  </si>
  <si>
    <t>5pc Set with 2 decs</t>
    <phoneticPr fontId="3" type="noConversion"/>
  </si>
  <si>
    <t>Comforter/Shams:FRONT printed on 85gsm microfiber, pieced&amp;ruched w/ inset trim. 
BACK  85gsm solid microfiber . 
Filling: 250gsm polyester. 
Pillow: microfiber cover, poly fill</t>
    <phoneticPr fontId="3" type="noConversion"/>
  </si>
  <si>
    <t>100% Polyester</t>
    <phoneticPr fontId="3" type="noConversion"/>
  </si>
  <si>
    <t>King: 
104x90"/20x36"(2)
Pillow 16X16"/12x16"</t>
    <phoneticPr fontId="3" type="noConversion"/>
  </si>
  <si>
    <t>Seraphina</t>
  </si>
  <si>
    <t>100% Polyester 7pc Set with 2 decs, 2 euro shams</t>
    <phoneticPr fontId="3" type="noConversion"/>
  </si>
  <si>
    <t>7pc Set with 2 decs, 2 euro shams</t>
    <phoneticPr fontId="3" type="noConversion"/>
  </si>
  <si>
    <t xml:space="preserve">Comforter/Shams:FRONT printed on 85gsm microfiber 
BACK  85gsm microfiber print. 
Filling: 250gsm polyester. 
Pillow: microfiber cover, poly fill                                  Euro Sham: 85gsm solid microfiber. </t>
    <phoneticPr fontId="3" type="noConversion"/>
  </si>
  <si>
    <t>100% Polyester</t>
    <phoneticPr fontId="3" type="noConversion"/>
  </si>
  <si>
    <t>Full/Queen: 
90x90"/20x26"(2)
Pillow 16X16"/12x16"                            EURO SHAM:26x26"(2)</t>
    <phoneticPr fontId="3" type="noConversion"/>
  </si>
  <si>
    <t>PURPLE</t>
  </si>
  <si>
    <t>6/10-6/16/2026</t>
    <phoneticPr fontId="3" type="noConversion"/>
  </si>
  <si>
    <t>100% Polyester 7pc Set with 2 decs, 2 euro shams</t>
    <phoneticPr fontId="3" type="noConversion"/>
  </si>
  <si>
    <t>7pc Set with 2 decs, 2 euro shams</t>
    <phoneticPr fontId="3" type="noConversion"/>
  </si>
  <si>
    <t xml:space="preserve">Comforter/Shams:FRONT printed on 85gsm microfiber 
BACK  85gsm microfiber print. 
Filling: 250gsm polyester. 
Pillow: microfiber cover, poly fill                                  Euro Sham: 85gsm solid microfiber. </t>
    <phoneticPr fontId="3" type="noConversion"/>
  </si>
  <si>
    <t>King: 
104x90"/20x36"(2)
Pillow 16X16"/12x16"                                           EURO SHAM:26x26"(2)</t>
    <phoneticPr fontId="3" type="noConversion"/>
  </si>
  <si>
    <t>6/10-6/16/2026</t>
    <phoneticPr fontId="3" type="noConversion"/>
  </si>
  <si>
    <t>AMBROSIA</t>
  </si>
  <si>
    <t>100% Polyester 7pc Set with 2 decs, 2 euro shams</t>
    <phoneticPr fontId="3" type="noConversion"/>
  </si>
  <si>
    <t>7pc Set with 2 decs, 2 euro shams</t>
    <phoneticPr fontId="3" type="noConversion"/>
  </si>
  <si>
    <t xml:space="preserve">Comforter/Shams:FRONT printed on 85gsm microfiber 
BACK  85gsm solid microfiber . 
Filling: 250gsm polyester. 
Pillow: microfiber cover, poly fill
Euro Sham: microfiber. </t>
    <phoneticPr fontId="3" type="noConversion"/>
  </si>
  <si>
    <t>100% Polyester</t>
    <phoneticPr fontId="3" type="noConversion"/>
  </si>
  <si>
    <t>Full/Queen: 
90x90"/20x26"(2)
Pillow 16X16"/12x16"                                      EURO SHAM:26x26"(2)</t>
    <phoneticPr fontId="3" type="noConversion"/>
  </si>
  <si>
    <t>King:                   104x90"/20x36"(2)
Pillow 16X16"/12x16"                                                EURO SHAM:26x26"(2)</t>
    <phoneticPr fontId="3" type="noConversion"/>
  </si>
  <si>
    <t>MARLOWE</t>
  </si>
  <si>
    <t xml:space="preserve">Comforter/Shams:85gsm microfiber Prewashed/100gsm poly filling and dubble elastic stitch. 
BACK 85gsm solid microfiber. 
Filling: 150gsm polyester. 
Pillow: microfiber cover, poly fill
Euro Sham: microfiber. </t>
    <phoneticPr fontId="3" type="noConversion"/>
  </si>
  <si>
    <t>Full/Queen: 
Comforter set 90x90"/20x26"(2)
Pillow 16X16"/12x16"                                      EURO SHAM:26x26"(2)</t>
  </si>
  <si>
    <t>King: 
Comforter Set 104x90"/20x36"(2)
Pillow 16X16"/12x16"                                                EURO SHAM:26x26"(2)</t>
  </si>
  <si>
    <t>PERRYN</t>
  </si>
  <si>
    <t>100% Polyester 5pc Set with 2 decs</t>
    <phoneticPr fontId="3" type="noConversion"/>
  </si>
  <si>
    <t>5pc Set with 2 decs</t>
    <phoneticPr fontId="3" type="noConversion"/>
  </si>
  <si>
    <t>Comforter/Shams:polyester yarn dye jacquard. 
BACK 85gsm solid microfiber. 
Filling: 250gsm polyester. 
Pillow: microfiber cover, poly fill</t>
    <phoneticPr fontId="3" type="noConversion"/>
  </si>
  <si>
    <t>Full/Queen: 
Comforter set 90x90"/20x26"(2)
Pillow 16X16"/12x16"</t>
  </si>
  <si>
    <t>TAN</t>
  </si>
  <si>
    <t>King: 
Comforter Set 104x90"/20x36"(2)
Pillow 16X16"/12x16"</t>
  </si>
  <si>
    <t>CAMERON</t>
  </si>
  <si>
    <t>Comforter/Shams: poly waffle .
BACK 85gsm solid microfiber. 
Filling: 250gsm polyester. 
Pillow: microfiber cover, poly fill</t>
    <phoneticPr fontId="3" type="noConversion"/>
  </si>
  <si>
    <t>Blue</t>
    <phoneticPr fontId="3" type="noConversion"/>
  </si>
  <si>
    <t>5/13-5/19/2026</t>
    <phoneticPr fontId="3" type="noConversion"/>
  </si>
  <si>
    <t>DORM IN A BAG</t>
    <phoneticPr fontId="3" type="noConversion"/>
  </si>
  <si>
    <t>TBD</t>
    <phoneticPr fontId="3" type="noConversion"/>
  </si>
  <si>
    <t>Set includes:
1 comforter mini set 
1 print sheet set
1 throw
1 laundry bag
1 shower caddy
2 bath towel 
4pc washcloth
1 storage bag
2 pillows</t>
    <phoneticPr fontId="3" type="noConversion"/>
  </si>
  <si>
    <t>100% Polyester Printed 17pcs Comforter Set</t>
    <phoneticPr fontId="3" type="noConversion"/>
  </si>
  <si>
    <t xml:space="preserve">Comforter mini set: 100% polyester 85gsm microfiber  print on front, 100% polyester 85gsm microfiber  solid reverse, 170gsm poly fill, visible tacking.
Sheet set (1): 100% polyester 85gsm microfiber  printed
Throw: 100% polyester 260gsm plush farbic with binding around, solid 
Laundry bag: 100% polyester 85gsm microfiber  
Shower Caddy: 100% polyester fabric 
Bath towel: 100% cotton 360gsm white
Wash pack:  100% cotton 360gsm white
Storage bag: PVC bag
Pillow: microfiber cover, poly fill </t>
    <phoneticPr fontId="3" type="noConversion"/>
  </si>
  <si>
    <t>Twin XL: 
Comforter mini set: 68x90''/20x26''
Sheet set: 66x96/39x80+13“/20x32
Throw: 50x70''
Laundry bag: 25x28''
Shower Caddy: 8x8x7''
Bath towel: 34x64 (2)
Wash pack: 12x12''(4)
Storage bag: 22.5*19*12''
Pillow: 12x16"/16x16"</t>
    <phoneticPr fontId="3" type="noConversion"/>
  </si>
  <si>
    <t>PINK</t>
  </si>
  <si>
    <t>100% Polyester Printed 19pcs Comforter Set</t>
    <phoneticPr fontId="3" type="noConversion"/>
  </si>
  <si>
    <t>Queen:
Comforter mini set:90x90''/20x26''(2)
Sheet set:90x102/60x80+13“/20x32（2）
Throw: 50x70''
Laundry bag: 25x28''
Shower Caddy: 8x8x7''
Bath towel: 34*64' (2)
Wash pack: 12x12''(4)
Storage bag: 22.5*19*14''
Pillow: 12x16"/16x16"</t>
  </si>
  <si>
    <t>Double ruffle</t>
    <phoneticPr fontId="3" type="noConversion"/>
  </si>
  <si>
    <t>100% Polyester Solid 17pcs Comforter Set</t>
  </si>
  <si>
    <t xml:space="preserve">Comforter mini set: 100% polyester 85gsm microfiber solid front and reverse,prewashed ultra soft finish. 170gsm poly fill, visible tacking.
Sheet set (1): 100% polyester 85gsm microfiber printed
Throw: 100% polyester 260gsm plush farbic with binding around, solid 
Laundry bag: 100% polyester 85gsm microfiber 
Shower Caddy: 100% polyester fabric 
Bath towel: 100% cotton 360gsm white
Wash pack:  100% cotton 360gsm white
Storage bag: PVC bag
Pillow: microfiber cover, poly fill </t>
    <phoneticPr fontId="3" type="noConversion"/>
  </si>
  <si>
    <t>Twin XL: 
Comforter mini set: 68x90''+2.5"/20x26''+2.5"
Sheet set: 66x96/39x80+13“/20x32
Throw: 50x70''
Laundry bag: 25x28''
Shower Caddy: 8x8x7''
Bath towel: 34x64 (2)
Wash pack: 12x12''(4)
Storage bag: 22.5*19*12''
Pillow: 12x16"/16x16"</t>
    <phoneticPr fontId="3" type="noConversion"/>
  </si>
  <si>
    <t>100% Polyester Solid 19pcs Comforter Set</t>
    <phoneticPr fontId="3" type="noConversion"/>
  </si>
  <si>
    <t>Queen:
Comforter mini set:90x90''+2.5"/20x26''+2.5"(2)
Sheet set:90x102/60x80+13“/20x32(2）
Throw: 50x70''
Laundry bag: 25x28''
Shower Caddy: 8x8x7''
Bath towel: 34*64' (2)
Wash pack: 12x12''(4)
Storage bag: 22.5*19*14''
Pillow: 12x16"/16x16"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</si>
</sst>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[$￥-804]#,##0.00;[Red][$￥-804]#,##0.00"/>
    <numFmt numFmtId="177" formatCode="0.0"/>
    <numFmt numFmtId="178" formatCode="0.000"/>
    <numFmt numFmtId="179" formatCode="&quot;$&quot;#,##0.00"/>
    <numFmt numFmtId="180" formatCode="_([$$-409]* #,##0.00_);_([$$-409]* \(#,##0.00\);_([$$-409]* &quot;-&quot;??_);_(@_)"/>
    <numFmt numFmtId="181" formatCode="_(* #,##0.00_);_(* \(#,##0.00\);_(* &quot;-&quot;??_);_(@_)"/>
    <numFmt numFmtId="185" formatCode="[$¥-804]#,##0.00"/>
    <numFmt numFmtId="188" formatCode="[$¥-478]#,##0.00"/>
    <numFmt numFmtId="189" formatCode="_(&quot;$&quot;* #,##0.00_);_(&quot;$&quot;* \(#,##0.00\);_(&quot;$&quot;* &quot;-&quot;??_);_(@_)"/>
  </numFmts>
  <fonts count="1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Arial"/>
      <family val="2"/>
    </font>
    <font>
      <sz val="1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81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180" fontId="1" fillId="0" borderId="0"/>
    <xf numFmtId="185" fontId="1" fillId="0" borderId="0"/>
    <xf numFmtId="185" fontId="9" fillId="0" borderId="0"/>
    <xf numFmtId="189" fontId="2" fillId="0" borderId="0" applyFont="0" applyFill="0" applyBorder="0" applyAlignment="0" applyProtection="0"/>
    <xf numFmtId="176" fontId="8" fillId="0" borderId="0"/>
  </cellStyleXfs>
  <cellXfs count="54">
    <xf numFmtId="0" fontId="0" fillId="0" borderId="0" xfId="0" applyNumberFormat="1" applyFont="1"/>
    <xf numFmtId="0" fontId="1" fillId="0" borderId="1" xfId="0" applyNumberFormat="1" applyFont="1" applyBorder="1"/>
    <xf numFmtId="0" fontId="4" fillId="8" borderId="0" xfId="0" applyFont="1" applyFill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3" applyFont="1" applyFill="1" applyBorder="1" applyAlignment="1">
      <alignment horizontal="center" wrapText="1"/>
    </xf>
    <xf numFmtId="188" fontId="4" fillId="5" borderId="1" xfId="0" applyNumberFormat="1" applyFont="1" applyFill="1" applyBorder="1" applyAlignment="1">
      <alignment horizontal="center" wrapText="1"/>
    </xf>
    <xf numFmtId="2" fontId="4" fillId="5" borderId="1" xfId="0" applyNumberFormat="1" applyFont="1" applyFill="1" applyBorder="1" applyAlignment="1">
      <alignment horizontal="center" wrapText="1"/>
    </xf>
    <xf numFmtId="179" fontId="6" fillId="5" borderId="1" xfId="4" applyNumberFormat="1" applyFont="1" applyFill="1" applyBorder="1" applyAlignment="1">
      <alignment wrapText="1"/>
    </xf>
    <xf numFmtId="179" fontId="4" fillId="4" borderId="2" xfId="0" applyNumberFormat="1" applyFont="1" applyFill="1" applyBorder="1" applyAlignment="1">
      <alignment horizontal="center" wrapText="1"/>
    </xf>
    <xf numFmtId="179" fontId="4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6" fillId="0" borderId="1" xfId="4" applyNumberFormat="1" applyFont="1" applyBorder="1" applyAlignment="1">
      <alignment wrapText="1"/>
    </xf>
    <xf numFmtId="1" fontId="6" fillId="0" borderId="1" xfId="4" applyNumberFormat="1" applyFont="1" applyBorder="1" applyAlignment="1">
      <alignment wrapText="1"/>
    </xf>
    <xf numFmtId="179" fontId="6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9" fontId="6" fillId="2" borderId="1" xfId="4" applyNumberFormat="1" applyFont="1" applyFill="1" applyBorder="1" applyAlignment="1">
      <alignment wrapText="1"/>
    </xf>
    <xf numFmtId="179" fontId="6" fillId="6" borderId="1" xfId="4" applyNumberFormat="1" applyFont="1" applyFill="1" applyBorder="1" applyAlignment="1">
      <alignment wrapText="1"/>
    </xf>
    <xf numFmtId="10" fontId="6" fillId="2" borderId="1" xfId="4" applyNumberFormat="1" applyFont="1" applyFill="1" applyBorder="1" applyAlignment="1">
      <alignment wrapText="1"/>
    </xf>
    <xf numFmtId="179" fontId="7" fillId="2" borderId="1" xfId="4" applyNumberFormat="1" applyFont="1" applyFill="1" applyBorder="1" applyAlignment="1">
      <alignment wrapText="1"/>
    </xf>
    <xf numFmtId="179" fontId="4" fillId="6" borderId="1" xfId="0" applyNumberFormat="1" applyFont="1" applyFill="1" applyBorder="1" applyAlignment="1">
      <alignment horizontal="center" wrapText="1"/>
    </xf>
    <xf numFmtId="179" fontId="4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3" applyBorder="1" applyAlignment="1">
      <alignment wrapText="1"/>
    </xf>
    <xf numFmtId="18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7" borderId="1" xfId="11" applyNumberFormat="1" applyFont="1" applyFill="1" applyBorder="1" applyAlignment="1">
      <alignment wrapText="1"/>
    </xf>
    <xf numFmtId="179" fontId="0" fillId="0" borderId="2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8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79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2" borderId="1" xfId="7" applyNumberFormat="1" applyFont="1" applyFill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176" fontId="10" fillId="0" borderId="1" xfId="12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</cellXfs>
  <cellStyles count="13">
    <cellStyle name="Comma 5" xfId="6"/>
    <cellStyle name="Currency 2" xfId="11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常规" xfId="0" builtinId="0"/>
    <cellStyle name="常规 25" xfId="1"/>
    <cellStyle name="样式 1" xfId="8"/>
    <cellStyle name="样式 1 2 4 2" xfId="12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361951</xdr:colOff>
      <xdr:row>1</xdr:row>
      <xdr:rowOff>95174</xdr:rowOff>
    </xdr:from>
    <xdr:to>
      <xdr:col>3</xdr:col>
      <xdr:colOff>180975</xdr:colOff>
      <xdr:row>2</xdr:row>
      <xdr:rowOff>770319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A446B8A-4380-62FD-1CEE-647151EC1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1176" y="1333424"/>
          <a:ext cx="1152524" cy="164669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</xdr:row>
      <xdr:rowOff>76200</xdr:rowOff>
    </xdr:from>
    <xdr:to>
      <xdr:col>3</xdr:col>
      <xdr:colOff>378320</xdr:colOff>
      <xdr:row>4</xdr:row>
      <xdr:rowOff>722312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xmlns="" id="{17DEBCF0-AA08-4115-9A56-9EC57F811A21}"/>
            </a:ext>
            <a:ext uri="{147F2762-F138-4A5C-976F-8EAC2B608ADB}">
              <a16:predDERef xmlns:a16="http://schemas.microsoft.com/office/drawing/2014/main" xmlns="" pred="{E817FDC9-4AD5-6021-AA7C-1960604C5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4475" y="3143250"/>
          <a:ext cx="1616570" cy="1617662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5</xdr:row>
      <xdr:rowOff>93458</xdr:rowOff>
    </xdr:from>
    <xdr:to>
      <xdr:col>3</xdr:col>
      <xdr:colOff>190500</xdr:colOff>
      <xdr:row>15</xdr:row>
      <xdr:rowOff>36911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262FD82B-1417-2DA8-ACA5-9FE2975BC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8800" y="4989308"/>
          <a:ext cx="1114425" cy="1562703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333376</xdr:colOff>
      <xdr:row>7</xdr:row>
      <xdr:rowOff>28575</xdr:rowOff>
    </xdr:from>
    <xdr:to>
      <xdr:col>3</xdr:col>
      <xdr:colOff>172506</xdr:colOff>
      <xdr:row>17</xdr:row>
      <xdr:rowOff>84510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71AA50F4-7D73-DF36-D0AE-CBFD6A08E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52601" y="6753225"/>
          <a:ext cx="1172630" cy="167518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9</xdr:row>
      <xdr:rowOff>54071</xdr:rowOff>
    </xdr:from>
    <xdr:to>
      <xdr:col>3</xdr:col>
      <xdr:colOff>295870</xdr:colOff>
      <xdr:row>19</xdr:row>
      <xdr:rowOff>123825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xmlns="" id="{DDA1D9EB-F0BD-4D96-91B8-6F0BDFC37DA2}"/>
            </a:ext>
            <a:ext uri="{147F2762-F138-4A5C-976F-8EAC2B608ADB}">
              <a16:predDERef xmlns:a16="http://schemas.microsoft.com/office/drawing/2014/main" xmlns="" pred="{BAAE4F34-C3B4-6D5F-DBEC-AB3B39D02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43050" y="8607521"/>
          <a:ext cx="1505545" cy="1689004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11</xdr:row>
      <xdr:rowOff>162968</xdr:rowOff>
    </xdr:from>
    <xdr:to>
      <xdr:col>3</xdr:col>
      <xdr:colOff>276225</xdr:colOff>
      <xdr:row>21</xdr:row>
      <xdr:rowOff>117184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xmlns="" id="{9F4855F6-4305-4794-9D14-D97CADFBB600}"/>
            </a:ext>
            <a:ext uri="{147F2762-F138-4A5C-976F-8EAC2B608ADB}">
              <a16:predDERef xmlns:a16="http://schemas.microsoft.com/office/drawing/2014/main" xmlns="" pred="{C5CDB535-5466-56A3-EADF-5E7700B05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4950" y="10545218"/>
          <a:ext cx="1524000" cy="1573466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15</xdr:row>
      <xdr:rowOff>66674</xdr:rowOff>
    </xdr:from>
    <xdr:to>
      <xdr:col>3</xdr:col>
      <xdr:colOff>311513</xdr:colOff>
      <xdr:row>26</xdr:row>
      <xdr:rowOff>26972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6988097D-B10C-4E96-8C11-7B79F55B97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3525" y="14106524"/>
          <a:ext cx="1530713" cy="1741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511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Q2%20Bedding%20commit-11%207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市场周报价10.21"/>
      <sheetName val="市场周报价10.23"/>
      <sheetName val="BTS报价10.29"/>
      <sheetName val="ValueSelect"/>
      <sheetName val="Data"/>
    </sheetNames>
    <sheetDataSet>
      <sheetData sheetId="0"/>
      <sheetData sheetId="1"/>
      <sheetData sheetId="2">
        <row r="24">
          <cell r="G24">
            <v>126</v>
          </cell>
        </row>
        <row r="26">
          <cell r="G26">
            <v>140.80000000000001</v>
          </cell>
        </row>
      </sheetData>
      <sheetData sheetId="3">
        <row r="29">
          <cell r="H29">
            <v>102.5</v>
          </cell>
        </row>
        <row r="30">
          <cell r="G30">
            <v>111.23</v>
          </cell>
        </row>
        <row r="39">
          <cell r="H39">
            <v>118</v>
          </cell>
        </row>
      </sheetData>
      <sheetData sheetId="4">
        <row r="14">
          <cell r="G14">
            <v>198.5</v>
          </cell>
        </row>
        <row r="15">
          <cell r="G15">
            <v>232.5</v>
          </cell>
        </row>
        <row r="18">
          <cell r="G18">
            <v>203.5</v>
          </cell>
        </row>
        <row r="19">
          <cell r="G19">
            <v>233.5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7"/>
  <sheetViews>
    <sheetView tabSelected="1" topLeftCell="K6" workbookViewId="0">
      <selection activeCell="S10" sqref="S10"/>
    </sheetView>
  </sheetViews>
  <sheetFormatPr defaultRowHeight="12.75"/>
  <cols>
    <col min="1" max="49" width="20" style="1" customWidth="1"/>
    <col min="50" max="50" width="9.140625" style="1" customWidth="1"/>
    <col min="51" max="16384" width="9.140625" style="1"/>
  </cols>
  <sheetData>
    <row r="1" spans="1:59" s="28" customFormat="1" ht="68.099999999999994" customHeight="1">
      <c r="A1" s="2" t="s">
        <v>36</v>
      </c>
      <c r="B1" s="3" t="s">
        <v>9</v>
      </c>
      <c r="C1" s="3" t="s">
        <v>10</v>
      </c>
      <c r="D1" s="4" t="s">
        <v>37</v>
      </c>
      <c r="E1" s="5" t="s">
        <v>3</v>
      </c>
      <c r="F1" s="5" t="s">
        <v>2</v>
      </c>
      <c r="G1" s="6" t="s">
        <v>4</v>
      </c>
      <c r="H1" s="4" t="s">
        <v>38</v>
      </c>
      <c r="I1" s="7" t="s">
        <v>12</v>
      </c>
      <c r="J1" s="8" t="s">
        <v>1</v>
      </c>
      <c r="K1" s="7" t="s">
        <v>39</v>
      </c>
      <c r="L1" s="8" t="s">
        <v>5</v>
      </c>
      <c r="M1" s="7" t="s">
        <v>40</v>
      </c>
      <c r="N1" s="7" t="s">
        <v>6</v>
      </c>
      <c r="O1" s="4" t="s">
        <v>41</v>
      </c>
      <c r="P1" s="4" t="s">
        <v>0</v>
      </c>
      <c r="Q1" s="4" t="s">
        <v>11</v>
      </c>
      <c r="R1" s="8" t="s">
        <v>13</v>
      </c>
      <c r="S1" s="9" t="s">
        <v>42</v>
      </c>
      <c r="T1" s="10" t="s">
        <v>43</v>
      </c>
      <c r="U1" s="11" t="s">
        <v>44</v>
      </c>
      <c r="V1" s="12" t="s">
        <v>45</v>
      </c>
      <c r="W1" s="13" t="s">
        <v>17</v>
      </c>
      <c r="X1" s="14" t="s">
        <v>7</v>
      </c>
      <c r="Y1" s="15" t="s">
        <v>46</v>
      </c>
      <c r="Z1" s="15" t="s">
        <v>47</v>
      </c>
      <c r="AA1" s="15" t="s">
        <v>48</v>
      </c>
      <c r="AB1" s="16" t="s">
        <v>49</v>
      </c>
      <c r="AC1" s="17" t="s">
        <v>14</v>
      </c>
      <c r="AD1" s="18" t="s">
        <v>15</v>
      </c>
      <c r="AE1" s="19" t="s">
        <v>16</v>
      </c>
      <c r="AF1" s="3" t="s">
        <v>28</v>
      </c>
      <c r="AG1" s="20" t="s">
        <v>29</v>
      </c>
      <c r="AH1" s="3" t="s">
        <v>30</v>
      </c>
      <c r="AI1" s="21" t="s">
        <v>31</v>
      </c>
      <c r="AJ1" s="22" t="s">
        <v>32</v>
      </c>
      <c r="AK1" s="20" t="s">
        <v>33</v>
      </c>
      <c r="AL1" s="21" t="s">
        <v>18</v>
      </c>
      <c r="AM1" s="20" t="s">
        <v>19</v>
      </c>
      <c r="AN1" s="21" t="s">
        <v>20</v>
      </c>
      <c r="AO1" s="20" t="s">
        <v>21</v>
      </c>
      <c r="AP1" s="21" t="s">
        <v>34</v>
      </c>
      <c r="AQ1" s="20" t="s">
        <v>35</v>
      </c>
      <c r="AR1" s="14" t="s">
        <v>22</v>
      </c>
      <c r="AS1" s="21" t="s">
        <v>23</v>
      </c>
      <c r="AT1" s="20" t="s">
        <v>24</v>
      </c>
      <c r="AU1" s="20" t="s">
        <v>25</v>
      </c>
      <c r="AV1" s="23" t="s">
        <v>50</v>
      </c>
      <c r="AW1" s="24" t="s">
        <v>26</v>
      </c>
      <c r="AX1" s="23" t="s">
        <v>51</v>
      </c>
      <c r="AY1" s="25" t="s">
        <v>52</v>
      </c>
      <c r="AZ1" s="26" t="s">
        <v>27</v>
      </c>
      <c r="BA1" s="26" t="s">
        <v>53</v>
      </c>
      <c r="BB1" s="23" t="s">
        <v>54</v>
      </c>
      <c r="BC1" s="7" t="s">
        <v>55</v>
      </c>
      <c r="BD1" s="27" t="s">
        <v>56</v>
      </c>
      <c r="BE1" s="27" t="s">
        <v>57</v>
      </c>
      <c r="BF1" s="7" t="s">
        <v>58</v>
      </c>
      <c r="BG1" s="7" t="s">
        <v>59</v>
      </c>
    </row>
    <row r="2" spans="1:59" s="28" customFormat="1" ht="72" customHeight="1">
      <c r="A2" s="29"/>
      <c r="B2" s="30">
        <v>1</v>
      </c>
      <c r="C2" s="31"/>
      <c r="D2" s="29"/>
      <c r="E2" s="29" t="s">
        <v>60</v>
      </c>
      <c r="F2" s="29"/>
      <c r="G2" s="29" t="s">
        <v>61</v>
      </c>
      <c r="H2" s="29" t="s">
        <v>62</v>
      </c>
      <c r="I2" s="32" t="s">
        <v>63</v>
      </c>
      <c r="J2" s="32" t="s">
        <v>64</v>
      </c>
      <c r="K2" s="32" t="s">
        <v>65</v>
      </c>
      <c r="L2" s="33" t="s">
        <v>66</v>
      </c>
      <c r="M2" s="32" t="s">
        <v>67</v>
      </c>
      <c r="N2" s="29" t="s">
        <v>68</v>
      </c>
      <c r="O2" s="29"/>
      <c r="P2" s="29"/>
      <c r="Q2" s="29"/>
      <c r="R2" s="29" t="s">
        <v>69</v>
      </c>
      <c r="S2" s="34">
        <f>[2]市场周报价10.23!H29</f>
        <v>102.5</v>
      </c>
      <c r="T2" s="35">
        <v>8.1</v>
      </c>
      <c r="U2" s="36">
        <f>IF(ISERROR(S2/T2),"",S2/T2)</f>
        <v>12.654320987654321</v>
      </c>
      <c r="V2" s="37">
        <v>13.7</v>
      </c>
      <c r="W2" s="38"/>
      <c r="X2" s="29" t="s">
        <v>8</v>
      </c>
      <c r="Y2" s="39">
        <v>57</v>
      </c>
      <c r="Z2" s="39">
        <v>52</v>
      </c>
      <c r="AA2" s="39">
        <v>53</v>
      </c>
      <c r="AB2" s="35"/>
      <c r="AC2" s="40">
        <v>2</v>
      </c>
      <c r="AD2" s="41">
        <f>IF(Y2="","",Y2*Z2*AA2/1000000)</f>
        <v>0.15709200000000001</v>
      </c>
      <c r="AE2" s="42">
        <f>IF(AC2="","",65/AD2*AC2)</f>
        <v>827.54054948692476</v>
      </c>
      <c r="AF2" s="29">
        <v>3300</v>
      </c>
      <c r="AG2" s="43">
        <f>IF(ISERROR(AF2/AE2),"",AF2/AE2)</f>
        <v>3.9877200000000004</v>
      </c>
      <c r="AH2" s="29" t="s">
        <v>70</v>
      </c>
      <c r="AI2" s="44">
        <v>0.42799999999999999</v>
      </c>
      <c r="AJ2" s="43">
        <f>IF(ISERROR(V2*AI2),"",V2*AI2)</f>
        <v>5.8635999999999999</v>
      </c>
      <c r="AK2" s="43">
        <f t="shared" ref="AK2:AK17" si="0">IF(ISERROR(V2+AG2+AJ2),"",V2+AG2+AJ2)</f>
        <v>23.551319999999997</v>
      </c>
      <c r="AL2" s="44"/>
      <c r="AM2" s="43">
        <f t="shared" ref="AM2:AM17" si="1">IF(ISERROR(AY2*AL2),"",AY2*AL2)</f>
        <v>0</v>
      </c>
      <c r="AN2" s="44"/>
      <c r="AO2" s="43">
        <f t="shared" ref="AO2:AO17" si="2">IF(ISERROR(AY2*AN2),"",AY2*AN2)</f>
        <v>0</v>
      </c>
      <c r="AP2" s="45"/>
      <c r="AQ2" s="43">
        <f>IF(ISERROR(AY2*AP3),"",AY2*AP3)</f>
        <v>0</v>
      </c>
      <c r="AR2" s="29"/>
      <c r="AS2" s="44"/>
      <c r="AT2" s="43">
        <f t="shared" ref="AT2:AT17" si="3">IF(ISERROR(AY2*AS2),"",AY2*AS2)</f>
        <v>0</v>
      </c>
      <c r="AU2" s="43">
        <f>IF(ISERROR(AM2+AO2+AQ2+AT2),"",AM2+AO2+AQ2+AT2)</f>
        <v>0</v>
      </c>
      <c r="AV2" s="43">
        <f t="shared" ref="AV2:AV17" si="4">IF(ISERROR(AK2+AU2),"",AK2+AU2)</f>
        <v>23.551319999999997</v>
      </c>
      <c r="AW2" s="46">
        <f>IF(ISERROR((AY2-AV2)/AY2),"",(AY2-AV2)/AY2)</f>
        <v>0.14358836363636374</v>
      </c>
      <c r="AX2" s="43">
        <f>IF(BA2="","",AZ2*(1-BA2))</f>
        <v>27.499499000000004</v>
      </c>
      <c r="AY2" s="47">
        <v>27.5</v>
      </c>
      <c r="AZ2" s="38">
        <v>49.99</v>
      </c>
      <c r="BA2" s="44">
        <v>0.44990000000000002</v>
      </c>
      <c r="BB2" s="44">
        <v>0.44990000000000002</v>
      </c>
      <c r="BC2" s="48">
        <v>2000</v>
      </c>
      <c r="BD2" s="43">
        <f>IF(ISERROR(AV2*BC2),"",AV2*BC2)</f>
        <v>47102.639999999992</v>
      </c>
      <c r="BE2" s="43">
        <f>IF(ISERROR(AY2*BC2),"",AY2*BC2)</f>
        <v>55000</v>
      </c>
      <c r="BF2" s="49">
        <v>46120</v>
      </c>
      <c r="BG2" s="32" t="s">
        <v>71</v>
      </c>
    </row>
    <row r="3" spans="1:59" s="28" customFormat="1" ht="72" customHeight="1">
      <c r="A3" s="29"/>
      <c r="B3" s="30">
        <v>2</v>
      </c>
      <c r="C3" s="50"/>
      <c r="D3" s="29"/>
      <c r="E3" s="29" t="s">
        <v>60</v>
      </c>
      <c r="F3" s="29"/>
      <c r="G3" s="29" t="s">
        <v>61</v>
      </c>
      <c r="H3" s="29" t="s">
        <v>62</v>
      </c>
      <c r="I3" s="32" t="s">
        <v>72</v>
      </c>
      <c r="J3" s="32" t="s">
        <v>73</v>
      </c>
      <c r="K3" s="32" t="s">
        <v>74</v>
      </c>
      <c r="L3" s="33" t="s">
        <v>75</v>
      </c>
      <c r="M3" s="32" t="s">
        <v>76</v>
      </c>
      <c r="N3" s="29" t="s">
        <v>68</v>
      </c>
      <c r="O3" s="29"/>
      <c r="P3" s="29"/>
      <c r="Q3" s="29"/>
      <c r="R3" s="29" t="s">
        <v>69</v>
      </c>
      <c r="S3" s="34">
        <f>[2]市场周报价10.23!G30</f>
        <v>111.23</v>
      </c>
      <c r="T3" s="35">
        <v>8.1</v>
      </c>
      <c r="U3" s="36">
        <f t="shared" ref="U3:U17" si="5">IF(ISERROR(S3/T3),"",S3/T3)</f>
        <v>13.732098765432101</v>
      </c>
      <c r="V3" s="37">
        <v>15.56</v>
      </c>
      <c r="W3" s="38"/>
      <c r="X3" s="29" t="s">
        <v>8</v>
      </c>
      <c r="Y3" s="39">
        <v>57</v>
      </c>
      <c r="Z3" s="39">
        <v>52</v>
      </c>
      <c r="AA3" s="39">
        <v>58</v>
      </c>
      <c r="AB3" s="35"/>
      <c r="AC3" s="51">
        <v>2</v>
      </c>
      <c r="AD3" s="41">
        <f t="shared" ref="AD3:AD17" si="6">IF(Y3="","",Y3*Z3*AA3/1000000)</f>
        <v>0.17191200000000001</v>
      </c>
      <c r="AE3" s="42">
        <f t="shared" ref="AE3:AE17" si="7">IF(AC3="","",65/AD3*AC3)</f>
        <v>756.20084694494858</v>
      </c>
      <c r="AF3" s="29">
        <v>3300</v>
      </c>
      <c r="AG3" s="43">
        <f t="shared" ref="AG3:AG17" si="8">IF(ISERROR(AF3/AE3),"",AF3/AE3)</f>
        <v>4.3639200000000002</v>
      </c>
      <c r="AH3" s="29" t="s">
        <v>70</v>
      </c>
      <c r="AI3" s="44">
        <v>0.42799999999999999</v>
      </c>
      <c r="AJ3" s="43">
        <f>IF(ISERROR(V3*AI3),"",V3*AI3)</f>
        <v>6.6596799999999998</v>
      </c>
      <c r="AK3" s="43">
        <f t="shared" si="0"/>
        <v>26.583600000000004</v>
      </c>
      <c r="AL3" s="44"/>
      <c r="AM3" s="43">
        <f t="shared" si="1"/>
        <v>0</v>
      </c>
      <c r="AN3" s="44"/>
      <c r="AO3" s="43">
        <f t="shared" si="2"/>
        <v>0</v>
      </c>
      <c r="AP3" s="44"/>
      <c r="AQ3" s="43">
        <f>IF(ISERROR(AY3*AP4),"",AY3*AP4)</f>
        <v>0</v>
      </c>
      <c r="AR3" s="29"/>
      <c r="AS3" s="44"/>
      <c r="AT3" s="43">
        <f t="shared" si="3"/>
        <v>0</v>
      </c>
      <c r="AU3" s="43">
        <f>IF(ISERROR(AM3+AO3+AQ3+AT3),"",AM3+AO3+AQ3+AT3)</f>
        <v>0</v>
      </c>
      <c r="AV3" s="43">
        <f t="shared" si="4"/>
        <v>26.583600000000004</v>
      </c>
      <c r="AW3" s="46">
        <f t="shared" ref="AW3:AW17" si="9">IF(ISERROR((AY3-AV3)/AY3),"",(AY3-AV3)/AY3)</f>
        <v>0.18204307692307681</v>
      </c>
      <c r="AX3" s="43">
        <f t="shared" ref="AX3:AX17" si="10">IF(BA3="","",AZ3*(1-BA3))</f>
        <v>32.499090000000002</v>
      </c>
      <c r="AY3" s="47">
        <v>32.5</v>
      </c>
      <c r="AZ3" s="38">
        <v>54.99</v>
      </c>
      <c r="BA3" s="44">
        <v>0.40899999999999997</v>
      </c>
      <c r="BB3" s="44">
        <v>0.40899999999999997</v>
      </c>
      <c r="BC3" s="48"/>
      <c r="BD3" s="43">
        <f t="shared" ref="BD3:BD17" si="11">IF(ISERROR(AV3*BC3),"",AV3*BC3)</f>
        <v>0</v>
      </c>
      <c r="BE3" s="43">
        <f t="shared" ref="BE3:BE17" si="12">IF(ISERROR(AY3*BC3),"",AY3*BC3)</f>
        <v>0</v>
      </c>
      <c r="BF3" s="29"/>
      <c r="BG3" s="29"/>
    </row>
    <row r="4" spans="1:59" s="28" customFormat="1" ht="72" customHeight="1">
      <c r="A4" s="29"/>
      <c r="B4" s="30">
        <v>3</v>
      </c>
      <c r="C4" s="31"/>
      <c r="D4" s="29"/>
      <c r="E4" s="29"/>
      <c r="F4" s="29"/>
      <c r="G4" s="29" t="s">
        <v>61</v>
      </c>
      <c r="H4" s="29" t="s">
        <v>77</v>
      </c>
      <c r="I4" s="32" t="s">
        <v>78</v>
      </c>
      <c r="J4" s="32" t="s">
        <v>79</v>
      </c>
      <c r="K4" s="32" t="s">
        <v>80</v>
      </c>
      <c r="L4" s="33" t="s">
        <v>81</v>
      </c>
      <c r="M4" s="32" t="s">
        <v>82</v>
      </c>
      <c r="N4" s="29" t="s">
        <v>83</v>
      </c>
      <c r="O4" s="29"/>
      <c r="P4" s="29"/>
      <c r="Q4" s="29"/>
      <c r="R4" s="29" t="s">
        <v>69</v>
      </c>
      <c r="S4" s="34">
        <f>[2]市场周报价10.23!H23</f>
        <v>0</v>
      </c>
      <c r="T4" s="35">
        <v>8.1</v>
      </c>
      <c r="U4" s="36">
        <f t="shared" si="5"/>
        <v>0</v>
      </c>
      <c r="V4" s="37">
        <v>12.9</v>
      </c>
      <c r="W4" s="38"/>
      <c r="X4" s="29" t="s">
        <v>8</v>
      </c>
      <c r="Y4" s="39">
        <v>57</v>
      </c>
      <c r="Z4" s="39">
        <v>52</v>
      </c>
      <c r="AA4" s="39">
        <v>53</v>
      </c>
      <c r="AB4" s="35"/>
      <c r="AC4" s="51">
        <v>2</v>
      </c>
      <c r="AD4" s="41">
        <f t="shared" si="6"/>
        <v>0.15709200000000001</v>
      </c>
      <c r="AE4" s="42">
        <f t="shared" si="7"/>
        <v>827.54054948692476</v>
      </c>
      <c r="AF4" s="29">
        <v>3300</v>
      </c>
      <c r="AG4" s="43">
        <f t="shared" si="8"/>
        <v>3.9877200000000004</v>
      </c>
      <c r="AH4" s="29" t="s">
        <v>70</v>
      </c>
      <c r="AI4" s="44">
        <v>0.42799999999999999</v>
      </c>
      <c r="AJ4" s="43">
        <f t="shared" ref="AJ4:AJ17" si="13">IF(ISERROR(V4*AI4),"",V4*AI4)</f>
        <v>5.5212000000000003</v>
      </c>
      <c r="AK4" s="43">
        <f t="shared" si="0"/>
        <v>22.408920000000002</v>
      </c>
      <c r="AL4" s="44"/>
      <c r="AM4" s="43">
        <f t="shared" si="1"/>
        <v>0</v>
      </c>
      <c r="AN4" s="44"/>
      <c r="AO4" s="43">
        <f t="shared" si="2"/>
        <v>0</v>
      </c>
      <c r="AP4" s="44"/>
      <c r="AQ4" s="43">
        <f t="shared" ref="AQ4:AQ17" si="14">IF(ISERROR(AY4*AP4),"",AY4*AP4)</f>
        <v>0</v>
      </c>
      <c r="AR4" s="29"/>
      <c r="AS4" s="44"/>
      <c r="AT4" s="43">
        <f t="shared" si="3"/>
        <v>0</v>
      </c>
      <c r="AU4" s="43">
        <f t="shared" ref="AU4:AU17" si="15">IF(ISERROR(AM4+AO4+AQ4+AT4),"",AM4+AO4+AQ4+AT4)</f>
        <v>0</v>
      </c>
      <c r="AV4" s="43">
        <f t="shared" si="4"/>
        <v>22.408920000000002</v>
      </c>
      <c r="AW4" s="46">
        <f t="shared" si="9"/>
        <v>0.1543803773584905</v>
      </c>
      <c r="AX4" s="43">
        <f t="shared" si="10"/>
        <v>26.499109999999998</v>
      </c>
      <c r="AY4" s="47">
        <v>26.5</v>
      </c>
      <c r="AZ4" s="38">
        <v>44.99</v>
      </c>
      <c r="BA4" s="44">
        <v>0.41099999999999998</v>
      </c>
      <c r="BB4" s="44">
        <v>0.41099999999999998</v>
      </c>
      <c r="BC4" s="48">
        <v>1600</v>
      </c>
      <c r="BD4" s="43">
        <f t="shared" si="11"/>
        <v>35854.272000000004</v>
      </c>
      <c r="BE4" s="43">
        <f t="shared" si="12"/>
        <v>42400</v>
      </c>
      <c r="BF4" s="49">
        <v>46148</v>
      </c>
      <c r="BG4" s="32" t="s">
        <v>84</v>
      </c>
    </row>
    <row r="5" spans="1:59" s="28" customFormat="1" ht="72" customHeight="1">
      <c r="A5" s="29"/>
      <c r="B5" s="30">
        <v>4</v>
      </c>
      <c r="C5" s="50"/>
      <c r="D5" s="29"/>
      <c r="E5" s="29"/>
      <c r="F5" s="29"/>
      <c r="G5" s="29" t="s">
        <v>61</v>
      </c>
      <c r="H5" s="29" t="s">
        <v>77</v>
      </c>
      <c r="I5" s="32" t="s">
        <v>85</v>
      </c>
      <c r="J5" s="32" t="s">
        <v>86</v>
      </c>
      <c r="K5" s="32" t="s">
        <v>87</v>
      </c>
      <c r="L5" s="33" t="s">
        <v>66</v>
      </c>
      <c r="M5" s="32" t="s">
        <v>88</v>
      </c>
      <c r="N5" s="29" t="s">
        <v>83</v>
      </c>
      <c r="O5" s="29"/>
      <c r="P5" s="29"/>
      <c r="Q5" s="29"/>
      <c r="R5" s="29" t="s">
        <v>69</v>
      </c>
      <c r="S5" s="34">
        <f>[2]市场周报价10.23!H24</f>
        <v>0</v>
      </c>
      <c r="T5" s="35">
        <v>8.1</v>
      </c>
      <c r="U5" s="36">
        <f t="shared" si="5"/>
        <v>0</v>
      </c>
      <c r="V5" s="37">
        <v>14.14</v>
      </c>
      <c r="W5" s="38"/>
      <c r="X5" s="29" t="s">
        <v>8</v>
      </c>
      <c r="Y5" s="39">
        <v>57</v>
      </c>
      <c r="Z5" s="39">
        <v>52</v>
      </c>
      <c r="AA5" s="39">
        <v>58</v>
      </c>
      <c r="AB5" s="35"/>
      <c r="AC5" s="51">
        <v>2</v>
      </c>
      <c r="AD5" s="41">
        <f t="shared" si="6"/>
        <v>0.17191200000000001</v>
      </c>
      <c r="AE5" s="42">
        <f t="shared" si="7"/>
        <v>756.20084694494858</v>
      </c>
      <c r="AF5" s="29">
        <v>3300</v>
      </c>
      <c r="AG5" s="43">
        <f t="shared" si="8"/>
        <v>4.3639200000000002</v>
      </c>
      <c r="AH5" s="29" t="s">
        <v>70</v>
      </c>
      <c r="AI5" s="44">
        <v>0.42799999999999999</v>
      </c>
      <c r="AJ5" s="43">
        <f t="shared" si="13"/>
        <v>6.05192</v>
      </c>
      <c r="AK5" s="43">
        <f t="shared" si="0"/>
        <v>24.55584</v>
      </c>
      <c r="AL5" s="44"/>
      <c r="AM5" s="43">
        <f t="shared" si="1"/>
        <v>0</v>
      </c>
      <c r="AN5" s="44"/>
      <c r="AO5" s="43">
        <f t="shared" si="2"/>
        <v>0</v>
      </c>
      <c r="AP5" s="44"/>
      <c r="AQ5" s="43">
        <f t="shared" si="14"/>
        <v>0</v>
      </c>
      <c r="AR5" s="29"/>
      <c r="AS5" s="44"/>
      <c r="AT5" s="43">
        <f t="shared" si="3"/>
        <v>0</v>
      </c>
      <c r="AU5" s="43">
        <f t="shared" si="15"/>
        <v>0</v>
      </c>
      <c r="AV5" s="43">
        <f t="shared" si="4"/>
        <v>24.55584</v>
      </c>
      <c r="AW5" s="46">
        <f t="shared" si="9"/>
        <v>0.15324689655172413</v>
      </c>
      <c r="AX5" s="43">
        <f t="shared" si="10"/>
        <v>28.999199000000004</v>
      </c>
      <c r="AY5" s="47">
        <v>29</v>
      </c>
      <c r="AZ5" s="38">
        <v>49.99</v>
      </c>
      <c r="BA5" s="44">
        <v>0.4199</v>
      </c>
      <c r="BB5" s="44">
        <v>0.4199</v>
      </c>
      <c r="BC5" s="48">
        <v>400</v>
      </c>
      <c r="BD5" s="43">
        <f t="shared" si="11"/>
        <v>9822.3359999999993</v>
      </c>
      <c r="BE5" s="43">
        <f t="shared" si="12"/>
        <v>11600</v>
      </c>
      <c r="BF5" s="49">
        <v>46148</v>
      </c>
      <c r="BG5" s="32" t="s">
        <v>89</v>
      </c>
    </row>
    <row r="6" spans="1:59" s="28" customFormat="1" ht="72" customHeight="1">
      <c r="A6" s="29"/>
      <c r="B6" s="30">
        <v>5</v>
      </c>
      <c r="C6" s="31"/>
      <c r="D6" s="29"/>
      <c r="E6" s="29"/>
      <c r="F6" s="29"/>
      <c r="G6" s="29" t="s">
        <v>61</v>
      </c>
      <c r="H6" s="29" t="s">
        <v>90</v>
      </c>
      <c r="I6" s="32" t="s">
        <v>91</v>
      </c>
      <c r="J6" s="32" t="s">
        <v>92</v>
      </c>
      <c r="K6" s="32" t="s">
        <v>93</v>
      </c>
      <c r="L6" s="33" t="s">
        <v>94</v>
      </c>
      <c r="M6" s="52" t="s">
        <v>95</v>
      </c>
      <c r="N6" s="29" t="s">
        <v>83</v>
      </c>
      <c r="O6" s="29"/>
      <c r="P6" s="29"/>
      <c r="Q6" s="29"/>
      <c r="R6" s="29" t="s">
        <v>69</v>
      </c>
      <c r="S6" s="34">
        <f>[2]市场周报价10.23!H27</f>
        <v>0</v>
      </c>
      <c r="T6" s="35">
        <v>8.1</v>
      </c>
      <c r="U6" s="36">
        <f t="shared" si="5"/>
        <v>0</v>
      </c>
      <c r="V6" s="37">
        <v>12.65</v>
      </c>
      <c r="W6" s="38"/>
      <c r="X6" s="29" t="s">
        <v>8</v>
      </c>
      <c r="Y6" s="39">
        <v>57</v>
      </c>
      <c r="Z6" s="39">
        <v>52</v>
      </c>
      <c r="AA6" s="39">
        <v>53</v>
      </c>
      <c r="AB6" s="35"/>
      <c r="AC6" s="51">
        <v>2</v>
      </c>
      <c r="AD6" s="41">
        <f t="shared" si="6"/>
        <v>0.15709200000000001</v>
      </c>
      <c r="AE6" s="42">
        <f t="shared" si="7"/>
        <v>827.54054948692476</v>
      </c>
      <c r="AF6" s="29">
        <v>3300</v>
      </c>
      <c r="AG6" s="43">
        <f t="shared" si="8"/>
        <v>3.9877200000000004</v>
      </c>
      <c r="AH6" s="29" t="s">
        <v>70</v>
      </c>
      <c r="AI6" s="44">
        <v>0.42799999999999999</v>
      </c>
      <c r="AJ6" s="43">
        <f t="shared" si="13"/>
        <v>5.4142000000000001</v>
      </c>
      <c r="AK6" s="43">
        <f t="shared" si="0"/>
        <v>22.051920000000003</v>
      </c>
      <c r="AL6" s="44"/>
      <c r="AM6" s="43">
        <f t="shared" si="1"/>
        <v>0</v>
      </c>
      <c r="AN6" s="44"/>
      <c r="AO6" s="43">
        <f t="shared" si="2"/>
        <v>0</v>
      </c>
      <c r="AP6" s="44"/>
      <c r="AQ6" s="43">
        <f t="shared" si="14"/>
        <v>0</v>
      </c>
      <c r="AR6" s="29"/>
      <c r="AS6" s="44"/>
      <c r="AT6" s="43">
        <f t="shared" si="3"/>
        <v>0</v>
      </c>
      <c r="AU6" s="43">
        <f t="shared" si="15"/>
        <v>0</v>
      </c>
      <c r="AV6" s="43">
        <f t="shared" si="4"/>
        <v>22.051920000000003</v>
      </c>
      <c r="AW6" s="46">
        <f t="shared" si="9"/>
        <v>0.15184923076923068</v>
      </c>
      <c r="AX6" s="43">
        <f t="shared" si="10"/>
        <v>25.999272000000001</v>
      </c>
      <c r="AY6" s="47">
        <v>26</v>
      </c>
      <c r="AZ6" s="38">
        <v>54.99</v>
      </c>
      <c r="BA6" s="44">
        <v>0.5272</v>
      </c>
      <c r="BB6" s="44">
        <v>0.5272</v>
      </c>
      <c r="BC6" s="48">
        <v>1600</v>
      </c>
      <c r="BD6" s="43">
        <f t="shared" si="11"/>
        <v>35283.072000000007</v>
      </c>
      <c r="BE6" s="43">
        <f t="shared" si="12"/>
        <v>41600</v>
      </c>
      <c r="BF6" s="49">
        <v>46148</v>
      </c>
      <c r="BG6" s="32" t="s">
        <v>89</v>
      </c>
    </row>
    <row r="7" spans="1:59" s="28" customFormat="1" ht="72" customHeight="1">
      <c r="A7" s="29"/>
      <c r="B7" s="30">
        <v>6</v>
      </c>
      <c r="C7" s="50"/>
      <c r="D7" s="29"/>
      <c r="E7" s="29"/>
      <c r="F7" s="29"/>
      <c r="G7" s="29" t="s">
        <v>61</v>
      </c>
      <c r="H7" s="29" t="s">
        <v>90</v>
      </c>
      <c r="I7" s="32" t="s">
        <v>91</v>
      </c>
      <c r="J7" s="32" t="s">
        <v>92</v>
      </c>
      <c r="K7" s="32" t="s">
        <v>93</v>
      </c>
      <c r="L7" s="33" t="s">
        <v>94</v>
      </c>
      <c r="M7" s="52" t="s">
        <v>96</v>
      </c>
      <c r="N7" s="29" t="s">
        <v>83</v>
      </c>
      <c r="O7" s="29"/>
      <c r="P7" s="29"/>
      <c r="Q7" s="29"/>
      <c r="R7" s="29" t="s">
        <v>69</v>
      </c>
      <c r="S7" s="34">
        <f>[2]市场周报价10.23!H28</f>
        <v>0</v>
      </c>
      <c r="T7" s="35">
        <v>8.1</v>
      </c>
      <c r="U7" s="36">
        <f t="shared" si="5"/>
        <v>0</v>
      </c>
      <c r="V7" s="37">
        <v>13.89</v>
      </c>
      <c r="W7" s="38"/>
      <c r="X7" s="29" t="s">
        <v>8</v>
      </c>
      <c r="Y7" s="39">
        <v>57</v>
      </c>
      <c r="Z7" s="39">
        <v>52</v>
      </c>
      <c r="AA7" s="39">
        <v>58</v>
      </c>
      <c r="AB7" s="35"/>
      <c r="AC7" s="51">
        <v>2</v>
      </c>
      <c r="AD7" s="41">
        <f t="shared" si="6"/>
        <v>0.17191200000000001</v>
      </c>
      <c r="AE7" s="42">
        <f t="shared" si="7"/>
        <v>756.20084694494858</v>
      </c>
      <c r="AF7" s="29">
        <v>3300</v>
      </c>
      <c r="AG7" s="43">
        <f t="shared" si="8"/>
        <v>4.3639200000000002</v>
      </c>
      <c r="AH7" s="29" t="s">
        <v>70</v>
      </c>
      <c r="AI7" s="44">
        <v>0.42799999999999999</v>
      </c>
      <c r="AJ7" s="43">
        <f t="shared" si="13"/>
        <v>5.9449199999999998</v>
      </c>
      <c r="AK7" s="43">
        <f t="shared" si="0"/>
        <v>24.198840000000001</v>
      </c>
      <c r="AL7" s="44"/>
      <c r="AM7" s="43">
        <f t="shared" si="1"/>
        <v>0</v>
      </c>
      <c r="AN7" s="44"/>
      <c r="AO7" s="43">
        <f t="shared" si="2"/>
        <v>0</v>
      </c>
      <c r="AP7" s="44"/>
      <c r="AQ7" s="43">
        <f t="shared" si="14"/>
        <v>0</v>
      </c>
      <c r="AR7" s="29"/>
      <c r="AS7" s="44"/>
      <c r="AT7" s="43">
        <f t="shared" si="3"/>
        <v>0</v>
      </c>
      <c r="AU7" s="43">
        <f t="shared" si="15"/>
        <v>0</v>
      </c>
      <c r="AV7" s="43">
        <f t="shared" si="4"/>
        <v>24.198840000000001</v>
      </c>
      <c r="AW7" s="46">
        <f t="shared" si="9"/>
        <v>0.15091789473684208</v>
      </c>
      <c r="AX7" s="43">
        <f t="shared" si="10"/>
        <v>28.501248999999998</v>
      </c>
      <c r="AY7" s="47">
        <v>28.5</v>
      </c>
      <c r="AZ7" s="38">
        <v>59.99</v>
      </c>
      <c r="BA7" s="44">
        <v>0.52490000000000003</v>
      </c>
      <c r="BB7" s="44">
        <v>0.52490000000000003</v>
      </c>
      <c r="BC7" s="48">
        <v>400</v>
      </c>
      <c r="BD7" s="43">
        <f t="shared" si="11"/>
        <v>9679.5360000000001</v>
      </c>
      <c r="BE7" s="43">
        <f t="shared" si="12"/>
        <v>11400</v>
      </c>
      <c r="BF7" s="49">
        <v>46148</v>
      </c>
      <c r="BG7" s="32" t="s">
        <v>89</v>
      </c>
    </row>
    <row r="8" spans="1:59" s="28" customFormat="1" ht="72" customHeight="1">
      <c r="A8" s="29"/>
      <c r="B8" s="30">
        <v>7</v>
      </c>
      <c r="C8" s="31"/>
      <c r="D8" s="29"/>
      <c r="E8" s="29" t="s">
        <v>60</v>
      </c>
      <c r="F8" s="29"/>
      <c r="G8" s="29" t="s">
        <v>61</v>
      </c>
      <c r="H8" s="29" t="s">
        <v>97</v>
      </c>
      <c r="I8" s="32" t="s">
        <v>91</v>
      </c>
      <c r="J8" s="32" t="s">
        <v>92</v>
      </c>
      <c r="K8" s="32" t="s">
        <v>98</v>
      </c>
      <c r="L8" s="33" t="s">
        <v>94</v>
      </c>
      <c r="M8" s="29" t="s">
        <v>99</v>
      </c>
      <c r="N8" s="29" t="s">
        <v>83</v>
      </c>
      <c r="O8" s="29"/>
      <c r="P8" s="29"/>
      <c r="Q8" s="29"/>
      <c r="R8" s="29" t="s">
        <v>69</v>
      </c>
      <c r="S8" s="34">
        <f>[2]市场周报价10.23!G35</f>
        <v>0</v>
      </c>
      <c r="T8" s="35">
        <v>8.1</v>
      </c>
      <c r="U8" s="36">
        <f t="shared" si="5"/>
        <v>0</v>
      </c>
      <c r="V8" s="37">
        <v>15.33</v>
      </c>
      <c r="W8" s="38"/>
      <c r="X8" s="29" t="s">
        <v>8</v>
      </c>
      <c r="Y8" s="39">
        <v>57</v>
      </c>
      <c r="Z8" s="39">
        <v>52</v>
      </c>
      <c r="AA8" s="39">
        <v>53</v>
      </c>
      <c r="AB8" s="35"/>
      <c r="AC8" s="51">
        <v>2</v>
      </c>
      <c r="AD8" s="41">
        <f t="shared" si="6"/>
        <v>0.15709200000000001</v>
      </c>
      <c r="AE8" s="42">
        <f t="shared" si="7"/>
        <v>827.54054948692476</v>
      </c>
      <c r="AF8" s="29">
        <v>3300</v>
      </c>
      <c r="AG8" s="43">
        <f t="shared" si="8"/>
        <v>3.9877200000000004</v>
      </c>
      <c r="AH8" s="29" t="s">
        <v>70</v>
      </c>
      <c r="AI8" s="44">
        <v>0.42799999999999999</v>
      </c>
      <c r="AJ8" s="43">
        <f t="shared" si="13"/>
        <v>6.5612399999999997</v>
      </c>
      <c r="AK8" s="43">
        <f t="shared" si="0"/>
        <v>25.878959999999999</v>
      </c>
      <c r="AL8" s="44"/>
      <c r="AM8" s="43">
        <f t="shared" si="1"/>
        <v>0</v>
      </c>
      <c r="AN8" s="44"/>
      <c r="AO8" s="43">
        <f t="shared" si="2"/>
        <v>0</v>
      </c>
      <c r="AP8" s="44"/>
      <c r="AQ8" s="43">
        <f t="shared" si="14"/>
        <v>0</v>
      </c>
      <c r="AR8" s="29"/>
      <c r="AS8" s="44"/>
      <c r="AT8" s="43">
        <f t="shared" si="3"/>
        <v>0</v>
      </c>
      <c r="AU8" s="43">
        <f t="shared" si="15"/>
        <v>0</v>
      </c>
      <c r="AV8" s="43">
        <f t="shared" si="4"/>
        <v>25.878959999999999</v>
      </c>
      <c r="AW8" s="46">
        <f t="shared" si="9"/>
        <v>0.16519483870967744</v>
      </c>
      <c r="AX8" s="43">
        <f t="shared" si="10"/>
        <v>30.997862999999999</v>
      </c>
      <c r="AY8" s="47">
        <v>31</v>
      </c>
      <c r="AZ8" s="38">
        <v>54.99</v>
      </c>
      <c r="BA8" s="44">
        <v>0.43630000000000002</v>
      </c>
      <c r="BB8" s="44">
        <v>0.43630000000000002</v>
      </c>
      <c r="BC8" s="48">
        <v>1500</v>
      </c>
      <c r="BD8" s="43">
        <f t="shared" si="11"/>
        <v>38818.44</v>
      </c>
      <c r="BE8" s="43">
        <f t="shared" si="12"/>
        <v>46500</v>
      </c>
      <c r="BF8" s="49">
        <v>46148</v>
      </c>
      <c r="BG8" s="32" t="s">
        <v>89</v>
      </c>
    </row>
    <row r="9" spans="1:59" s="28" customFormat="1" ht="72" customHeight="1">
      <c r="A9" s="29"/>
      <c r="B9" s="30">
        <v>8</v>
      </c>
      <c r="C9" s="50"/>
      <c r="D9" s="29"/>
      <c r="E9" s="29" t="s">
        <v>60</v>
      </c>
      <c r="F9" s="29"/>
      <c r="G9" s="29" t="s">
        <v>61</v>
      </c>
      <c r="H9" s="29" t="s">
        <v>97</v>
      </c>
      <c r="I9" s="32" t="s">
        <v>91</v>
      </c>
      <c r="J9" s="32" t="s">
        <v>92</v>
      </c>
      <c r="K9" s="32" t="s">
        <v>98</v>
      </c>
      <c r="L9" s="33" t="s">
        <v>94</v>
      </c>
      <c r="M9" s="29" t="s">
        <v>100</v>
      </c>
      <c r="N9" s="29" t="s">
        <v>83</v>
      </c>
      <c r="O9" s="29"/>
      <c r="P9" s="29"/>
      <c r="Q9" s="29"/>
      <c r="R9" s="29" t="s">
        <v>69</v>
      </c>
      <c r="S9" s="34">
        <f>[2]市场周报价10.21!G24</f>
        <v>126</v>
      </c>
      <c r="T9" s="35">
        <v>8.1</v>
      </c>
      <c r="U9" s="36">
        <f t="shared" si="5"/>
        <v>15.555555555555555</v>
      </c>
      <c r="V9" s="37">
        <v>17.38</v>
      </c>
      <c r="W9" s="38"/>
      <c r="X9" s="29" t="s">
        <v>8</v>
      </c>
      <c r="Y9" s="39">
        <v>57</v>
      </c>
      <c r="Z9" s="39">
        <v>52</v>
      </c>
      <c r="AA9" s="39">
        <v>58</v>
      </c>
      <c r="AB9" s="35"/>
      <c r="AC9" s="51">
        <v>2</v>
      </c>
      <c r="AD9" s="41">
        <f t="shared" si="6"/>
        <v>0.17191200000000001</v>
      </c>
      <c r="AE9" s="42">
        <f t="shared" si="7"/>
        <v>756.20084694494858</v>
      </c>
      <c r="AF9" s="29">
        <v>3300</v>
      </c>
      <c r="AG9" s="43">
        <f t="shared" si="8"/>
        <v>4.3639200000000002</v>
      </c>
      <c r="AH9" s="29" t="s">
        <v>70</v>
      </c>
      <c r="AI9" s="44">
        <v>0.42799999999999999</v>
      </c>
      <c r="AJ9" s="43">
        <f t="shared" si="13"/>
        <v>7.4386399999999995</v>
      </c>
      <c r="AK9" s="43">
        <f t="shared" si="0"/>
        <v>29.182559999999999</v>
      </c>
      <c r="AL9" s="44"/>
      <c r="AM9" s="43">
        <f t="shared" si="1"/>
        <v>0</v>
      </c>
      <c r="AN9" s="44"/>
      <c r="AO9" s="43">
        <f t="shared" si="2"/>
        <v>0</v>
      </c>
      <c r="AP9" s="44"/>
      <c r="AQ9" s="43">
        <f t="shared" si="14"/>
        <v>0</v>
      </c>
      <c r="AR9" s="29"/>
      <c r="AS9" s="44"/>
      <c r="AT9" s="43">
        <f t="shared" si="3"/>
        <v>0</v>
      </c>
      <c r="AU9" s="43">
        <f t="shared" si="15"/>
        <v>0</v>
      </c>
      <c r="AV9" s="43">
        <f t="shared" si="4"/>
        <v>29.182559999999999</v>
      </c>
      <c r="AW9" s="46">
        <f t="shared" si="9"/>
        <v>0.16621257142857146</v>
      </c>
      <c r="AX9" s="43">
        <f t="shared" si="10"/>
        <v>34.998165999999998</v>
      </c>
      <c r="AY9" s="47">
        <v>35</v>
      </c>
      <c r="AZ9" s="38">
        <v>59.99</v>
      </c>
      <c r="BA9" s="44">
        <v>0.41660000000000003</v>
      </c>
      <c r="BB9" s="44">
        <v>0.41660000000000003</v>
      </c>
      <c r="BC9" s="48"/>
      <c r="BD9" s="43">
        <f t="shared" si="11"/>
        <v>0</v>
      </c>
      <c r="BE9" s="43">
        <f t="shared" si="12"/>
        <v>0</v>
      </c>
      <c r="BF9" s="29"/>
      <c r="BG9" s="29"/>
    </row>
    <row r="10" spans="1:59" s="28" customFormat="1" ht="72" customHeight="1">
      <c r="A10" s="29"/>
      <c r="B10" s="30">
        <v>9</v>
      </c>
      <c r="C10" s="31"/>
      <c r="D10" s="29"/>
      <c r="E10" s="29" t="s">
        <v>60</v>
      </c>
      <c r="F10" s="29"/>
      <c r="G10" s="29" t="s">
        <v>61</v>
      </c>
      <c r="H10" s="29" t="s">
        <v>101</v>
      </c>
      <c r="I10" s="32" t="s">
        <v>102</v>
      </c>
      <c r="J10" s="32" t="s">
        <v>103</v>
      </c>
      <c r="K10" s="32" t="s">
        <v>104</v>
      </c>
      <c r="L10" s="33" t="s">
        <v>94</v>
      </c>
      <c r="M10" s="29" t="s">
        <v>105</v>
      </c>
      <c r="N10" s="29" t="s">
        <v>106</v>
      </c>
      <c r="O10" s="29"/>
      <c r="P10" s="29"/>
      <c r="Q10" s="29"/>
      <c r="R10" s="29" t="s">
        <v>69</v>
      </c>
      <c r="S10" s="34"/>
      <c r="T10" s="35">
        <v>8.1</v>
      </c>
      <c r="U10" s="36">
        <f t="shared" si="5"/>
        <v>0</v>
      </c>
      <c r="V10" s="37">
        <v>14.57</v>
      </c>
      <c r="W10" s="38"/>
      <c r="X10" s="29" t="s">
        <v>8</v>
      </c>
      <c r="Y10" s="39">
        <v>57</v>
      </c>
      <c r="Z10" s="39">
        <v>52</v>
      </c>
      <c r="AA10" s="39">
        <v>53</v>
      </c>
      <c r="AB10" s="35"/>
      <c r="AC10" s="51">
        <v>2</v>
      </c>
      <c r="AD10" s="41">
        <f t="shared" si="6"/>
        <v>0.15709200000000001</v>
      </c>
      <c r="AE10" s="42">
        <f t="shared" si="7"/>
        <v>827.54054948692476</v>
      </c>
      <c r="AF10" s="29">
        <v>3300</v>
      </c>
      <c r="AG10" s="43">
        <f t="shared" si="8"/>
        <v>3.9877200000000004</v>
      </c>
      <c r="AH10" s="29" t="s">
        <v>70</v>
      </c>
      <c r="AI10" s="44">
        <v>0.42799999999999999</v>
      </c>
      <c r="AJ10" s="43">
        <f t="shared" si="13"/>
        <v>6.2359600000000004</v>
      </c>
      <c r="AK10" s="43">
        <f t="shared" si="0"/>
        <v>24.793680000000002</v>
      </c>
      <c r="AL10" s="44"/>
      <c r="AM10" s="43">
        <f t="shared" si="1"/>
        <v>0</v>
      </c>
      <c r="AN10" s="44"/>
      <c r="AO10" s="43">
        <f t="shared" si="2"/>
        <v>0</v>
      </c>
      <c r="AP10" s="44"/>
      <c r="AQ10" s="43">
        <f t="shared" si="14"/>
        <v>0</v>
      </c>
      <c r="AR10" s="29"/>
      <c r="AS10" s="44"/>
      <c r="AT10" s="43">
        <f t="shared" si="3"/>
        <v>0</v>
      </c>
      <c r="AU10" s="43">
        <f t="shared" si="15"/>
        <v>0</v>
      </c>
      <c r="AV10" s="43">
        <f t="shared" si="4"/>
        <v>24.793680000000002</v>
      </c>
      <c r="AW10" s="46">
        <f t="shared" si="9"/>
        <v>0.13004631578947362</v>
      </c>
      <c r="AX10" s="43">
        <f t="shared" si="10"/>
        <v>28.499299000000004</v>
      </c>
      <c r="AY10" s="47">
        <v>28.5</v>
      </c>
      <c r="AZ10" s="38">
        <v>49.99</v>
      </c>
      <c r="BA10" s="44">
        <v>0.4299</v>
      </c>
      <c r="BB10" s="44">
        <v>0.4299</v>
      </c>
      <c r="BC10" s="48">
        <v>1500</v>
      </c>
      <c r="BD10" s="43">
        <f t="shared" si="11"/>
        <v>37190.520000000004</v>
      </c>
      <c r="BE10" s="43">
        <f t="shared" si="12"/>
        <v>42750</v>
      </c>
      <c r="BF10" s="49">
        <v>46148</v>
      </c>
      <c r="BG10" s="32" t="s">
        <v>89</v>
      </c>
    </row>
    <row r="11" spans="1:59" s="28" customFormat="1" ht="72" customHeight="1">
      <c r="A11" s="29"/>
      <c r="B11" s="30">
        <v>10</v>
      </c>
      <c r="C11" s="50"/>
      <c r="D11" s="29"/>
      <c r="E11" s="29" t="s">
        <v>60</v>
      </c>
      <c r="F11" s="29"/>
      <c r="G11" s="29" t="s">
        <v>61</v>
      </c>
      <c r="H11" s="29" t="s">
        <v>101</v>
      </c>
      <c r="I11" s="32" t="s">
        <v>102</v>
      </c>
      <c r="J11" s="32" t="s">
        <v>103</v>
      </c>
      <c r="K11" s="32" t="s">
        <v>104</v>
      </c>
      <c r="L11" s="33" t="s">
        <v>94</v>
      </c>
      <c r="M11" s="29" t="s">
        <v>107</v>
      </c>
      <c r="N11" s="29" t="s">
        <v>106</v>
      </c>
      <c r="O11" s="29"/>
      <c r="P11" s="29"/>
      <c r="Q11" s="29"/>
      <c r="R11" s="29" t="s">
        <v>69</v>
      </c>
      <c r="S11" s="34">
        <f>[2]市场周报价10.21!G26</f>
        <v>140.80000000000001</v>
      </c>
      <c r="T11" s="35">
        <v>8.1</v>
      </c>
      <c r="U11" s="36">
        <f t="shared" si="5"/>
        <v>17.382716049382719</v>
      </c>
      <c r="V11" s="37">
        <v>16.48</v>
      </c>
      <c r="W11" s="38"/>
      <c r="X11" s="29" t="s">
        <v>8</v>
      </c>
      <c r="Y11" s="39">
        <v>57</v>
      </c>
      <c r="Z11" s="39">
        <v>52</v>
      </c>
      <c r="AA11" s="39">
        <v>58</v>
      </c>
      <c r="AB11" s="35"/>
      <c r="AC11" s="51">
        <v>2</v>
      </c>
      <c r="AD11" s="41">
        <f t="shared" si="6"/>
        <v>0.17191200000000001</v>
      </c>
      <c r="AE11" s="42">
        <f t="shared" si="7"/>
        <v>756.20084694494858</v>
      </c>
      <c r="AF11" s="29">
        <v>3300</v>
      </c>
      <c r="AG11" s="43">
        <f t="shared" si="8"/>
        <v>4.3639200000000002</v>
      </c>
      <c r="AH11" s="29" t="s">
        <v>70</v>
      </c>
      <c r="AI11" s="44">
        <v>0.42799999999999999</v>
      </c>
      <c r="AJ11" s="43">
        <f t="shared" si="13"/>
        <v>7.0534400000000002</v>
      </c>
      <c r="AK11" s="43">
        <f t="shared" si="0"/>
        <v>27.897359999999999</v>
      </c>
      <c r="AL11" s="44"/>
      <c r="AM11" s="43">
        <f t="shared" si="1"/>
        <v>0</v>
      </c>
      <c r="AN11" s="44"/>
      <c r="AO11" s="43">
        <f t="shared" si="2"/>
        <v>0</v>
      </c>
      <c r="AP11" s="44"/>
      <c r="AQ11" s="43">
        <f t="shared" si="14"/>
        <v>0</v>
      </c>
      <c r="AR11" s="29"/>
      <c r="AS11" s="44"/>
      <c r="AT11" s="43">
        <f t="shared" si="3"/>
        <v>0</v>
      </c>
      <c r="AU11" s="43">
        <f t="shared" si="15"/>
        <v>0</v>
      </c>
      <c r="AV11" s="43">
        <f t="shared" si="4"/>
        <v>27.897359999999999</v>
      </c>
      <c r="AW11" s="46">
        <f t="shared" si="9"/>
        <v>0.15462545454545457</v>
      </c>
      <c r="AX11" s="43">
        <f t="shared" si="10"/>
        <v>32.999499000000007</v>
      </c>
      <c r="AY11" s="47">
        <v>33</v>
      </c>
      <c r="AZ11" s="38">
        <v>54.99</v>
      </c>
      <c r="BA11" s="44">
        <v>0.39989999999999998</v>
      </c>
      <c r="BB11" s="44">
        <v>0.39989999999999998</v>
      </c>
      <c r="BC11" s="48"/>
      <c r="BD11" s="43">
        <f t="shared" si="11"/>
        <v>0</v>
      </c>
      <c r="BE11" s="43">
        <f t="shared" si="12"/>
        <v>0</v>
      </c>
      <c r="BF11" s="29"/>
      <c r="BG11" s="29"/>
    </row>
    <row r="12" spans="1:59" s="28" customFormat="1" ht="72" customHeight="1">
      <c r="A12" s="29"/>
      <c r="B12" s="30">
        <v>11</v>
      </c>
      <c r="C12" s="31"/>
      <c r="D12" s="29"/>
      <c r="E12" s="29"/>
      <c r="F12" s="29"/>
      <c r="G12" s="29" t="s">
        <v>61</v>
      </c>
      <c r="H12" s="29" t="s">
        <v>108</v>
      </c>
      <c r="I12" s="32" t="s">
        <v>102</v>
      </c>
      <c r="J12" s="32" t="s">
        <v>103</v>
      </c>
      <c r="K12" s="32" t="s">
        <v>109</v>
      </c>
      <c r="L12" s="33" t="s">
        <v>94</v>
      </c>
      <c r="M12" s="52" t="s">
        <v>105</v>
      </c>
      <c r="N12" s="32" t="s">
        <v>110</v>
      </c>
      <c r="O12" s="29"/>
      <c r="P12" s="29"/>
      <c r="Q12" s="29"/>
      <c r="R12" s="29" t="s">
        <v>69</v>
      </c>
      <c r="S12" s="34">
        <f>[2]市场周报价10.23!H39</f>
        <v>118</v>
      </c>
      <c r="T12" s="35">
        <v>8.1</v>
      </c>
      <c r="U12" s="36">
        <f t="shared" si="5"/>
        <v>14.567901234567902</v>
      </c>
      <c r="V12" s="37">
        <v>15.31</v>
      </c>
      <c r="W12" s="38"/>
      <c r="X12" s="29" t="s">
        <v>8</v>
      </c>
      <c r="Y12" s="39">
        <v>57</v>
      </c>
      <c r="Z12" s="39">
        <v>52</v>
      </c>
      <c r="AA12" s="39">
        <v>53</v>
      </c>
      <c r="AB12" s="35"/>
      <c r="AC12" s="51">
        <v>2</v>
      </c>
      <c r="AD12" s="41">
        <f t="shared" si="6"/>
        <v>0.15709200000000001</v>
      </c>
      <c r="AE12" s="42">
        <f t="shared" si="7"/>
        <v>827.54054948692476</v>
      </c>
      <c r="AF12" s="29">
        <v>3300</v>
      </c>
      <c r="AG12" s="43">
        <f t="shared" si="8"/>
        <v>3.9877200000000004</v>
      </c>
      <c r="AH12" s="29" t="s">
        <v>70</v>
      </c>
      <c r="AI12" s="44">
        <v>0.42799999999999999</v>
      </c>
      <c r="AJ12" s="43">
        <f t="shared" si="13"/>
        <v>6.5526800000000005</v>
      </c>
      <c r="AK12" s="43">
        <f t="shared" si="0"/>
        <v>25.8504</v>
      </c>
      <c r="AL12" s="44"/>
      <c r="AM12" s="43">
        <f t="shared" si="1"/>
        <v>0</v>
      </c>
      <c r="AN12" s="44"/>
      <c r="AO12" s="43">
        <f t="shared" si="2"/>
        <v>0</v>
      </c>
      <c r="AP12" s="44"/>
      <c r="AQ12" s="43">
        <f t="shared" si="14"/>
        <v>0</v>
      </c>
      <c r="AR12" s="29"/>
      <c r="AS12" s="44"/>
      <c r="AT12" s="43">
        <f t="shared" si="3"/>
        <v>0</v>
      </c>
      <c r="AU12" s="43">
        <f t="shared" si="15"/>
        <v>0</v>
      </c>
      <c r="AV12" s="43">
        <f t="shared" si="4"/>
        <v>25.8504</v>
      </c>
      <c r="AW12" s="46">
        <f t="shared" si="9"/>
        <v>0.15244590163934424</v>
      </c>
      <c r="AX12" s="43">
        <f t="shared" si="10"/>
        <v>30.497454000000001</v>
      </c>
      <c r="AY12" s="47">
        <v>30.5</v>
      </c>
      <c r="AZ12" s="38">
        <v>54.99</v>
      </c>
      <c r="BA12" s="44">
        <v>0.44540000000000002</v>
      </c>
      <c r="BB12" s="44">
        <v>0.44540000000000002</v>
      </c>
      <c r="BC12" s="48">
        <v>1600</v>
      </c>
      <c r="BD12" s="43">
        <f t="shared" si="11"/>
        <v>41360.639999999999</v>
      </c>
      <c r="BE12" s="43">
        <f t="shared" si="12"/>
        <v>48800</v>
      </c>
      <c r="BF12" s="49">
        <v>46120</v>
      </c>
      <c r="BG12" s="32" t="s">
        <v>111</v>
      </c>
    </row>
    <row r="13" spans="1:59" s="28" customFormat="1" ht="72" customHeight="1">
      <c r="A13" s="29"/>
      <c r="B13" s="30">
        <v>12</v>
      </c>
      <c r="C13" s="50"/>
      <c r="D13" s="29"/>
      <c r="E13" s="29"/>
      <c r="F13" s="29"/>
      <c r="G13" s="29" t="s">
        <v>61</v>
      </c>
      <c r="H13" s="29" t="s">
        <v>108</v>
      </c>
      <c r="I13" s="32" t="s">
        <v>102</v>
      </c>
      <c r="J13" s="32" t="s">
        <v>103</v>
      </c>
      <c r="K13" s="32" t="s">
        <v>109</v>
      </c>
      <c r="L13" s="33" t="s">
        <v>94</v>
      </c>
      <c r="M13" s="52" t="s">
        <v>107</v>
      </c>
      <c r="N13" s="32" t="s">
        <v>110</v>
      </c>
      <c r="O13" s="29"/>
      <c r="P13" s="29"/>
      <c r="Q13" s="29"/>
      <c r="R13" s="29" t="s">
        <v>69</v>
      </c>
      <c r="S13" s="34">
        <f>[2]市场周报价10.23!H40</f>
        <v>0</v>
      </c>
      <c r="T13" s="35">
        <v>8.1</v>
      </c>
      <c r="U13" s="36">
        <f t="shared" si="5"/>
        <v>0</v>
      </c>
      <c r="V13" s="37">
        <v>17.04</v>
      </c>
      <c r="W13" s="38"/>
      <c r="X13" s="29" t="s">
        <v>8</v>
      </c>
      <c r="Y13" s="39">
        <v>57</v>
      </c>
      <c r="Z13" s="39">
        <v>52</v>
      </c>
      <c r="AA13" s="39">
        <v>58</v>
      </c>
      <c r="AB13" s="35"/>
      <c r="AC13" s="51">
        <v>2</v>
      </c>
      <c r="AD13" s="41">
        <f t="shared" si="6"/>
        <v>0.17191200000000001</v>
      </c>
      <c r="AE13" s="42">
        <f t="shared" si="7"/>
        <v>756.20084694494858</v>
      </c>
      <c r="AF13" s="29">
        <v>3300</v>
      </c>
      <c r="AG13" s="43">
        <f t="shared" si="8"/>
        <v>4.3639200000000002</v>
      </c>
      <c r="AH13" s="29" t="s">
        <v>70</v>
      </c>
      <c r="AI13" s="44">
        <v>0.42799999999999999</v>
      </c>
      <c r="AJ13" s="43">
        <f t="shared" si="13"/>
        <v>7.2931199999999992</v>
      </c>
      <c r="AK13" s="43">
        <f t="shared" si="0"/>
        <v>28.697039999999998</v>
      </c>
      <c r="AL13" s="44"/>
      <c r="AM13" s="43">
        <f t="shared" si="1"/>
        <v>0</v>
      </c>
      <c r="AN13" s="44"/>
      <c r="AO13" s="43">
        <f t="shared" si="2"/>
        <v>0</v>
      </c>
      <c r="AP13" s="44"/>
      <c r="AQ13" s="43">
        <f t="shared" si="14"/>
        <v>0</v>
      </c>
      <c r="AR13" s="29"/>
      <c r="AS13" s="44"/>
      <c r="AT13" s="43">
        <f t="shared" si="3"/>
        <v>0</v>
      </c>
      <c r="AU13" s="43">
        <f t="shared" si="15"/>
        <v>0</v>
      </c>
      <c r="AV13" s="43">
        <f t="shared" si="4"/>
        <v>28.697039999999998</v>
      </c>
      <c r="AW13" s="46">
        <f t="shared" si="9"/>
        <v>0.14337194029850753</v>
      </c>
      <c r="AX13" s="43">
        <f t="shared" si="10"/>
        <v>33.498415999999999</v>
      </c>
      <c r="AY13" s="47">
        <v>33.5</v>
      </c>
      <c r="AZ13" s="38">
        <v>59.99</v>
      </c>
      <c r="BA13" s="44">
        <v>0.44159999999999999</v>
      </c>
      <c r="BB13" s="44">
        <v>0.44159999999999999</v>
      </c>
      <c r="BC13" s="48">
        <v>400</v>
      </c>
      <c r="BD13" s="43">
        <f t="shared" si="11"/>
        <v>11478.815999999999</v>
      </c>
      <c r="BE13" s="43">
        <f t="shared" si="12"/>
        <v>13400</v>
      </c>
      <c r="BF13" s="49">
        <v>46120</v>
      </c>
      <c r="BG13" s="32" t="s">
        <v>111</v>
      </c>
    </row>
    <row r="14" spans="1:59" s="28" customFormat="1" ht="72" customHeight="1">
      <c r="A14" s="29"/>
      <c r="B14" s="30">
        <v>13</v>
      </c>
      <c r="C14" s="53" t="s">
        <v>112</v>
      </c>
      <c r="D14" s="29"/>
      <c r="E14" s="29"/>
      <c r="F14" s="29"/>
      <c r="G14" s="29" t="s">
        <v>61</v>
      </c>
      <c r="H14" s="32" t="s">
        <v>113</v>
      </c>
      <c r="I14" s="32" t="s">
        <v>114</v>
      </c>
      <c r="J14" s="32" t="s">
        <v>115</v>
      </c>
      <c r="K14" s="32" t="s">
        <v>116</v>
      </c>
      <c r="L14" s="33" t="s">
        <v>94</v>
      </c>
      <c r="M14" s="32" t="s">
        <v>117</v>
      </c>
      <c r="N14" s="29" t="s">
        <v>118</v>
      </c>
      <c r="O14" s="29"/>
      <c r="P14" s="29"/>
      <c r="Q14" s="29"/>
      <c r="R14" s="29" t="s">
        <v>69</v>
      </c>
      <c r="S14" s="34">
        <f>[2]BTS报价10.29!G18</f>
        <v>203.5</v>
      </c>
      <c r="T14" s="35">
        <v>8.1</v>
      </c>
      <c r="U14" s="36">
        <f t="shared" si="5"/>
        <v>25.123456790123459</v>
      </c>
      <c r="V14" s="37">
        <v>23.77</v>
      </c>
      <c r="W14" s="38"/>
      <c r="X14" s="29" t="s">
        <v>8</v>
      </c>
      <c r="Y14" s="39">
        <v>58</v>
      </c>
      <c r="Z14" s="39">
        <v>48</v>
      </c>
      <c r="AA14" s="39">
        <v>52</v>
      </c>
      <c r="AB14" s="35"/>
      <c r="AC14" s="51">
        <v>2</v>
      </c>
      <c r="AD14" s="41">
        <f t="shared" si="6"/>
        <v>0.14476800000000001</v>
      </c>
      <c r="AE14" s="42">
        <f t="shared" si="7"/>
        <v>897.9885057471264</v>
      </c>
      <c r="AF14" s="29">
        <v>3300</v>
      </c>
      <c r="AG14" s="43">
        <f t="shared" si="8"/>
        <v>3.6748800000000004</v>
      </c>
      <c r="AH14" s="29" t="s">
        <v>70</v>
      </c>
      <c r="AI14" s="44">
        <v>0.42799999999999999</v>
      </c>
      <c r="AJ14" s="43">
        <f t="shared" si="13"/>
        <v>10.17356</v>
      </c>
      <c r="AK14" s="43">
        <f t="shared" si="0"/>
        <v>37.61844</v>
      </c>
      <c r="AL14" s="44"/>
      <c r="AM14" s="43">
        <f t="shared" si="1"/>
        <v>0</v>
      </c>
      <c r="AN14" s="44"/>
      <c r="AO14" s="43">
        <f t="shared" si="2"/>
        <v>0</v>
      </c>
      <c r="AP14" s="44"/>
      <c r="AQ14" s="43">
        <f t="shared" si="14"/>
        <v>0</v>
      </c>
      <c r="AR14" s="29"/>
      <c r="AS14" s="44"/>
      <c r="AT14" s="43">
        <f t="shared" si="3"/>
        <v>0</v>
      </c>
      <c r="AU14" s="43">
        <f t="shared" si="15"/>
        <v>0</v>
      </c>
      <c r="AV14" s="43">
        <f t="shared" si="4"/>
        <v>37.61844</v>
      </c>
      <c r="AW14" s="46">
        <f t="shared" si="9"/>
        <v>0.17322109890109891</v>
      </c>
      <c r="AX14" s="43">
        <f t="shared" si="10"/>
        <v>45.498311999999991</v>
      </c>
      <c r="AY14" s="47">
        <v>45.5</v>
      </c>
      <c r="AZ14" s="38">
        <v>79.989999999999995</v>
      </c>
      <c r="BA14" s="44">
        <v>0.43120000000000003</v>
      </c>
      <c r="BB14" s="44">
        <v>0.43120000000000003</v>
      </c>
      <c r="BC14" s="48">
        <v>2000</v>
      </c>
      <c r="BD14" s="43">
        <f t="shared" si="11"/>
        <v>75236.88</v>
      </c>
      <c r="BE14" s="43">
        <f t="shared" si="12"/>
        <v>91000</v>
      </c>
      <c r="BF14" s="49">
        <v>46120</v>
      </c>
      <c r="BG14" s="32" t="s">
        <v>111</v>
      </c>
    </row>
    <row r="15" spans="1:59" s="28" customFormat="1" ht="72" customHeight="1">
      <c r="A15" s="29"/>
      <c r="B15" s="30">
        <v>14</v>
      </c>
      <c r="C15" s="50"/>
      <c r="D15" s="29"/>
      <c r="E15" s="29"/>
      <c r="F15" s="29"/>
      <c r="G15" s="29" t="s">
        <v>61</v>
      </c>
      <c r="H15" s="32" t="s">
        <v>113</v>
      </c>
      <c r="I15" s="32" t="s">
        <v>114</v>
      </c>
      <c r="J15" s="32" t="s">
        <v>119</v>
      </c>
      <c r="K15" s="32" t="s">
        <v>116</v>
      </c>
      <c r="L15" s="33" t="s">
        <v>94</v>
      </c>
      <c r="M15" s="29" t="s">
        <v>120</v>
      </c>
      <c r="N15" s="29" t="s">
        <v>118</v>
      </c>
      <c r="O15" s="29"/>
      <c r="P15" s="29"/>
      <c r="Q15" s="29"/>
      <c r="R15" s="29" t="s">
        <v>69</v>
      </c>
      <c r="S15" s="34">
        <f>[2]BTS报价10.29!G19</f>
        <v>233.5</v>
      </c>
      <c r="T15" s="35">
        <v>8.1</v>
      </c>
      <c r="U15" s="36">
        <f t="shared" si="5"/>
        <v>28.827160493827162</v>
      </c>
      <c r="V15" s="37">
        <v>26.91</v>
      </c>
      <c r="W15" s="38"/>
      <c r="X15" s="29" t="s">
        <v>8</v>
      </c>
      <c r="Y15" s="39">
        <v>58</v>
      </c>
      <c r="Z15" s="39">
        <v>50</v>
      </c>
      <c r="AA15" s="39">
        <v>52</v>
      </c>
      <c r="AB15" s="35"/>
      <c r="AC15" s="51">
        <v>2</v>
      </c>
      <c r="AD15" s="41">
        <f t="shared" si="6"/>
        <v>0.15079999999999999</v>
      </c>
      <c r="AE15" s="42">
        <f t="shared" si="7"/>
        <v>862.06896551724139</v>
      </c>
      <c r="AF15" s="29">
        <v>3300</v>
      </c>
      <c r="AG15" s="43">
        <f t="shared" si="8"/>
        <v>3.8279999999999998</v>
      </c>
      <c r="AH15" s="29" t="s">
        <v>70</v>
      </c>
      <c r="AI15" s="44">
        <v>0.42799999999999999</v>
      </c>
      <c r="AJ15" s="43">
        <f t="shared" si="13"/>
        <v>11.517479999999999</v>
      </c>
      <c r="AK15" s="43">
        <f t="shared" si="0"/>
        <v>42.255479999999999</v>
      </c>
      <c r="AL15" s="44"/>
      <c r="AM15" s="43">
        <f t="shared" si="1"/>
        <v>0</v>
      </c>
      <c r="AN15" s="44"/>
      <c r="AO15" s="43">
        <f t="shared" si="2"/>
        <v>0</v>
      </c>
      <c r="AP15" s="44"/>
      <c r="AQ15" s="43">
        <f t="shared" si="14"/>
        <v>0</v>
      </c>
      <c r="AR15" s="29"/>
      <c r="AS15" s="44"/>
      <c r="AT15" s="43">
        <f t="shared" si="3"/>
        <v>0</v>
      </c>
      <c r="AU15" s="43">
        <f t="shared" si="15"/>
        <v>0</v>
      </c>
      <c r="AV15" s="43">
        <f t="shared" si="4"/>
        <v>42.255479999999999</v>
      </c>
      <c r="AW15" s="46">
        <f t="shared" si="9"/>
        <v>0.17950524271844662</v>
      </c>
      <c r="AX15" s="43">
        <f t="shared" si="10"/>
        <v>51.501277000000002</v>
      </c>
      <c r="AY15" s="47">
        <v>51.5</v>
      </c>
      <c r="AZ15" s="38">
        <v>89.99</v>
      </c>
      <c r="BA15" s="44">
        <v>0.42770000000000002</v>
      </c>
      <c r="BB15" s="44">
        <v>0.42770000000000002</v>
      </c>
      <c r="BC15" s="48"/>
      <c r="BD15" s="43">
        <f t="shared" si="11"/>
        <v>0</v>
      </c>
      <c r="BE15" s="43">
        <f t="shared" si="12"/>
        <v>0</v>
      </c>
      <c r="BF15" s="29"/>
      <c r="BG15" s="29"/>
    </row>
    <row r="16" spans="1:59" s="28" customFormat="1" ht="72" customHeight="1">
      <c r="A16" s="29"/>
      <c r="B16" s="30">
        <v>15</v>
      </c>
      <c r="C16" s="31" t="e">
        <v>#VALUE!</v>
      </c>
      <c r="D16" s="29"/>
      <c r="E16" s="29"/>
      <c r="F16" s="29"/>
      <c r="G16" s="29" t="s">
        <v>61</v>
      </c>
      <c r="H16" s="32" t="s">
        <v>121</v>
      </c>
      <c r="I16" s="32" t="s">
        <v>114</v>
      </c>
      <c r="J16" s="29" t="s">
        <v>122</v>
      </c>
      <c r="K16" s="32" t="s">
        <v>123</v>
      </c>
      <c r="L16" s="33" t="s">
        <v>94</v>
      </c>
      <c r="M16" s="32" t="s">
        <v>124</v>
      </c>
      <c r="N16" s="32" t="s">
        <v>110</v>
      </c>
      <c r="O16" s="29"/>
      <c r="P16" s="29"/>
      <c r="Q16" s="29"/>
      <c r="R16" s="29" t="s">
        <v>69</v>
      </c>
      <c r="S16" s="34">
        <f>[2]BTS报价10.29!G14</f>
        <v>198.5</v>
      </c>
      <c r="T16" s="35">
        <v>8.1</v>
      </c>
      <c r="U16" s="36">
        <f t="shared" si="5"/>
        <v>24.506172839506174</v>
      </c>
      <c r="V16" s="37">
        <v>24.57</v>
      </c>
      <c r="W16" s="38"/>
      <c r="X16" s="29" t="s">
        <v>8</v>
      </c>
      <c r="Y16" s="39">
        <v>58</v>
      </c>
      <c r="Z16" s="39">
        <v>48</v>
      </c>
      <c r="AA16" s="39">
        <v>52</v>
      </c>
      <c r="AB16" s="35"/>
      <c r="AC16" s="51">
        <v>2</v>
      </c>
      <c r="AD16" s="41">
        <f t="shared" si="6"/>
        <v>0.14476800000000001</v>
      </c>
      <c r="AE16" s="42">
        <f t="shared" si="7"/>
        <v>897.9885057471264</v>
      </c>
      <c r="AF16" s="29">
        <v>3300</v>
      </c>
      <c r="AG16" s="43">
        <f t="shared" si="8"/>
        <v>3.6748800000000004</v>
      </c>
      <c r="AH16" s="29" t="s">
        <v>70</v>
      </c>
      <c r="AI16" s="44">
        <v>0.42799999999999999</v>
      </c>
      <c r="AJ16" s="43">
        <f t="shared" si="13"/>
        <v>10.51596</v>
      </c>
      <c r="AK16" s="43">
        <f t="shared" si="0"/>
        <v>38.760840000000002</v>
      </c>
      <c r="AL16" s="44"/>
      <c r="AM16" s="43">
        <f t="shared" si="1"/>
        <v>0</v>
      </c>
      <c r="AN16" s="44"/>
      <c r="AO16" s="43">
        <f t="shared" si="2"/>
        <v>0</v>
      </c>
      <c r="AP16" s="44"/>
      <c r="AQ16" s="43">
        <f t="shared" si="14"/>
        <v>0</v>
      </c>
      <c r="AR16" s="29"/>
      <c r="AS16" s="44"/>
      <c r="AT16" s="43">
        <f t="shared" si="3"/>
        <v>0</v>
      </c>
      <c r="AU16" s="43">
        <f t="shared" si="15"/>
        <v>0</v>
      </c>
      <c r="AV16" s="43">
        <f t="shared" si="4"/>
        <v>38.760840000000002</v>
      </c>
      <c r="AW16" s="46">
        <f t="shared" si="9"/>
        <v>0.17530127659574465</v>
      </c>
      <c r="AX16" s="43">
        <f t="shared" si="10"/>
        <v>46.999469999999995</v>
      </c>
      <c r="AY16" s="47">
        <v>47</v>
      </c>
      <c r="AZ16" s="38">
        <v>84.99</v>
      </c>
      <c r="BA16" s="44">
        <v>0.44700000000000001</v>
      </c>
      <c r="BB16" s="44">
        <v>0.44700000000000001</v>
      </c>
      <c r="BC16" s="48">
        <v>2000</v>
      </c>
      <c r="BD16" s="43">
        <f t="shared" si="11"/>
        <v>77521.680000000008</v>
      </c>
      <c r="BE16" s="43">
        <f t="shared" si="12"/>
        <v>94000</v>
      </c>
      <c r="BF16" s="49">
        <v>46148</v>
      </c>
      <c r="BG16" s="32" t="s">
        <v>89</v>
      </c>
    </row>
    <row r="17" spans="1:59" s="28" customFormat="1" ht="72" customHeight="1">
      <c r="A17" s="29"/>
      <c r="B17" s="30">
        <v>16</v>
      </c>
      <c r="C17" s="50"/>
      <c r="D17" s="29"/>
      <c r="E17" s="29"/>
      <c r="F17" s="29"/>
      <c r="G17" s="29" t="s">
        <v>61</v>
      </c>
      <c r="H17" s="32" t="s">
        <v>121</v>
      </c>
      <c r="I17" s="32" t="s">
        <v>114</v>
      </c>
      <c r="J17" s="32" t="s">
        <v>125</v>
      </c>
      <c r="K17" s="32" t="s">
        <v>123</v>
      </c>
      <c r="L17" s="33" t="s">
        <v>94</v>
      </c>
      <c r="M17" s="29" t="s">
        <v>126</v>
      </c>
      <c r="N17" s="32" t="s">
        <v>110</v>
      </c>
      <c r="O17" s="29"/>
      <c r="P17" s="29"/>
      <c r="Q17" s="29"/>
      <c r="R17" s="29" t="s">
        <v>69</v>
      </c>
      <c r="S17" s="34">
        <f>[2]BTS报价10.29!G15</f>
        <v>232.5</v>
      </c>
      <c r="T17" s="35">
        <v>8.1</v>
      </c>
      <c r="U17" s="36">
        <f t="shared" si="5"/>
        <v>28.703703703703706</v>
      </c>
      <c r="V17" s="37">
        <v>27.78</v>
      </c>
      <c r="W17" s="38"/>
      <c r="X17" s="29" t="s">
        <v>8</v>
      </c>
      <c r="Y17" s="39">
        <v>58</v>
      </c>
      <c r="Z17" s="39">
        <v>50</v>
      </c>
      <c r="AA17" s="39">
        <v>52</v>
      </c>
      <c r="AB17" s="35"/>
      <c r="AC17" s="51">
        <v>2</v>
      </c>
      <c r="AD17" s="41">
        <f t="shared" si="6"/>
        <v>0.15079999999999999</v>
      </c>
      <c r="AE17" s="42">
        <f t="shared" si="7"/>
        <v>862.06896551724139</v>
      </c>
      <c r="AF17" s="29">
        <v>3300</v>
      </c>
      <c r="AG17" s="43">
        <f t="shared" si="8"/>
        <v>3.8279999999999998</v>
      </c>
      <c r="AH17" s="29" t="s">
        <v>70</v>
      </c>
      <c r="AI17" s="44">
        <v>0.42799999999999999</v>
      </c>
      <c r="AJ17" s="43">
        <f t="shared" si="13"/>
        <v>11.88984</v>
      </c>
      <c r="AK17" s="43">
        <f t="shared" si="0"/>
        <v>43.497839999999997</v>
      </c>
      <c r="AL17" s="44"/>
      <c r="AM17" s="43">
        <f t="shared" si="1"/>
        <v>0</v>
      </c>
      <c r="AN17" s="44"/>
      <c r="AO17" s="43">
        <f t="shared" si="2"/>
        <v>0</v>
      </c>
      <c r="AP17" s="44"/>
      <c r="AQ17" s="43">
        <f t="shared" si="14"/>
        <v>0</v>
      </c>
      <c r="AR17" s="29"/>
      <c r="AS17" s="44"/>
      <c r="AT17" s="43">
        <f t="shared" si="3"/>
        <v>0</v>
      </c>
      <c r="AU17" s="43">
        <f t="shared" si="15"/>
        <v>0</v>
      </c>
      <c r="AV17" s="43">
        <f t="shared" si="4"/>
        <v>43.497839999999997</v>
      </c>
      <c r="AW17" s="46">
        <f t="shared" si="9"/>
        <v>0.17928603773584911</v>
      </c>
      <c r="AX17" s="43">
        <f t="shared" si="10"/>
        <v>53.004420000000003</v>
      </c>
      <c r="AY17" s="47">
        <v>53</v>
      </c>
      <c r="AZ17" s="38">
        <v>94.99</v>
      </c>
      <c r="BA17" s="44">
        <v>0.442</v>
      </c>
      <c r="BB17" s="44">
        <v>0.442</v>
      </c>
      <c r="BC17" s="48"/>
      <c r="BD17" s="43">
        <f t="shared" si="11"/>
        <v>0</v>
      </c>
      <c r="BE17" s="43">
        <f t="shared" si="12"/>
        <v>0</v>
      </c>
      <c r="BF17" s="29"/>
      <c r="BG17" s="29"/>
    </row>
  </sheetData>
  <protectedRanges>
    <protectedRange sqref="AQ2:AW2 B2:K17 M2:AO17 AP3:AW17 AZ2:BC17" name="Range1"/>
    <protectedRange sqref="AX2:AX17" name="Range1_1"/>
    <protectedRange sqref="L2:L17" name="Range1_3_1"/>
  </protectedRanges>
  <mergeCells count="8">
    <mergeCell ref="C14:C15"/>
    <mergeCell ref="C16:C17"/>
    <mergeCell ref="C2:C3"/>
    <mergeCell ref="C4:C5"/>
    <mergeCell ref="C6:C7"/>
    <mergeCell ref="C8:C9"/>
    <mergeCell ref="C10:C11"/>
    <mergeCell ref="C12:C13"/>
  </mergeCell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[2]ValueSelect!#REF!</xm:f>
          </x14:formula1>
          <xm:sqref>G2:G17</xm:sqref>
        </x14:dataValidation>
        <x14:dataValidation type="list" allowBlank="1" showInputMessage="1" showErrorMessage="1">
          <x14:formula1>
            <xm:f>[2]Data!#REF!</xm:f>
          </x14:formula1>
          <xm:sqref>R2:R17</xm:sqref>
        </x14:dataValidation>
        <x14:dataValidation type="list" allowBlank="1" showInputMessage="1" showErrorMessage="1">
          <x14:formula1>
            <xm:f>[2]ValueSelect!#REF!</xm:f>
          </x14:formula1>
          <xm:sqref>A2:A17</xm:sqref>
        </x14:dataValidation>
        <x14:dataValidation type="list" allowBlank="1" showInputMessage="1" showErrorMessage="1">
          <x14:formula1>
            <xm:f>[2]ValueSelect!#REF!</xm:f>
          </x14:formula1>
          <xm:sqref>F2:F17</xm:sqref>
        </x14:dataValidation>
        <x14:dataValidation type="list" allowBlank="1" showInputMessage="1" showErrorMessage="1">
          <x14:formula1>
            <xm:f>[2]Data!#REF!</xm:f>
          </x14:formula1>
          <xm:sqref>X2:X17</xm:sqref>
        </x14:dataValidation>
        <x14:dataValidation type="list" allowBlank="1" showInputMessage="1" showErrorMessage="1">
          <x14:formula1>
            <xm:f>[2]ValueSelect!#REF!</xm:f>
          </x14:formula1>
          <xm:sqref>E2:E17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2025-11-10T06:58:28Z</cp:lastPrinted>
  <dcterms:created xsi:type="dcterms:W3CDTF">2025-02-12T06:13:09Z</dcterms:created>
  <dcterms:modified xsi:type="dcterms:W3CDTF">2025-11-10T07:03:17Z</dcterms:modified>
</cp:coreProperties>
</file>