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9F4587C-5227-4848-B429-839A20166BF3}" xr6:coauthVersionLast="47" xr6:coauthVersionMax="47" xr10:uidLastSave="{00000000-0000-0000-0000-000000000000}"/>
  <bookViews>
    <workbookView xWindow="-120" yWindow="-120" windowWidth="29040" windowHeight="15840" tabRatio="618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CCESSORIES">'[1]x-Lists'!$AH$2:$AH$12</definedName>
    <definedName name="ALLOCATION">'[1]x-Lists'!$Q$2</definedName>
    <definedName name="APL">[2]Instructions!$DP$3:$DP$6</definedName>
    <definedName name="AssortedSKU_Range">[3]Mapping!$J$2:$J$3</definedName>
    <definedName name="Banner">'[4]Hardline Drop down'!$H$5:$H$9</definedName>
    <definedName name="BIG_IDEAS">'[1]x-Lists'!$AU$2:$AU$17</definedName>
    <definedName name="BULKPREPACKTYPE">'[1]x-Lists'!$H$2:$H$4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[5]Sheet1!$DW$2:$DW$3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d">[6]Mapping!$AR$2:$AR$84</definedName>
    <definedName name="_xlnm.Database">'[1]x-Lists'!$A$2:$A$9</definedName>
    <definedName name="dealPricing_Range">[3]Mapping!$BD$2:$BD$3</definedName>
    <definedName name="Description1_Range">[3]Mapping!$AQ$2:$AQ$72</definedName>
    <definedName name="Description2_Range">[3]Mapping!$AR$2:$AR$84</definedName>
    <definedName name="DESTINATIONPORT">'[1]x-imports'!$B$2:$B$3</definedName>
    <definedName name="DIAMETER">'[1]x-Lists'!$AM$2:$AM$9</definedName>
    <definedName name="Division1">'[4]Hardline Drop down'!$A$5:$A$16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'[1]x-Lists'!$AR$2:$AR$7</definedName>
    <definedName name="foam">[5]Sheet1!$EC$2:$EC$3</definedName>
    <definedName name="FOBPORT">'[1]x-imports'!$C$2:$C$40</definedName>
    <definedName name="FREIGHT">'[1]x-Lists'!$I$2:$I$5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'[1]x-Lists'!$AD$2:$AD$5</definedName>
    <definedName name="HOLIDAY">'[1]x-Lists'!$AP$2:$AP$10</definedName>
    <definedName name="KD">[5]Sheet1!$DS$2:$DS$2</definedName>
    <definedName name="LicensedProduct_Range">[3]Mapping!$AF$2:$AF$3</definedName>
    <definedName name="LIFESTYLE">'[1]x-Lists'!$T$2:$T$5</definedName>
    <definedName name="LOCALIZATION__PRICEPOINT">'[1]x-Lists'!$Z$2:$Z$5</definedName>
    <definedName name="M">[5]Sheet1!$EA$2:$EA$3</definedName>
    <definedName name="MATERIAL">'[1]x-Lists'!$AE$2:$AE$83</definedName>
    <definedName name="NumberOfGroups">12</definedName>
    <definedName name="Office">'[4]Hardline Drop down'!$C$5:$C$21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[7]a!$A$10:$B$35</definedName>
    <definedName name="POtype">#REF!</definedName>
    <definedName name="Preticketed_Range">[3]Mapping!$H$2:$H$3</definedName>
    <definedName name="QUEUING">'[1]x-Lists'!$P$2</definedName>
    <definedName name="QUEUING_ITEMS">'[1]x-Lists'!$Y$2:$Y$50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SCORECARD">'[1]x-Lists'!$E$2:$E$5</definedName>
    <definedName name="SEASON">'[1]x-Lists'!$L$2:$L$6</definedName>
    <definedName name="SellUnits_Range">[3]Mapping!$D$2:$D$53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[3]Mapping!$BF$2:$BF$3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UNIT">[5]Sheet1!$EF$2:$EF$3</definedName>
    <definedName name="Upload">'[4]Hardline Drop down'!$E$5</definedName>
    <definedName name="VendorType">'[4]Hardline Drop down'!$F$5:$F$8</definedName>
    <definedName name="WEB_SIZE_CHART">'[1]x-Lists'!$X$2:$X$46</definedName>
    <definedName name="wood">[5]Sheet1!$EG$2:$EG$3</definedName>
    <definedName name="YESNO">'[1]x-Lists'!$D$2:$D$3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7" i="5" l="1"/>
  <c r="AZ7" i="5" s="1"/>
  <c r="AS7" i="5"/>
  <c r="AK7" i="5"/>
  <c r="AG7" i="5"/>
  <c r="AB7" i="5"/>
  <c r="AC7" i="5" s="1"/>
  <c r="AE7" i="5" s="1"/>
  <c r="AW6" i="5"/>
  <c r="AS6" i="5" s="1"/>
  <c r="AG6" i="5"/>
  <c r="AB6" i="5"/>
  <c r="AC6" i="5" s="1"/>
  <c r="AE6" i="5" s="1"/>
  <c r="AZ5" i="5"/>
  <c r="AX5" i="5"/>
  <c r="AW5" i="5"/>
  <c r="AS5" i="5"/>
  <c r="AO5" i="5"/>
  <c r="AM5" i="5"/>
  <c r="AK5" i="5"/>
  <c r="AG5" i="5"/>
  <c r="AB5" i="5"/>
  <c r="AC5" i="5" s="1"/>
  <c r="AE5" i="5" s="1"/>
  <c r="AZ4" i="5"/>
  <c r="AX4" i="5"/>
  <c r="AS4" i="5"/>
  <c r="AO4" i="5"/>
  <c r="AM4" i="5"/>
  <c r="AK4" i="5"/>
  <c r="AG4" i="5"/>
  <c r="AB4" i="5"/>
  <c r="AC4" i="5" s="1"/>
  <c r="AE4" i="5" s="1"/>
  <c r="AZ3" i="5"/>
  <c r="AX3" i="5"/>
  <c r="AS3" i="5"/>
  <c r="AO3" i="5"/>
  <c r="AM3" i="5"/>
  <c r="AK3" i="5"/>
  <c r="AG3" i="5"/>
  <c r="AB3" i="5"/>
  <c r="AC3" i="5" s="1"/>
  <c r="AE3" i="5" s="1"/>
  <c r="AZ2" i="5"/>
  <c r="AX2" i="5"/>
  <c r="AS2" i="5"/>
  <c r="AO2" i="5"/>
  <c r="AM2" i="5"/>
  <c r="AK2" i="5"/>
  <c r="AG2" i="5"/>
  <c r="AB2" i="5"/>
  <c r="AC2" i="5" s="1"/>
  <c r="AE2" i="5" s="1"/>
  <c r="AT3" i="5" l="1"/>
  <c r="AM6" i="5"/>
  <c r="AX6" i="5"/>
  <c r="AT7" i="5"/>
  <c r="AK6" i="5"/>
  <c r="AT4" i="5"/>
  <c r="AT5" i="5"/>
  <c r="AO6" i="5"/>
  <c r="AZ6" i="5"/>
  <c r="AM7" i="5"/>
  <c r="AX7" i="5"/>
  <c r="AT2" i="5"/>
  <c r="AO7" i="5"/>
  <c r="AH5" i="5"/>
  <c r="AI5" i="5" s="1"/>
  <c r="AH6" i="5"/>
  <c r="AI6" i="5" s="1"/>
  <c r="AH3" i="5"/>
  <c r="AI3" i="5" s="1"/>
  <c r="AU3" i="5" s="1"/>
  <c r="AV3" i="5" s="1"/>
  <c r="AH4" i="5"/>
  <c r="AI4" i="5"/>
  <c r="AU4" i="5" s="1"/>
  <c r="AV4" i="5" s="1"/>
  <c r="AU5" i="5" l="1"/>
  <c r="AV5" i="5" s="1"/>
  <c r="AT6" i="5"/>
  <c r="AU6" i="5" s="1"/>
  <c r="AV6" i="5" s="1"/>
  <c r="AH2" i="5"/>
  <c r="AI2" i="5" s="1"/>
  <c r="AU2" i="5" s="1"/>
  <c r="AV2" i="5" s="1"/>
  <c r="AH7" i="5"/>
  <c r="AI7" i="5" s="1"/>
  <c r="AU7" i="5" s="1"/>
  <c r="AV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<sst xmlns="http://schemas.openxmlformats.org/spreadsheetml/2006/main" count="125" uniqueCount="68">
  <si>
    <t>Tashi</t>
  </si>
  <si>
    <t>Brand</t>
  </si>
  <si>
    <t>Comfort Spaces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</si>
  <si>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</si>
  <si>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</si>
  <si>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</si>
  <si>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</si>
  <si>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</si>
  <si>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</si>
  <si>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</si>
  <si>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</si>
  <si>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</si>
  <si>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</si>
  <si>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</si>
  <si>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</si>
  <si>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</si>
  <si>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</si>
  <si>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</si>
  <si>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</si>
  <si>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</si>
  <si>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</si>
  <si>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</si>
  <si>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</si>
  <si>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</si>
  <si>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</si>
  <si>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</si>
  <si>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</si>
  <si>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</si>
  <si>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</si>
  <si>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</si>
  <si>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</si>
  <si>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</si>
  <si>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</si>
  <si>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</si>
  <si>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</si>
  <si>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</si>
  <si>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</si>
  <si>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</si>
  <si>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</si>
  <si>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</si>
  <si>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</si>
  <si>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</si>
  <si>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</si>
  <si>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</si>
  <si>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</si>
  <si>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</si>
  <si>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</si>
  <si>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</si>
  <si>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</si>
  <si>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</si>
  <si>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</si>
  <si>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</si>
  <si>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</si>
  <si>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</si>
  <si>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</si>
  <si>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Printed Coverlet  Set</t>
  </si>
  <si>
    <t>100% Polyester Coverlet</t>
  </si>
  <si>
    <t>Coverlet/Sham: 95gsm MF seersucker printed face, 95gsm MF printed reverse, 120gsm poly fill. With 4'' diamond quilting pattern.</t>
  </si>
  <si>
    <t>Polyester Microfiber</t>
  </si>
  <si>
    <t>Twin/Twin XL: 
1 Coverlet: 68"W x 90"L
1 Standard Sham:20"W x 26"L(1)</t>
  </si>
  <si>
    <t>Teal</t>
  </si>
  <si>
    <t>Set</t>
  </si>
  <si>
    <t>Compressed/Knocked Down</t>
  </si>
  <si>
    <t>9404.40.9022</t>
  </si>
  <si>
    <t>Queen: 
1 Coverlet: 90"W x 90"L
2 Standard Shams:20"W x 26"L(2)</t>
  </si>
  <si>
    <t>King: 
1 Coverlet: 104"W x 90"L
2 King Shams:20"W x 36"L(2)</t>
  </si>
  <si>
    <t>Terracotta</t>
  </si>
  <si>
    <t>COVERLET&amp;BEDSPR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</si>
</sst>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"/>
    <numFmt numFmtId="177" formatCode="[$¥-478]#,##0.00"/>
    <numFmt numFmtId="178" formatCode="_(&quot;$&quot;* #,##0.00_);_(&quot;$&quot;* \(#,##0.00\);_(&quot;$&quot;* &quot;-&quot;??_);_(@_)"/>
    <numFmt numFmtId="179" formatCode="0.0"/>
    <numFmt numFmtId="180" formatCode="&quot;$&quot;#,##0.00"/>
  </numFmts>
  <fonts count="10">
    <font>
      <sz val="11"/>
      <name val="Calibri"/>
      <charset val="134"/>
    </font>
    <font>
      <sz val="11"/>
      <color theme="1"/>
      <name val="等线"/>
      <family val="3"/>
      <charset val="134"/>
      <scheme val="minor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/>
    <xf numFmtId="0" fontId="1" fillId="0" borderId="0"/>
    <xf numFmtId="0" fontId="7" fillId="0" borderId="0" applyFont="0" applyFill="0" applyBorder="0" applyAlignment="0" applyProtection="0">
      <alignment vertical="center"/>
    </xf>
    <xf numFmtId="0" fontId="7" fillId="0" borderId="0"/>
    <xf numFmtId="178" fontId="8" fillId="0" borderId="0" applyFont="0" applyFill="0" applyBorder="0" applyAlignment="0" applyProtection="0"/>
    <xf numFmtId="0" fontId="3" fillId="0" borderId="0"/>
    <xf numFmtId="0" fontId="7" fillId="0" borderId="0"/>
    <xf numFmtId="9" fontId="8" fillId="0" borderId="0" applyFont="0" applyFill="0" applyBorder="0" applyAlignment="0" applyProtection="0"/>
    <xf numFmtId="0" fontId="8" fillId="0" borderId="0"/>
    <xf numFmtId="0" fontId="3" fillId="0" borderId="0"/>
  </cellStyleXfs>
  <cellXfs count="51">
    <xf numFmtId="0" fontId="0" fillId="0" borderId="0" xfId="0"/>
    <xf numFmtId="0" fontId="5" fillId="0" borderId="0" xfId="9" applyFont="1" applyAlignment="1">
      <alignment wrapText="1"/>
    </xf>
    <xf numFmtId="0" fontId="8" fillId="0" borderId="0" xfId="9" applyAlignment="1">
      <alignment horizontal="center" wrapText="1"/>
    </xf>
    <xf numFmtId="0" fontId="8" fillId="0" borderId="0" xfId="9" applyAlignment="1">
      <alignment wrapText="1"/>
    </xf>
    <xf numFmtId="177" fontId="8" fillId="0" borderId="0" xfId="9" applyNumberFormat="1" applyAlignment="1">
      <alignment wrapText="1"/>
    </xf>
    <xf numFmtId="2" fontId="8" fillId="0" borderId="0" xfId="9" applyNumberFormat="1" applyAlignment="1">
      <alignment wrapText="1"/>
    </xf>
    <xf numFmtId="180" fontId="8" fillId="0" borderId="0" xfId="9" applyNumberFormat="1" applyAlignment="1">
      <alignment wrapText="1"/>
    </xf>
    <xf numFmtId="179" fontId="8" fillId="0" borderId="0" xfId="9" applyNumberFormat="1" applyAlignment="1">
      <alignment wrapText="1"/>
    </xf>
    <xf numFmtId="1" fontId="8" fillId="0" borderId="0" xfId="9" applyNumberFormat="1" applyAlignment="1">
      <alignment wrapText="1"/>
    </xf>
    <xf numFmtId="176" fontId="8" fillId="0" borderId="0" xfId="9" applyNumberFormat="1" applyAlignment="1">
      <alignment wrapText="1"/>
    </xf>
    <xf numFmtId="10" fontId="8" fillId="0" borderId="0" xfId="9" applyNumberFormat="1" applyAlignment="1">
      <alignment wrapText="1"/>
    </xf>
    <xf numFmtId="0" fontId="2" fillId="0" borderId="1" xfId="9" applyFont="1" applyBorder="1" applyAlignment="1">
      <alignment horizontal="center" wrapText="1"/>
    </xf>
    <xf numFmtId="0" fontId="2" fillId="3" borderId="1" xfId="9" applyFont="1" applyFill="1" applyBorder="1" applyAlignment="1">
      <alignment horizontal="center" wrapText="1"/>
    </xf>
    <xf numFmtId="0" fontId="4" fillId="3" borderId="1" xfId="9" applyFont="1" applyFill="1" applyBorder="1" applyAlignment="1">
      <alignment horizontal="center" wrapText="1"/>
    </xf>
    <xf numFmtId="0" fontId="5" fillId="0" borderId="1" xfId="9" applyFont="1" applyBorder="1" applyAlignment="1">
      <alignment horizontal="center" wrapText="1"/>
    </xf>
    <xf numFmtId="0" fontId="5" fillId="0" borderId="1" xfId="9" applyFont="1" applyBorder="1" applyAlignment="1">
      <alignment wrapText="1"/>
    </xf>
    <xf numFmtId="0" fontId="4" fillId="4" borderId="1" xfId="9" applyFont="1" applyFill="1" applyBorder="1" applyAlignment="1">
      <alignment horizontal="center" wrapText="1"/>
    </xf>
    <xf numFmtId="0" fontId="2" fillId="4" borderId="1" xfId="9" applyFont="1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177" fontId="2" fillId="5" borderId="1" xfId="9" applyNumberFormat="1" applyFont="1" applyFill="1" applyBorder="1" applyAlignment="1">
      <alignment horizontal="center" wrapText="1"/>
    </xf>
    <xf numFmtId="2" fontId="2" fillId="5" borderId="1" xfId="9" applyNumberFormat="1" applyFont="1" applyFill="1" applyBorder="1" applyAlignment="1">
      <alignment horizontal="center" wrapText="1"/>
    </xf>
    <xf numFmtId="180" fontId="6" fillId="5" borderId="1" xfId="10" applyNumberFormat="1" applyFont="1" applyFill="1" applyBorder="1" applyAlignment="1">
      <alignment wrapText="1"/>
    </xf>
    <xf numFmtId="180" fontId="2" fillId="6" borderId="2" xfId="9" applyNumberFormat="1" applyFont="1" applyFill="1" applyBorder="1" applyAlignment="1">
      <alignment horizontal="center" wrapText="1"/>
    </xf>
    <xf numFmtId="177" fontId="5" fillId="0" borderId="1" xfId="9" applyNumberFormat="1" applyFont="1" applyBorder="1" applyAlignment="1">
      <alignment wrapText="1"/>
    </xf>
    <xf numFmtId="2" fontId="5" fillId="0" borderId="1" xfId="9" applyNumberFormat="1" applyFont="1" applyBorder="1" applyAlignment="1">
      <alignment wrapText="1"/>
    </xf>
    <xf numFmtId="180" fontId="5" fillId="7" borderId="1" xfId="5" applyNumberFormat="1" applyFont="1" applyFill="1" applyBorder="1" applyAlignment="1">
      <alignment wrapText="1"/>
    </xf>
    <xf numFmtId="180" fontId="5" fillId="0" borderId="2" xfId="9" applyNumberFormat="1" applyFont="1" applyBorder="1" applyAlignment="1">
      <alignment wrapText="1"/>
    </xf>
    <xf numFmtId="180" fontId="2" fillId="5" borderId="1" xfId="9" applyNumberFormat="1" applyFont="1" applyFill="1" applyBorder="1" applyAlignment="1">
      <alignment horizontal="center" wrapText="1"/>
    </xf>
    <xf numFmtId="0" fontId="4" fillId="0" borderId="1" xfId="9" applyFont="1" applyBorder="1" applyAlignment="1">
      <alignment horizontal="center" wrapText="1"/>
    </xf>
    <xf numFmtId="179" fontId="2" fillId="0" borderId="1" xfId="9" applyNumberFormat="1" applyFont="1" applyBorder="1" applyAlignment="1">
      <alignment horizontal="center" wrapText="1"/>
    </xf>
    <xf numFmtId="180" fontId="5" fillId="0" borderId="1" xfId="9" applyNumberFormat="1" applyFont="1" applyBorder="1" applyAlignment="1">
      <alignment wrapText="1"/>
    </xf>
    <xf numFmtId="179" fontId="5" fillId="0" borderId="1" xfId="9" applyNumberFormat="1" applyFont="1" applyBorder="1" applyAlignment="1">
      <alignment wrapText="1"/>
    </xf>
    <xf numFmtId="2" fontId="2" fillId="0" borderId="1" xfId="9" applyNumberFormat="1" applyFont="1" applyBorder="1" applyAlignment="1">
      <alignment horizontal="center" wrapText="1"/>
    </xf>
    <xf numFmtId="1" fontId="2" fillId="0" borderId="1" xfId="9" applyNumberFormat="1" applyFont="1" applyBorder="1" applyAlignment="1">
      <alignment horizontal="center" wrapText="1"/>
    </xf>
    <xf numFmtId="176" fontId="6" fillId="0" borderId="1" xfId="10" applyNumberFormat="1" applyFont="1" applyBorder="1" applyAlignment="1">
      <alignment wrapText="1"/>
    </xf>
    <xf numFmtId="1" fontId="5" fillId="0" borderId="1" xfId="9" applyNumberFormat="1" applyFont="1" applyBorder="1" applyAlignment="1">
      <alignment wrapText="1"/>
    </xf>
    <xf numFmtId="176" fontId="5" fillId="7" borderId="1" xfId="9" applyNumberFormat="1" applyFont="1" applyFill="1" applyBorder="1" applyAlignment="1">
      <alignment wrapText="1"/>
    </xf>
    <xf numFmtId="1" fontId="6" fillId="0" borderId="1" xfId="10" applyNumberFormat="1" applyFont="1" applyBorder="1" applyAlignment="1">
      <alignment wrapText="1"/>
    </xf>
    <xf numFmtId="180" fontId="6" fillId="0" borderId="1" xfId="10" applyNumberFormat="1" applyFont="1" applyBorder="1" applyAlignment="1">
      <alignment wrapText="1"/>
    </xf>
    <xf numFmtId="1" fontId="5" fillId="7" borderId="1" xfId="9" applyNumberFormat="1" applyFont="1" applyFill="1" applyBorder="1" applyAlignment="1">
      <alignment wrapText="1"/>
    </xf>
    <xf numFmtId="180" fontId="5" fillId="7" borderId="1" xfId="9" applyNumberFormat="1" applyFont="1" applyFill="1" applyBorder="1" applyAlignment="1">
      <alignment wrapText="1"/>
    </xf>
    <xf numFmtId="10" fontId="2" fillId="0" borderId="1" xfId="9" applyNumberFormat="1" applyFont="1" applyBorder="1" applyAlignment="1">
      <alignment horizontal="center" wrapText="1"/>
    </xf>
    <xf numFmtId="10" fontId="5" fillId="0" borderId="1" xfId="9" applyNumberFormat="1" applyFont="1" applyBorder="1" applyAlignment="1">
      <alignment wrapText="1"/>
    </xf>
    <xf numFmtId="180" fontId="6" fillId="2" borderId="1" xfId="10" applyNumberFormat="1" applyFont="1" applyFill="1" applyBorder="1" applyAlignment="1">
      <alignment wrapText="1"/>
    </xf>
    <xf numFmtId="10" fontId="6" fillId="2" borderId="1" xfId="10" applyNumberFormat="1" applyFont="1" applyFill="1" applyBorder="1" applyAlignment="1">
      <alignment wrapText="1"/>
    </xf>
    <xf numFmtId="10" fontId="5" fillId="7" borderId="1" xfId="8" applyNumberFormat="1" applyFont="1" applyFill="1" applyBorder="1" applyAlignment="1">
      <alignment wrapText="1"/>
    </xf>
    <xf numFmtId="180" fontId="2" fillId="2" borderId="1" xfId="9" applyNumberFormat="1" applyFont="1" applyFill="1" applyBorder="1" applyAlignment="1">
      <alignment horizontal="center" wrapText="1"/>
    </xf>
    <xf numFmtId="10" fontId="2" fillId="2" borderId="1" xfId="9" applyNumberFormat="1" applyFont="1" applyFill="1" applyBorder="1" applyAlignment="1">
      <alignment horizontal="center" wrapText="1"/>
    </xf>
    <xf numFmtId="9" fontId="5" fillId="0" borderId="1" xfId="9" applyNumberFormat="1" applyFont="1" applyBorder="1" applyAlignment="1">
      <alignment wrapText="1"/>
    </xf>
    <xf numFmtId="180" fontId="5" fillId="0" borderId="0" xfId="9" applyNumberFormat="1" applyFont="1" applyAlignment="1">
      <alignment wrapText="1"/>
    </xf>
    <xf numFmtId="0" fontId="3" fillId="4" borderId="1" xfId="0" applyFont="1" applyFill="1" applyBorder="1"/>
  </cellXfs>
  <cellStyles count="11">
    <cellStyle name="Currency 2" xfId="5" xr:uid="{00000000-0005-0000-0000-000018000000}"/>
    <cellStyle name="Currency_Sheet1 2" xfId="3" xr:uid="{00000000-0005-0000-0000-000004000000}"/>
    <cellStyle name="Normal 12" xfId="4" xr:uid="{00000000-0005-0000-0000-000005000000}"/>
    <cellStyle name="Normal 2" xfId="9" xr:uid="{00000000-0005-0000-0000-000037000000}"/>
    <cellStyle name="Normal 2 18 2" xfId="10" xr:uid="{00000000-0005-0000-0000-000039000000}"/>
    <cellStyle name="Normal 9 2 4" xfId="2" xr:uid="{00000000-0005-0000-0000-000002000000}"/>
    <cellStyle name="Normal_Copy of Request For Quote -- updated by VV on 043008 FINAL FINAL (4)" xfId="7" xr:uid="{00000000-0005-0000-0000-00002A000000}"/>
    <cellStyle name="Percent 2" xfId="8" xr:uid="{00000000-0005-0000-0000-00002D000000}"/>
    <cellStyle name="Style 1" xfId="6" xr:uid="{00000000-0005-0000-0000-00001E000000}"/>
    <cellStyle name="常规" xfId="0" builtinId="0"/>
    <cellStyle name="样式 1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S:/Kristina%20Lance-Bedding/MYTEX/POS%202015/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Users/lulu.lin/Desktop/&#36164;&#26009;/Commitment%20sheet%20format%202023.9.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E:/Documents%20and%20Settings/zhangqing/&#26700;&#38754;/BBB/item%20set%20up/Final/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&#23478;&#32442;&#20845;&#37096;/joyce/customer/CS/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E:/Documents%20and%20Settings/qianyueyun/Local%20Settings/Temporary%20Internet%20Files/Content.Outlook/S0EW6CGV/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S:/Documents%20and%20Settings/dingxiaoping/Local%20Settings/Temporary%20Internet%20Files/Content.IE5/K9AN0PEF/files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7"/>
  <sheetViews>
    <sheetView tabSelected="1" workbookViewId="0">
      <selection activeCell="H5" sqref="H5"/>
    </sheetView>
  </sheetViews>
  <sheetFormatPr defaultColWidth="9.140625" defaultRowHeight="15"/>
  <cols>
    <col min="1" max="1" width="10.140625" style="2" customWidth="1"/>
    <col min="2" max="2" width="21.140625" style="3" customWidth="1"/>
    <col min="3" max="3" width="7.5703125" style="3" customWidth="1"/>
    <col min="4" max="4" width="10.42578125" style="3" customWidth="1"/>
    <col min="5" max="5" width="10.85546875" style="3" customWidth="1"/>
    <col min="6" max="6" width="11.140625" style="3" customWidth="1"/>
    <col min="7" max="7" width="9.140625" style="3" customWidth="1"/>
    <col min="8" max="8" width="15.28515625" style="3" customWidth="1"/>
    <col min="9" max="9" width="11.28515625" style="3" customWidth="1"/>
    <col min="10" max="10" width="28.140625" style="3" customWidth="1"/>
    <col min="11" max="11" width="13.28515625" style="3" customWidth="1"/>
    <col min="12" max="12" width="24.85546875" style="3" customWidth="1"/>
    <col min="13" max="13" width="9" style="3" customWidth="1"/>
    <col min="14" max="15" width="14" style="3" customWidth="1"/>
    <col min="16" max="16" width="8.7109375" style="3" customWidth="1"/>
    <col min="17" max="17" width="11.140625" style="4" customWidth="1"/>
    <col min="18" max="18" width="9.85546875" style="5" customWidth="1"/>
    <col min="19" max="19" width="12" style="6" customWidth="1"/>
    <col min="20" max="20" width="10.140625" style="6" customWidth="1"/>
    <col min="21" max="21" width="8.140625" style="6" customWidth="1"/>
    <col min="22" max="22" width="9.28515625" style="3" customWidth="1"/>
    <col min="23" max="23" width="10.28515625" style="7" customWidth="1"/>
    <col min="24" max="24" width="12.5703125" style="7" customWidth="1"/>
    <col min="25" max="25" width="10.28515625" style="7" customWidth="1"/>
    <col min="26" max="26" width="12.7109375" style="5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3" customWidth="1"/>
    <col min="31" max="31" width="13.7109375" style="6" customWidth="1"/>
    <col min="32" max="32" width="11.85546875" style="3" customWidth="1"/>
    <col min="33" max="33" width="8.42578125" style="10" customWidth="1"/>
    <col min="34" max="34" width="12.42578125" style="6" customWidth="1"/>
    <col min="35" max="35" width="9.7109375" style="6" customWidth="1"/>
    <col min="36" max="36" width="7.85546875" style="10" customWidth="1"/>
    <col min="37" max="37" width="8.5703125" style="6" customWidth="1"/>
    <col min="38" max="38" width="8.42578125" style="10" customWidth="1"/>
    <col min="39" max="39" width="12" style="6" customWidth="1"/>
    <col min="40" max="40" width="11.7109375" style="10" customWidth="1"/>
    <col min="41" max="41" width="10.85546875" style="6" customWidth="1"/>
    <col min="42" max="42" width="10.7109375" style="6" customWidth="1"/>
    <col min="43" max="43" width="9.7109375" style="3" customWidth="1"/>
    <col min="44" max="44" width="9.7109375" style="10" customWidth="1"/>
    <col min="45" max="45" width="10" style="6" customWidth="1"/>
    <col min="46" max="46" width="9.5703125" style="6" customWidth="1"/>
    <col min="47" max="47" width="11.7109375" style="6" customWidth="1"/>
    <col min="48" max="48" width="11.140625" style="10" customWidth="1"/>
    <col min="49" max="49" width="11.28515625" style="6" customWidth="1"/>
    <col min="50" max="50" width="11.7109375" style="6" customWidth="1"/>
    <col min="51" max="51" width="12.7109375" style="6" customWidth="1"/>
    <col min="52" max="52" width="12.140625" style="10" customWidth="1"/>
    <col min="53" max="53" width="12.140625" style="8" customWidth="1"/>
    <col min="54" max="54" width="20" style="3" customWidth="1"/>
    <col min="55" max="55" width="9.140625" style="3" customWidth="1"/>
    <col min="56" max="56" width="9.140625" style="3"/>
    <col min="57" max="57" width="11.7109375" style="3"/>
    <col min="58" max="16384" width="9.140625" style="3"/>
  </cols>
  <sheetData>
    <row r="1" spans="1:58" ht="63.4" customHeight="1">
      <c r="A1" s="11" t="s">
        <v>4</v>
      </c>
      <c r="B1" s="11" t="s">
        <v>5</v>
      </c>
      <c r="C1" s="12" t="s">
        <v>6</v>
      </c>
      <c r="D1" s="13" t="s">
        <v>1</v>
      </c>
      <c r="E1" s="13" t="s">
        <v>3</v>
      </c>
      <c r="F1" s="16" t="s">
        <v>7</v>
      </c>
      <c r="G1" s="12" t="s">
        <v>8</v>
      </c>
      <c r="H1" s="17" t="s">
        <v>9</v>
      </c>
      <c r="I1" s="17" t="s">
        <v>10</v>
      </c>
      <c r="J1" s="17" t="s">
        <v>11</v>
      </c>
      <c r="K1" s="17" t="s">
        <v>12</v>
      </c>
      <c r="L1" s="17" t="s">
        <v>13</v>
      </c>
      <c r="M1" s="17" t="s">
        <v>14</v>
      </c>
      <c r="N1" s="12" t="s">
        <v>15</v>
      </c>
      <c r="O1" s="12" t="s">
        <v>16</v>
      </c>
      <c r="P1" s="17" t="s">
        <v>17</v>
      </c>
      <c r="Q1" s="19" t="s">
        <v>18</v>
      </c>
      <c r="R1" s="20" t="s">
        <v>19</v>
      </c>
      <c r="S1" s="21" t="s">
        <v>20</v>
      </c>
      <c r="T1" s="22" t="s">
        <v>21</v>
      </c>
      <c r="U1" s="27" t="s">
        <v>22</v>
      </c>
      <c r="V1" s="28" t="s">
        <v>23</v>
      </c>
      <c r="W1" s="29" t="s">
        <v>24</v>
      </c>
      <c r="X1" s="29" t="s">
        <v>25</v>
      </c>
      <c r="Y1" s="29" t="s">
        <v>26</v>
      </c>
      <c r="Z1" s="32" t="s">
        <v>27</v>
      </c>
      <c r="AA1" s="33" t="s">
        <v>28</v>
      </c>
      <c r="AB1" s="34" t="s">
        <v>29</v>
      </c>
      <c r="AC1" s="37" t="s">
        <v>30</v>
      </c>
      <c r="AD1" s="11" t="s">
        <v>31</v>
      </c>
      <c r="AE1" s="38" t="s">
        <v>32</v>
      </c>
      <c r="AF1" s="11" t="s">
        <v>33</v>
      </c>
      <c r="AG1" s="41" t="s">
        <v>34</v>
      </c>
      <c r="AH1" s="38" t="s">
        <v>35</v>
      </c>
      <c r="AI1" s="38" t="s">
        <v>36</v>
      </c>
      <c r="AJ1" s="41" t="s">
        <v>37</v>
      </c>
      <c r="AK1" s="38" t="s">
        <v>38</v>
      </c>
      <c r="AL1" s="41" t="s">
        <v>39</v>
      </c>
      <c r="AM1" s="38" t="s">
        <v>40</v>
      </c>
      <c r="AN1" s="41" t="s">
        <v>41</v>
      </c>
      <c r="AO1" s="38" t="s">
        <v>42</v>
      </c>
      <c r="AP1" s="38" t="s">
        <v>43</v>
      </c>
      <c r="AQ1" s="28" t="s">
        <v>44</v>
      </c>
      <c r="AR1" s="41" t="s">
        <v>45</v>
      </c>
      <c r="AS1" s="38" t="s">
        <v>46</v>
      </c>
      <c r="AT1" s="38" t="s">
        <v>47</v>
      </c>
      <c r="AU1" s="43" t="s">
        <v>48</v>
      </c>
      <c r="AV1" s="44" t="s">
        <v>49</v>
      </c>
      <c r="AW1" s="43" t="s">
        <v>50</v>
      </c>
      <c r="AX1" s="43" t="s">
        <v>51</v>
      </c>
      <c r="AY1" s="46" t="s">
        <v>52</v>
      </c>
      <c r="AZ1" s="47" t="s">
        <v>53</v>
      </c>
      <c r="BA1" s="33" t="s">
        <v>54</v>
      </c>
    </row>
    <row r="2" spans="1:58" s="1" customFormat="1" ht="53.1" customHeight="1">
      <c r="A2" s="14">
        <v>1</v>
      </c>
      <c r="B2" s="15"/>
      <c r="C2" s="15"/>
      <c r="D2" s="15" t="s">
        <v>2</v>
      </c>
      <c r="E2" s="15"/>
      <c r="F2" s="15" t="s">
        <v>67</v>
      </c>
      <c r="G2" s="15" t="s">
        <v>0</v>
      </c>
      <c r="H2" s="15" t="s">
        <v>55</v>
      </c>
      <c r="I2" s="15" t="s">
        <v>56</v>
      </c>
      <c r="J2" s="15" t="s">
        <v>57</v>
      </c>
      <c r="K2" s="15" t="s">
        <v>58</v>
      </c>
      <c r="L2" s="15" t="s">
        <v>59</v>
      </c>
      <c r="M2" s="15" t="s">
        <v>60</v>
      </c>
      <c r="N2" s="50"/>
      <c r="O2" s="18"/>
      <c r="P2" s="15" t="s">
        <v>61</v>
      </c>
      <c r="Q2" s="23">
        <v>53.2</v>
      </c>
      <c r="R2" s="24">
        <v>8.1</v>
      </c>
      <c r="S2" s="25">
        <v>6.57</v>
      </c>
      <c r="T2" s="26">
        <v>6.57</v>
      </c>
      <c r="U2" s="30"/>
      <c r="V2" s="15" t="s">
        <v>62</v>
      </c>
      <c r="W2" s="31">
        <v>42</v>
      </c>
      <c r="X2" s="31">
        <v>32</v>
      </c>
      <c r="Y2" s="31">
        <v>32</v>
      </c>
      <c r="Z2" s="24">
        <v>2</v>
      </c>
      <c r="AA2" s="35">
        <v>3</v>
      </c>
      <c r="AB2" s="36">
        <f t="shared" ref="AB2:AB4" si="0">IF(W2="","",W2*X2*Y2/1000000)</f>
        <v>4.2999999999999997E-2</v>
      </c>
      <c r="AC2" s="39">
        <f t="shared" ref="AC2:AC4" si="1">IF(AA2="","",65/AB2*AA2)</f>
        <v>4535</v>
      </c>
      <c r="AD2" s="15">
        <v>3700</v>
      </c>
      <c r="AE2" s="40">
        <f t="shared" ref="AE2:AE4" si="2">IF(ISERROR(AD2/AC2),"",AD2/AC2)</f>
        <v>0.82</v>
      </c>
      <c r="AF2" s="15" t="s">
        <v>63</v>
      </c>
      <c r="AG2" s="42">
        <f t="shared" ref="AG2:AG7" si="3">12.8%+30%</f>
        <v>0.42799999999999999</v>
      </c>
      <c r="AH2" s="40">
        <f>IF(ISERROR(T2*AG2),"",T2*AG2)</f>
        <v>2.81</v>
      </c>
      <c r="AI2" s="40">
        <f t="shared" ref="AI2:AI4" si="4">IF(ISERROR(T2+AE2+AH2),"",T2+AE2+AH2)</f>
        <v>10.199999999999999</v>
      </c>
      <c r="AJ2" s="42">
        <v>0.31</v>
      </c>
      <c r="AK2" s="40">
        <f>IF(ISERROR(AW2*AJ2),"",AW2*AJ2)</f>
        <v>6.64</v>
      </c>
      <c r="AL2" s="42"/>
      <c r="AM2" s="40">
        <f>IF(ISERROR(AW2*AL2),"",AW2*AL2)</f>
        <v>0</v>
      </c>
      <c r="AN2" s="42">
        <v>0.1</v>
      </c>
      <c r="AO2" s="40">
        <f>IF(ISERROR(AW2*AN2),"",AW2*AN2)</f>
        <v>2.14</v>
      </c>
      <c r="AP2" s="40"/>
      <c r="AQ2" s="15"/>
      <c r="AR2" s="42"/>
      <c r="AS2" s="40">
        <f t="shared" ref="AS2:AS4" si="5">IF(ISERROR(AW2*AR2),"",AW2*AR2)</f>
        <v>0</v>
      </c>
      <c r="AT2" s="40">
        <f>IF(ISERROR(AK2+AM2+AO2+AP2+AS2),"",AK2+AM2+AO2+AP2+AS2)</f>
        <v>8.7799999999999994</v>
      </c>
      <c r="AU2" s="40">
        <f>IF(ISERROR(AI2+AT2),"",AI2+AT2)</f>
        <v>18.98</v>
      </c>
      <c r="AV2" s="45">
        <f>IF(ISERROR((AW2-AU2)/AW2),"",(AW2-AU2)/AW2)</f>
        <v>0.1143</v>
      </c>
      <c r="AW2" s="40">
        <v>21.43</v>
      </c>
      <c r="AX2" s="40">
        <f t="shared" ref="AX2:AX7" si="6">AW2*1.05</f>
        <v>22.5</v>
      </c>
      <c r="AY2" s="30">
        <v>39.99</v>
      </c>
      <c r="AZ2" s="48">
        <f t="shared" ref="AZ2:AZ7" si="7">(AY2-AW2)/AY2</f>
        <v>0.46</v>
      </c>
      <c r="BA2" s="35">
        <v>700</v>
      </c>
      <c r="BF2" s="49"/>
    </row>
    <row r="3" spans="1:58" s="1" customFormat="1" ht="53.1" customHeight="1">
      <c r="A3" s="14">
        <v>2</v>
      </c>
      <c r="B3" s="15"/>
      <c r="C3" s="15"/>
      <c r="D3" s="15" t="s">
        <v>2</v>
      </c>
      <c r="E3" s="15"/>
      <c r="F3" s="15" t="s">
        <v>67</v>
      </c>
      <c r="G3" s="15" t="s">
        <v>0</v>
      </c>
      <c r="H3" s="15" t="s">
        <v>55</v>
      </c>
      <c r="I3" s="15" t="s">
        <v>56</v>
      </c>
      <c r="J3" s="15" t="s">
        <v>57</v>
      </c>
      <c r="K3" s="15" t="s">
        <v>58</v>
      </c>
      <c r="L3" s="15" t="s">
        <v>64</v>
      </c>
      <c r="M3" s="15" t="s">
        <v>60</v>
      </c>
      <c r="N3" s="50"/>
      <c r="O3" s="18"/>
      <c r="P3" s="15" t="s">
        <v>61</v>
      </c>
      <c r="Q3" s="23">
        <v>68.8</v>
      </c>
      <c r="R3" s="24">
        <v>8.1</v>
      </c>
      <c r="S3" s="25">
        <v>8.49</v>
      </c>
      <c r="T3" s="26">
        <v>8.49</v>
      </c>
      <c r="U3" s="30"/>
      <c r="V3" s="15" t="s">
        <v>62</v>
      </c>
      <c r="W3" s="31">
        <v>42</v>
      </c>
      <c r="X3" s="31">
        <v>32</v>
      </c>
      <c r="Y3" s="31">
        <v>35</v>
      </c>
      <c r="Z3" s="24">
        <v>2</v>
      </c>
      <c r="AA3" s="35">
        <v>3</v>
      </c>
      <c r="AB3" s="36">
        <f t="shared" si="0"/>
        <v>4.7E-2</v>
      </c>
      <c r="AC3" s="39">
        <f t="shared" si="1"/>
        <v>4149</v>
      </c>
      <c r="AD3" s="15">
        <v>3700</v>
      </c>
      <c r="AE3" s="40">
        <f t="shared" si="2"/>
        <v>0.89</v>
      </c>
      <c r="AF3" s="15" t="s">
        <v>63</v>
      </c>
      <c r="AG3" s="42">
        <f t="shared" si="3"/>
        <v>0.42799999999999999</v>
      </c>
      <c r="AH3" s="40">
        <f t="shared" ref="AH3:AH4" si="8">IF(ISERROR(T3*AG3),"",T3*AG3)</f>
        <v>3.63</v>
      </c>
      <c r="AI3" s="40">
        <f t="shared" si="4"/>
        <v>13.01</v>
      </c>
      <c r="AJ3" s="42">
        <v>0.31</v>
      </c>
      <c r="AK3" s="40">
        <f>IF(ISERROR(AW3*AJ3),"",AW3*AJ3)</f>
        <v>8.86</v>
      </c>
      <c r="AL3" s="42"/>
      <c r="AM3" s="40">
        <f t="shared" ref="AM3:AM4" si="9">IF(ISERROR(AW3*AL3),"",AW3*AL3)</f>
        <v>0</v>
      </c>
      <c r="AN3" s="42">
        <v>0.1</v>
      </c>
      <c r="AO3" s="40">
        <f t="shared" ref="AO3:AO4" si="10">IF(ISERROR(AW3*AN3),"",AW3*AN3)</f>
        <v>2.86</v>
      </c>
      <c r="AP3" s="40"/>
      <c r="AQ3" s="15"/>
      <c r="AR3" s="42"/>
      <c r="AS3" s="40">
        <f t="shared" si="5"/>
        <v>0</v>
      </c>
      <c r="AT3" s="40">
        <f t="shared" ref="AT3:AT4" si="11">IF(ISERROR(AK3+AM3+AO3+AP3+AS3),"",AK3+AM3+AO3+AP3+AS3)</f>
        <v>11.72</v>
      </c>
      <c r="AU3" s="40">
        <f t="shared" ref="AU3:AU4" si="12">IF(ISERROR(AI3+AT3),"",AI3+AT3)</f>
        <v>24.73</v>
      </c>
      <c r="AV3" s="45">
        <f t="shared" ref="AV3:AV4" si="13">IF(ISERROR((AW3-AU3)/AW3),"",(AW3-AU3)/AW3)</f>
        <v>0.13439999999999999</v>
      </c>
      <c r="AW3" s="40">
        <v>28.57</v>
      </c>
      <c r="AX3" s="40">
        <f t="shared" si="6"/>
        <v>30</v>
      </c>
      <c r="AY3" s="30">
        <v>49.99</v>
      </c>
      <c r="AZ3" s="48">
        <f t="shared" si="7"/>
        <v>0.43</v>
      </c>
      <c r="BA3" s="35">
        <v>200</v>
      </c>
    </row>
    <row r="4" spans="1:58" s="1" customFormat="1" ht="53.1" customHeight="1">
      <c r="A4" s="14">
        <v>3</v>
      </c>
      <c r="B4" s="15"/>
      <c r="C4" s="15"/>
      <c r="D4" s="15" t="s">
        <v>2</v>
      </c>
      <c r="E4" s="15"/>
      <c r="F4" s="15" t="s">
        <v>67</v>
      </c>
      <c r="G4" s="15" t="s">
        <v>0</v>
      </c>
      <c r="H4" s="15" t="s">
        <v>55</v>
      </c>
      <c r="I4" s="15" t="s">
        <v>56</v>
      </c>
      <c r="J4" s="15" t="s">
        <v>57</v>
      </c>
      <c r="K4" s="15" t="s">
        <v>58</v>
      </c>
      <c r="L4" s="15" t="s">
        <v>65</v>
      </c>
      <c r="M4" s="15" t="s">
        <v>60</v>
      </c>
      <c r="N4" s="50"/>
      <c r="O4" s="18"/>
      <c r="P4" s="15" t="s">
        <v>61</v>
      </c>
      <c r="Q4" s="23">
        <v>78</v>
      </c>
      <c r="R4" s="24">
        <v>8.1</v>
      </c>
      <c r="S4" s="25">
        <v>9.6300000000000008</v>
      </c>
      <c r="T4" s="26">
        <v>9.6300000000000008</v>
      </c>
      <c r="U4" s="30"/>
      <c r="V4" s="15" t="s">
        <v>62</v>
      </c>
      <c r="W4" s="31">
        <v>42</v>
      </c>
      <c r="X4" s="31">
        <v>32</v>
      </c>
      <c r="Y4" s="31">
        <v>38</v>
      </c>
      <c r="Z4" s="24">
        <v>2</v>
      </c>
      <c r="AA4" s="35">
        <v>3</v>
      </c>
      <c r="AB4" s="36">
        <f t="shared" si="0"/>
        <v>5.0999999999999997E-2</v>
      </c>
      <c r="AC4" s="39">
        <f t="shared" si="1"/>
        <v>3824</v>
      </c>
      <c r="AD4" s="15">
        <v>3700</v>
      </c>
      <c r="AE4" s="40">
        <f t="shared" si="2"/>
        <v>0.97</v>
      </c>
      <c r="AF4" s="15" t="s">
        <v>63</v>
      </c>
      <c r="AG4" s="42">
        <f t="shared" si="3"/>
        <v>0.42799999999999999</v>
      </c>
      <c r="AH4" s="40">
        <f t="shared" si="8"/>
        <v>4.12</v>
      </c>
      <c r="AI4" s="40">
        <f t="shared" si="4"/>
        <v>14.72</v>
      </c>
      <c r="AJ4" s="42">
        <v>0.31</v>
      </c>
      <c r="AK4" s="40">
        <f>IF(ISERROR(AW4*AJ4),"",AW4*AJ4)</f>
        <v>9.6999999999999993</v>
      </c>
      <c r="AL4" s="42"/>
      <c r="AM4" s="40">
        <f t="shared" si="9"/>
        <v>0</v>
      </c>
      <c r="AN4" s="42">
        <v>0.1</v>
      </c>
      <c r="AO4" s="40">
        <f t="shared" si="10"/>
        <v>3.13</v>
      </c>
      <c r="AP4" s="40"/>
      <c r="AQ4" s="15"/>
      <c r="AR4" s="42"/>
      <c r="AS4" s="40">
        <f t="shared" si="5"/>
        <v>0</v>
      </c>
      <c r="AT4" s="40">
        <f t="shared" si="11"/>
        <v>12.83</v>
      </c>
      <c r="AU4" s="40">
        <f t="shared" si="12"/>
        <v>27.55</v>
      </c>
      <c r="AV4" s="45">
        <f t="shared" si="13"/>
        <v>0.1192</v>
      </c>
      <c r="AW4" s="40">
        <v>31.28</v>
      </c>
      <c r="AX4" s="40">
        <f t="shared" si="6"/>
        <v>32.840000000000003</v>
      </c>
      <c r="AY4" s="30">
        <v>54.99</v>
      </c>
      <c r="AZ4" s="48">
        <f t="shared" si="7"/>
        <v>0.43</v>
      </c>
      <c r="BA4" s="35">
        <v>100</v>
      </c>
    </row>
    <row r="5" spans="1:58" s="1" customFormat="1" ht="53.1" customHeight="1">
      <c r="A5" s="14">
        <v>4</v>
      </c>
      <c r="B5" s="15"/>
      <c r="C5" s="15"/>
      <c r="D5" s="15" t="s">
        <v>2</v>
      </c>
      <c r="E5" s="15"/>
      <c r="F5" s="15" t="s">
        <v>67</v>
      </c>
      <c r="G5" s="15" t="s">
        <v>0</v>
      </c>
      <c r="H5" s="15" t="s">
        <v>55</v>
      </c>
      <c r="I5" s="15" t="s">
        <v>56</v>
      </c>
      <c r="J5" s="15" t="s">
        <v>57</v>
      </c>
      <c r="K5" s="15" t="s">
        <v>58</v>
      </c>
      <c r="L5" s="15" t="s">
        <v>59</v>
      </c>
      <c r="M5" s="15" t="s">
        <v>66</v>
      </c>
      <c r="N5" s="50"/>
      <c r="O5" s="18"/>
      <c r="P5" s="15" t="s">
        <v>61</v>
      </c>
      <c r="Q5" s="23">
        <v>53.2</v>
      </c>
      <c r="R5" s="24">
        <v>8.1</v>
      </c>
      <c r="S5" s="25">
        <v>6.57</v>
      </c>
      <c r="T5" s="26">
        <v>6.57</v>
      </c>
      <c r="U5" s="30"/>
      <c r="V5" s="15" t="s">
        <v>62</v>
      </c>
      <c r="W5" s="31">
        <v>42</v>
      </c>
      <c r="X5" s="31">
        <v>32</v>
      </c>
      <c r="Y5" s="31">
        <v>32</v>
      </c>
      <c r="Z5" s="24">
        <v>2</v>
      </c>
      <c r="AA5" s="35">
        <v>3</v>
      </c>
      <c r="AB5" s="36">
        <f t="shared" ref="AB5:AB7" si="14">IF(W5="","",W5*X5*Y5/1000000)</f>
        <v>4.2999999999999997E-2</v>
      </c>
      <c r="AC5" s="39">
        <f t="shared" ref="AC5:AC7" si="15">IF(AA5="","",65/AB5*AA5)</f>
        <v>4535</v>
      </c>
      <c r="AD5" s="15">
        <v>3700</v>
      </c>
      <c r="AE5" s="40">
        <f t="shared" ref="AE5:AE7" si="16">IF(ISERROR(AD5/AC5),"",AD5/AC5)</f>
        <v>0.82</v>
      </c>
      <c r="AF5" s="15" t="s">
        <v>63</v>
      </c>
      <c r="AG5" s="42">
        <f t="shared" si="3"/>
        <v>0.42799999999999999</v>
      </c>
      <c r="AH5" s="40">
        <f t="shared" ref="AH5:AH7" si="17">IF(ISERROR(T5*AG5),"",T5*AG5)</f>
        <v>2.81</v>
      </c>
      <c r="AI5" s="40">
        <f t="shared" ref="AI5:AI7" si="18">IF(ISERROR(T5+AE5+AH5),"",T5+AE5+AH5)</f>
        <v>10.199999999999999</v>
      </c>
      <c r="AJ5" s="42">
        <v>0.31</v>
      </c>
      <c r="AK5" s="40">
        <f t="shared" ref="AK5:AK7" si="19">IF(ISERROR(AW5*AJ5),"",AW5*AJ5)</f>
        <v>6.64</v>
      </c>
      <c r="AL5" s="42"/>
      <c r="AM5" s="40">
        <f t="shared" ref="AM5:AM7" si="20">IF(ISERROR(AW5*AL5),"",AW5*AL5)</f>
        <v>0</v>
      </c>
      <c r="AN5" s="42">
        <v>0.1</v>
      </c>
      <c r="AO5" s="40">
        <f t="shared" ref="AO5:AO7" si="21">IF(ISERROR(AW5*AN5),"",AW5*AN5)</f>
        <v>2.14</v>
      </c>
      <c r="AP5" s="40"/>
      <c r="AQ5" s="15"/>
      <c r="AR5" s="42"/>
      <c r="AS5" s="40">
        <f t="shared" ref="AS5:AS7" si="22">IF(ISERROR(AW5*AR5),"",AW5*AR5)</f>
        <v>0</v>
      </c>
      <c r="AT5" s="40">
        <f t="shared" ref="AT5:AT7" si="23">IF(ISERROR(AK5+AM5+AO5+AP5+AS5),"",AK5+AM5+AO5+AP5+AS5)</f>
        <v>8.7799999999999994</v>
      </c>
      <c r="AU5" s="40">
        <f t="shared" ref="AU5:AU7" si="24">IF(ISERROR(AI5+AT5),"",AI5+AT5)</f>
        <v>18.98</v>
      </c>
      <c r="AV5" s="45">
        <f t="shared" ref="AV5:AV7" si="25">IF(ISERROR((AW5-AU5)/AW5),"",(AW5-AU5)/AW5)</f>
        <v>0.1143</v>
      </c>
      <c r="AW5" s="40">
        <f>AW2</f>
        <v>21.43</v>
      </c>
      <c r="AX5" s="40">
        <f t="shared" si="6"/>
        <v>22.5</v>
      </c>
      <c r="AY5" s="30">
        <v>39.99</v>
      </c>
      <c r="AZ5" s="48">
        <f t="shared" si="7"/>
        <v>0.46</v>
      </c>
      <c r="BA5" s="35">
        <v>700</v>
      </c>
    </row>
    <row r="6" spans="1:58" s="1" customFormat="1" ht="53.1" customHeight="1">
      <c r="A6" s="14">
        <v>5</v>
      </c>
      <c r="B6" s="15"/>
      <c r="C6" s="15"/>
      <c r="D6" s="15" t="s">
        <v>2</v>
      </c>
      <c r="E6" s="15"/>
      <c r="F6" s="15" t="s">
        <v>67</v>
      </c>
      <c r="G6" s="15" t="s">
        <v>0</v>
      </c>
      <c r="H6" s="15" t="s">
        <v>55</v>
      </c>
      <c r="I6" s="15" t="s">
        <v>56</v>
      </c>
      <c r="J6" s="15" t="s">
        <v>57</v>
      </c>
      <c r="K6" s="15" t="s">
        <v>58</v>
      </c>
      <c r="L6" s="15" t="s">
        <v>64</v>
      </c>
      <c r="M6" s="15" t="s">
        <v>66</v>
      </c>
      <c r="N6" s="50"/>
      <c r="O6" s="18"/>
      <c r="P6" s="15" t="s">
        <v>61</v>
      </c>
      <c r="Q6" s="23">
        <v>68.8</v>
      </c>
      <c r="R6" s="24">
        <v>8.1</v>
      </c>
      <c r="S6" s="25">
        <v>8.49</v>
      </c>
      <c r="T6" s="26">
        <v>8.49</v>
      </c>
      <c r="U6" s="30"/>
      <c r="V6" s="15" t="s">
        <v>62</v>
      </c>
      <c r="W6" s="31">
        <v>42</v>
      </c>
      <c r="X6" s="31">
        <v>32</v>
      </c>
      <c r="Y6" s="31">
        <v>35</v>
      </c>
      <c r="Z6" s="24">
        <v>2</v>
      </c>
      <c r="AA6" s="35">
        <v>3</v>
      </c>
      <c r="AB6" s="36">
        <f t="shared" si="14"/>
        <v>4.7E-2</v>
      </c>
      <c r="AC6" s="39">
        <f t="shared" si="15"/>
        <v>4149</v>
      </c>
      <c r="AD6" s="15">
        <v>3700</v>
      </c>
      <c r="AE6" s="40">
        <f t="shared" si="16"/>
        <v>0.89</v>
      </c>
      <c r="AF6" s="15" t="s">
        <v>63</v>
      </c>
      <c r="AG6" s="42">
        <f t="shared" si="3"/>
        <v>0.42799999999999999</v>
      </c>
      <c r="AH6" s="40">
        <f t="shared" si="17"/>
        <v>3.63</v>
      </c>
      <c r="AI6" s="40">
        <f t="shared" si="18"/>
        <v>13.01</v>
      </c>
      <c r="AJ6" s="42">
        <v>0.31</v>
      </c>
      <c r="AK6" s="40">
        <f t="shared" si="19"/>
        <v>8.86</v>
      </c>
      <c r="AL6" s="42"/>
      <c r="AM6" s="40">
        <f t="shared" si="20"/>
        <v>0</v>
      </c>
      <c r="AN6" s="42">
        <v>0.1</v>
      </c>
      <c r="AO6" s="40">
        <f t="shared" si="21"/>
        <v>2.86</v>
      </c>
      <c r="AP6" s="40"/>
      <c r="AQ6" s="15"/>
      <c r="AR6" s="42"/>
      <c r="AS6" s="40">
        <f t="shared" si="22"/>
        <v>0</v>
      </c>
      <c r="AT6" s="40">
        <f t="shared" si="23"/>
        <v>11.72</v>
      </c>
      <c r="AU6" s="40">
        <f t="shared" si="24"/>
        <v>24.73</v>
      </c>
      <c r="AV6" s="45">
        <f t="shared" si="25"/>
        <v>0.13439999999999999</v>
      </c>
      <c r="AW6" s="40">
        <f>AW3</f>
        <v>28.57</v>
      </c>
      <c r="AX6" s="40">
        <f t="shared" si="6"/>
        <v>30</v>
      </c>
      <c r="AY6" s="30">
        <v>49.99</v>
      </c>
      <c r="AZ6" s="48">
        <f t="shared" si="7"/>
        <v>0.43</v>
      </c>
      <c r="BA6" s="35">
        <v>200</v>
      </c>
    </row>
    <row r="7" spans="1:58" s="1" customFormat="1" ht="53.1" customHeight="1">
      <c r="A7" s="14">
        <v>6</v>
      </c>
      <c r="B7" s="15"/>
      <c r="C7" s="15"/>
      <c r="D7" s="15" t="s">
        <v>2</v>
      </c>
      <c r="E7" s="15"/>
      <c r="F7" s="15" t="s">
        <v>67</v>
      </c>
      <c r="G7" s="15" t="s">
        <v>0</v>
      </c>
      <c r="H7" s="15" t="s">
        <v>55</v>
      </c>
      <c r="I7" s="15" t="s">
        <v>56</v>
      </c>
      <c r="J7" s="15" t="s">
        <v>57</v>
      </c>
      <c r="K7" s="15" t="s">
        <v>58</v>
      </c>
      <c r="L7" s="15" t="s">
        <v>65</v>
      </c>
      <c r="M7" s="15" t="s">
        <v>66</v>
      </c>
      <c r="N7" s="50"/>
      <c r="O7" s="18"/>
      <c r="P7" s="15" t="s">
        <v>61</v>
      </c>
      <c r="Q7" s="23">
        <v>78</v>
      </c>
      <c r="R7" s="24">
        <v>8.1</v>
      </c>
      <c r="S7" s="25">
        <v>9.6300000000000008</v>
      </c>
      <c r="T7" s="26">
        <v>9.6300000000000008</v>
      </c>
      <c r="U7" s="30"/>
      <c r="V7" s="15" t="s">
        <v>62</v>
      </c>
      <c r="W7" s="31">
        <v>42</v>
      </c>
      <c r="X7" s="31">
        <v>32</v>
      </c>
      <c r="Y7" s="31">
        <v>38</v>
      </c>
      <c r="Z7" s="24">
        <v>2</v>
      </c>
      <c r="AA7" s="35">
        <v>3</v>
      </c>
      <c r="AB7" s="36">
        <f t="shared" si="14"/>
        <v>5.0999999999999997E-2</v>
      </c>
      <c r="AC7" s="39">
        <f t="shared" si="15"/>
        <v>3824</v>
      </c>
      <c r="AD7" s="15">
        <v>3700</v>
      </c>
      <c r="AE7" s="40">
        <f t="shared" si="16"/>
        <v>0.97</v>
      </c>
      <c r="AF7" s="15" t="s">
        <v>63</v>
      </c>
      <c r="AG7" s="42">
        <f t="shared" si="3"/>
        <v>0.42799999999999999</v>
      </c>
      <c r="AH7" s="40">
        <f t="shared" si="17"/>
        <v>4.12</v>
      </c>
      <c r="AI7" s="40">
        <f t="shared" si="18"/>
        <v>14.72</v>
      </c>
      <c r="AJ7" s="42">
        <v>0.31</v>
      </c>
      <c r="AK7" s="40">
        <f t="shared" si="19"/>
        <v>9.6999999999999993</v>
      </c>
      <c r="AL7" s="42"/>
      <c r="AM7" s="40">
        <f t="shared" si="20"/>
        <v>0</v>
      </c>
      <c r="AN7" s="42">
        <v>0.1</v>
      </c>
      <c r="AO7" s="40">
        <f t="shared" si="21"/>
        <v>3.13</v>
      </c>
      <c r="AP7" s="40"/>
      <c r="AQ7" s="15"/>
      <c r="AR7" s="42"/>
      <c r="AS7" s="40">
        <f t="shared" si="22"/>
        <v>0</v>
      </c>
      <c r="AT7" s="40">
        <f t="shared" si="23"/>
        <v>12.83</v>
      </c>
      <c r="AU7" s="40">
        <f t="shared" si="24"/>
        <v>27.55</v>
      </c>
      <c r="AV7" s="45">
        <f t="shared" si="25"/>
        <v>0.1192</v>
      </c>
      <c r="AW7" s="40">
        <f>AW4</f>
        <v>31.28</v>
      </c>
      <c r="AX7" s="40">
        <f t="shared" si="6"/>
        <v>32.840000000000003</v>
      </c>
      <c r="AY7" s="30">
        <v>54.99</v>
      </c>
      <c r="AZ7" s="48">
        <f t="shared" si="7"/>
        <v>0.43</v>
      </c>
      <c r="BA7" s="35">
        <v>100</v>
      </c>
    </row>
  </sheetData>
  <sheetProtection insertRows="0" deleteRows="0" sort="0"/>
  <protectedRanges>
    <protectedRange sqref="A8:J212 L8:BA212 A2:J2 P4 P7 V4 V7 A3:C3 A5:C6 D3:D7 E5:E6 E3 F3:J7 L5:L6 L2:M2 L3 P5:V6 P3:V3 W3:X4 W5:Y5 Y6 W6:X7 AA5:AF6 Y3 AG3:AG7 P2:AV2 AH3:AV3 AH5:AW6 AX2:AX7 M3:M7 AZ2:AZ7 BA2:BA3 BA5:BA6 AA3:AF3 Z3:Z7" name="Range1"/>
    <protectedRange sqref="K2:K3 K5:K6 K8:K210" name="Range1_1"/>
    <protectedRange sqref="O5:O6 O2:O3" name="Range1_2"/>
  </protectedRanges>
  <phoneticPr fontId="9" type="noConversion"/>
  <dataValidations count="1">
    <dataValidation type="list" allowBlank="1" showInputMessage="1" showErrorMessage="1" sqref="V2:V7 D2:F7 P2:P7" xr:uid="{00000000-0002-0000-0100-000000000000}">
      <formula1>#REF!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_1" rangeCreator="" othersAccessPermission="edit"/>
  </rangeList>
  <rangeList sheetStid="5" master="">
    <arrUserId title="Range1" rangeCreator="" othersAccessPermission="edit"/>
    <arrUserId title="Range1_1" rangeCreator="" othersAccessPermission="edit"/>
    <arrUserId title="Range1_2" rangeCreator="" othersAccessPermission="edit"/>
  </rangeList>
  <rangeList sheetStid="4" master=""/>
  <rangeList sheetStid="3" master=""/>
  <rangeList sheetStid="7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2025-03-09T18:28:00Z</dcterms:created>
  <dcterms:modified xsi:type="dcterms:W3CDTF">2025-11-05T01:28:24Z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FE3775EA64A440E3AA8C1EB27A84518A_13</vt:lpwstr>
  </property>
  <property fmtid="{D5CDD505-2E9C-101B-9397-08002B2CF9AE}" pid="3" name="KSOProductBuildVer">
    <vt:lpwstr>2052-5.7.3.8095</vt:lpwstr>
  </property>
</Properties>
</file>