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AE7A5FE-C15A-42E1-AA65-5F40A71226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7" l="1"/>
  <c r="AG4" i="7"/>
  <c r="AG3" i="7"/>
  <c r="AG2" i="7"/>
  <c r="AH5" i="7"/>
  <c r="AX5" i="7"/>
  <c r="AB5" i="7"/>
  <c r="AC5" i="7" s="1"/>
  <c r="AE5" i="7" s="1"/>
  <c r="S5" i="7"/>
  <c r="AX4" i="7"/>
  <c r="AH4" i="7"/>
  <c r="AB4" i="7"/>
  <c r="AC4" i="7" s="1"/>
  <c r="AE4" i="7" s="1"/>
  <c r="S4" i="7"/>
  <c r="AX3" i="7"/>
  <c r="AB3" i="7"/>
  <c r="AC3" i="7" s="1"/>
  <c r="AE3" i="7" s="1"/>
  <c r="AX2" i="7"/>
  <c r="AB2" i="7"/>
  <c r="AC2" i="7" s="1"/>
  <c r="AE2" i="7" s="1"/>
  <c r="AH2" i="7" l="1"/>
  <c r="AI2" i="7" s="1"/>
  <c r="AH3" i="7"/>
  <c r="AI3" i="7" s="1"/>
  <c r="AI5" i="7"/>
  <c r="AI4" i="7"/>
  <c r="AW2" i="7"/>
  <c r="AW4" i="7"/>
  <c r="AW5" i="7"/>
  <c r="AP5" i="7" s="1"/>
  <c r="AO2" i="7" l="1"/>
  <c r="AM2" i="7"/>
  <c r="AK2" i="7"/>
  <c r="AS2" i="7"/>
  <c r="AP2" i="7"/>
  <c r="AM3" i="7"/>
  <c r="AO3" i="7"/>
  <c r="AS3" i="7"/>
  <c r="AK3" i="7"/>
  <c r="AP3" i="7"/>
  <c r="AO5" i="7"/>
  <c r="AM5" i="7"/>
  <c r="AS5" i="7"/>
  <c r="AK5" i="7"/>
  <c r="AS4" i="7"/>
  <c r="AO4" i="7"/>
  <c r="AM4" i="7"/>
  <c r="AK4" i="7"/>
  <c r="AP4" i="7"/>
  <c r="AT5" i="7" l="1"/>
  <c r="AU5" i="7" s="1"/>
  <c r="AV5" i="7" s="1"/>
  <c r="AT4" i="7"/>
  <c r="AU4" i="7" s="1"/>
  <c r="AV4" i="7" s="1"/>
  <c r="AT3" i="7"/>
  <c r="AU3" i="7" s="1"/>
  <c r="AV3" i="7" s="1"/>
  <c r="AT2" i="7"/>
  <c r="AU2" i="7" s="1"/>
  <c r="AV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13A9E4E-8288-406F-80D6-C036728E8A7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B15B4A05-65B1-4CEF-B691-AF30BFE6C3F8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616AB98-4148-49BF-979C-B15473F9089E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15BA98B2-228C-4237-8487-367B7D25F43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5CF71D44-D5D0-43AF-844C-187ABC0464D7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0A10A5B-5782-4E1B-9A43-2D0724F1C05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D1F9D70F-94B9-4BA2-AC07-7A7336FB8CF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3F5B5064-F16B-46A6-802B-A9974B1B1202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29A173D5-3B0F-4C41-A12C-19FEA94940E4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BF21ADF0-5135-4265-AD32-2BAD81BBA6B5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C594C21A-B41A-40BD-8D3D-8FA5DDE3358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564C1FEA-A3C0-4311-B4E8-F5BCE4B478AA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34CA6F58-1543-412C-9D1C-0AE98CE454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9305B9CB-C79F-4D41-A782-E8E517B17E12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BE9998BF-7CB1-44CF-95D0-7C6854922011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540F880A-138D-4304-BE8A-2A076DEE2DA7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<sst xmlns="http://schemas.openxmlformats.org/spreadsheetml/2006/main" count="109" uniqueCount="70">
  <si>
    <t>Brand</t>
  </si>
  <si>
    <t>Package Type</t>
  </si>
  <si>
    <t>Royalty</t>
  </si>
  <si>
    <t>Licensor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</si>
  <si>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</si>
  <si>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</si>
  <si>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</si>
  <si>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</si>
  <si>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</si>
  <si>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</si>
  <si>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</si>
  <si>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</si>
  <si>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</si>
  <si>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</si>
  <si>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</si>
  <si>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</si>
  <si>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</si>
  <si>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</si>
  <si>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</si>
  <si>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</si>
  <si>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</si>
  <si>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</si>
  <si>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</si>
  <si>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</si>
  <si>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</si>
  <si>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</si>
  <si>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</si>
  <si>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</si>
  <si>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</si>
  <si>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</si>
  <si>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</si>
  <si>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</si>
  <si>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</si>
  <si>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</si>
  <si>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</si>
  <si>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</si>
  <si>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</si>
  <si>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</si>
  <si>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</si>
  <si>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</si>
  <si>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</si>
  <si>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</si>
  <si>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</si>
  <si>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</si>
  <si>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</si>
  <si>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</si>
  <si>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</si>
  <si>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</si>
  <si>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</si>
  <si>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</si>
  <si>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</si>
  <si>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</si>
  <si>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Description-Short</t>
  </si>
  <si>
    <t>Unit of Measure</t>
  </si>
  <si>
    <t>COMFORTER (SET)</t>
  </si>
  <si>
    <t>Material-Short</t>
  </si>
  <si>
    <t>Timberline</t>
  </si>
  <si>
    <t>100% polyester Peached Herringbone Printed Comforter Set</t>
    <phoneticPr fontId="6" type="noConversion"/>
  </si>
  <si>
    <t>Comforter 8pc Set</t>
    <phoneticPr fontId="6" type="noConversion"/>
  </si>
  <si>
    <t>9404.40.9022</t>
    <phoneticPr fontId="6" type="noConversion"/>
  </si>
  <si>
    <t xml:space="preserve">Comforter &amp; Sham: 100% polyester Peached Herringbone printed face, 100% polyester 95 gsm microfiber solid reverse                                     
Comforter filling:  100% polyester 300gram      
Bedskirt drop: 100% polyester microfiber, Platform: 100% polyester                        
Dec Pillow: 100% polyester with polyester fill                                               
Euro Sham: 100% polyester </t>
  </si>
  <si>
    <t>Herringbone texture polyester print</t>
  </si>
  <si>
    <t>Taupe</t>
  </si>
  <si>
    <t>Carton Gross Weight (kg)</t>
    <phoneticPr fontId="6" type="noConversion"/>
  </si>
  <si>
    <t>Comforter 80 x 90"/Std sham 20x26"+ 2" (2)/Bedskirt 54x 75"+15"/Dec pillows 18x18"/12x 18"/Euro Sham 26x26"(2)</t>
    <phoneticPr fontId="6" type="noConversion"/>
  </si>
  <si>
    <t>Comforter 92 x 94"/Std sham 20x26"+ 2" (2)/Bedskirt 60x 80"+15"/Dec pillows 18x18"/12x 18"/Euro Sham 26x26"(2)</t>
    <phoneticPr fontId="6" type="noConversion"/>
  </si>
  <si>
    <t>Comforter 104 x 94"/King sham 20x36"+2" (2)/Bedskirt 78x 80"+15"/Dec pillows 18x18"/12x 18"/Euro Sham 26x26"(2)</t>
    <phoneticPr fontId="6" type="noConversion"/>
  </si>
  <si>
    <t>Comforter 104 x 94"/King sham 20x36"+2" (2)/Bedskirt 72x 84"+15"/Dec pillows 18x18"/12x 18"/Euro Sham 26x26"(2)</t>
    <phoneticPr fontId="6" type="noConversion"/>
  </si>
  <si>
    <t>Piece</t>
    <phoneticPr fontId="6" type="noConversion"/>
  </si>
  <si>
    <t>Partially Compressed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</si>
</sst>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4" formatCode="&quot;$&quot;#,##0.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0" fontId="8" fillId="0" borderId="0"/>
    <xf numFmtId="0" fontId="8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9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8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9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6" borderId="2" xfId="4" applyNumberFormat="1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8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9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2" fillId="0" borderId="2" xfId="4" applyNumberFormat="1" applyBorder="1" applyAlignment="1">
      <alignment wrapText="1"/>
    </xf>
    <xf numFmtId="178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8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80" fontId="2" fillId="0" borderId="0" xfId="4" applyNumberFormat="1" applyAlignment="1">
      <alignment wrapText="1"/>
    </xf>
    <xf numFmtId="180" fontId="1" fillId="0" borderId="1" xfId="4" applyNumberFormat="1" applyFont="1" applyBorder="1" applyAlignment="1">
      <alignment horizontal="center" wrapText="1"/>
    </xf>
    <xf numFmtId="181" fontId="2" fillId="0" borderId="0" xfId="4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2" fillId="2" borderId="1" xfId="4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7" applyFont="1" applyBorder="1" applyAlignment="1">
      <alignment vertical="center" wrapText="1"/>
    </xf>
    <xf numFmtId="0" fontId="2" fillId="5" borderId="1" xfId="0" applyFont="1" applyFill="1" applyBorder="1" applyAlignment="1">
      <alignment wrapText="1"/>
    </xf>
    <xf numFmtId="180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84" fontId="2" fillId="2" borderId="1" xfId="4" applyNumberFormat="1" applyFill="1" applyBorder="1" applyAlignment="1">
      <alignment wrapText="1"/>
    </xf>
    <xf numFmtId="178" fontId="9" fillId="2" borderId="1" xfId="4" applyNumberFormat="1" applyFont="1" applyFill="1" applyBorder="1" applyAlignment="1">
      <alignment wrapText="1"/>
    </xf>
  </cellXfs>
  <cellStyles count="11">
    <cellStyle name="Currency 2" xfId="5" xr:uid="{DC263A4A-338A-4FE3-BBBC-9D62F3150D45}"/>
    <cellStyle name="Currency_Sheet1 2" xfId="10" xr:uid="{CA9A3E37-C988-48DA-AE58-4C2335EBCDDA}"/>
    <cellStyle name="Normal 2" xfId="4" xr:uid="{709F6B31-B83F-4941-896D-AE262DA50D11}"/>
    <cellStyle name="Normal 2 18 2" xfId="1" xr:uid="{1BA08453-9F65-454B-A4A0-7177E70831F2}"/>
    <cellStyle name="Normal 3" xfId="7" xr:uid="{B02206F2-C1F2-4298-99FF-0F603B6E5E4A}"/>
    <cellStyle name="Normal_Copy of Request For Quote -- updated by VV on 043008 FINAL FINAL (4)" xfId="9" xr:uid="{0AE2C94E-6876-4307-8012-3DC5D4CFBE00}"/>
    <cellStyle name="Percent 2" xfId="6" xr:uid="{D7254C26-606E-428B-8BF2-CF2659D6F20A}"/>
    <cellStyle name="Style 1" xfId="3" xr:uid="{F4609D05-B161-47A5-8040-F8D4BA086F06}"/>
    <cellStyle name="常规" xfId="0" builtinId="0"/>
    <cellStyle name="常规 2" xfId="8" xr:uid="{C19D2C81-5D8A-415D-B595-1170D7F5E575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7065-09E0-491A-AF62-9509F549DDE0}">
  <sheetPr>
    <tabColor theme="0"/>
  </sheetPr>
  <dimension ref="A1:BA5"/>
  <sheetViews>
    <sheetView tabSelected="1" topLeftCell="B1" zoomScale="82" zoomScaleNormal="82" workbookViewId="0">
      <selection activeCell="V2" sqref="V2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9.5703125" style="3" customWidth="1"/>
    <col min="5" max="5" width="10.85546875" style="3" customWidth="1"/>
    <col min="6" max="6" width="11.28515625" style="3" customWidth="1"/>
    <col min="7" max="7" width="9.140625" style="3"/>
    <col min="8" max="9" width="11.140625" style="3" customWidth="1"/>
    <col min="10" max="10" width="17.7109375" style="3" customWidth="1"/>
    <col min="11" max="11" width="12.5703125" style="3" customWidth="1"/>
    <col min="12" max="12" width="40.85546875" style="3" customWidth="1"/>
    <col min="13" max="13" width="6.140625" style="3" customWidth="1"/>
    <col min="14" max="14" width="10.28515625" style="3" customWidth="1"/>
    <col min="15" max="16" width="8.855468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1.140625" style="6" customWidth="1"/>
    <col min="21" max="21" width="8.140625" style="6" customWidth="1"/>
    <col min="22" max="22" width="11" style="3" customWidth="1"/>
    <col min="23" max="23" width="11" style="41" customWidth="1"/>
    <col min="24" max="24" width="13.140625" style="41" customWidth="1"/>
    <col min="25" max="25" width="11.140625" style="41" customWidth="1"/>
    <col min="26" max="26" width="12.85546875" style="5" customWidth="1"/>
    <col min="27" max="27" width="9.42578125" style="7" customWidth="1"/>
    <col min="28" max="28" width="13" style="43" customWidth="1"/>
    <col min="29" max="29" width="14.140625" style="7" customWidth="1"/>
    <col min="30" max="30" width="13.85546875" style="3" customWidth="1"/>
    <col min="31" max="31" width="13.85546875" style="6" customWidth="1"/>
    <col min="32" max="32" width="7.85546875" style="3" customWidth="1"/>
    <col min="33" max="33" width="8.42578125" style="8" customWidth="1"/>
    <col min="34" max="34" width="12.42578125" style="6" customWidth="1"/>
    <col min="35" max="35" width="8.85546875" style="6" customWidth="1"/>
    <col min="36" max="36" width="7.85546875" style="8" customWidth="1"/>
    <col min="37" max="37" width="5.85546875" style="6" customWidth="1"/>
    <col min="38" max="38" width="12.5703125" style="8" customWidth="1"/>
    <col min="39" max="39" width="12" style="6" customWidth="1"/>
    <col min="40" max="40" width="11.5703125" style="8" customWidth="1"/>
    <col min="41" max="42" width="10.85546875" style="6" customWidth="1"/>
    <col min="43" max="43" width="9.5703125" style="3" customWidth="1"/>
    <col min="44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11.140625" style="8" customWidth="1"/>
    <col min="49" max="49" width="11.42578125" style="6" customWidth="1"/>
    <col min="50" max="50" width="14.42578125" style="6" customWidth="1"/>
    <col min="51" max="51" width="12.85546875" style="6" customWidth="1"/>
    <col min="52" max="52" width="12.140625" style="8" customWidth="1"/>
    <col min="53" max="53" width="12.140625" style="7" customWidth="1"/>
    <col min="54" max="54" width="20" style="3" customWidth="1"/>
    <col min="55" max="16384" width="9.140625" style="3"/>
  </cols>
  <sheetData>
    <row r="1" spans="1:53" ht="63.6" customHeight="1" x14ac:dyDescent="0.25">
      <c r="A1" s="9" t="s">
        <v>6</v>
      </c>
      <c r="B1" s="9" t="s">
        <v>7</v>
      </c>
      <c r="C1" s="39" t="s">
        <v>8</v>
      </c>
      <c r="D1" s="40" t="s">
        <v>0</v>
      </c>
      <c r="E1" s="40" t="s">
        <v>3</v>
      </c>
      <c r="F1" s="11" t="s">
        <v>51</v>
      </c>
      <c r="G1" s="39" t="s">
        <v>9</v>
      </c>
      <c r="H1" s="10" t="s">
        <v>10</v>
      </c>
      <c r="I1" s="10" t="s">
        <v>52</v>
      </c>
      <c r="J1" s="10" t="s">
        <v>11</v>
      </c>
      <c r="K1" s="10" t="s">
        <v>55</v>
      </c>
      <c r="L1" s="10" t="s">
        <v>12</v>
      </c>
      <c r="M1" s="10" t="s">
        <v>13</v>
      </c>
      <c r="N1" s="39" t="s">
        <v>14</v>
      </c>
      <c r="O1" s="39" t="s">
        <v>15</v>
      </c>
      <c r="P1" s="10" t="s">
        <v>53</v>
      </c>
      <c r="Q1" s="12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7" t="s">
        <v>1</v>
      </c>
      <c r="W1" s="42" t="s">
        <v>21</v>
      </c>
      <c r="X1" s="42" t="s">
        <v>22</v>
      </c>
      <c r="Y1" s="42" t="s">
        <v>23</v>
      </c>
      <c r="Z1" s="18" t="s">
        <v>63</v>
      </c>
      <c r="AA1" s="19" t="s">
        <v>24</v>
      </c>
      <c r="AB1" s="44" t="s">
        <v>25</v>
      </c>
      <c r="AC1" s="20" t="s">
        <v>26</v>
      </c>
      <c r="AD1" s="9" t="s">
        <v>27</v>
      </c>
      <c r="AE1" s="21" t="s">
        <v>28</v>
      </c>
      <c r="AF1" s="9" t="s">
        <v>29</v>
      </c>
      <c r="AG1" s="22" t="s">
        <v>30</v>
      </c>
      <c r="AH1" s="21" t="s">
        <v>31</v>
      </c>
      <c r="AI1" s="21" t="s">
        <v>32</v>
      </c>
      <c r="AJ1" s="22" t="s">
        <v>33</v>
      </c>
      <c r="AK1" s="21" t="s">
        <v>34</v>
      </c>
      <c r="AL1" s="22" t="s">
        <v>35</v>
      </c>
      <c r="AM1" s="21" t="s">
        <v>36</v>
      </c>
      <c r="AN1" s="22" t="s">
        <v>37</v>
      </c>
      <c r="AO1" s="21" t="s">
        <v>38</v>
      </c>
      <c r="AP1" s="21" t="s">
        <v>39</v>
      </c>
      <c r="AQ1" s="17" t="s">
        <v>40</v>
      </c>
      <c r="AR1" s="22" t="s">
        <v>41</v>
      </c>
      <c r="AS1" s="21" t="s">
        <v>42</v>
      </c>
      <c r="AT1" s="21" t="s">
        <v>43</v>
      </c>
      <c r="AU1" s="23" t="s">
        <v>44</v>
      </c>
      <c r="AV1" s="24" t="s">
        <v>45</v>
      </c>
      <c r="AW1" s="23" t="s">
        <v>46</v>
      </c>
      <c r="AX1" s="23" t="s">
        <v>47</v>
      </c>
      <c r="AY1" s="25" t="s">
        <v>48</v>
      </c>
      <c r="AZ1" s="26" t="s">
        <v>49</v>
      </c>
      <c r="BA1" s="19" t="s">
        <v>50</v>
      </c>
    </row>
    <row r="2" spans="1:53" ht="89.45" customHeight="1" x14ac:dyDescent="0.25">
      <c r="A2" s="27">
        <v>1</v>
      </c>
      <c r="B2" s="28"/>
      <c r="C2" s="28"/>
      <c r="D2" s="1" t="s">
        <v>5</v>
      </c>
      <c r="E2" s="1" t="s">
        <v>4</v>
      </c>
      <c r="F2" s="28" t="s">
        <v>54</v>
      </c>
      <c r="G2" s="1" t="s">
        <v>56</v>
      </c>
      <c r="H2" s="46" t="s">
        <v>57</v>
      </c>
      <c r="I2" s="46" t="s">
        <v>58</v>
      </c>
      <c r="J2" s="46" t="s">
        <v>60</v>
      </c>
      <c r="K2" s="28" t="s">
        <v>61</v>
      </c>
      <c r="L2" s="47" t="s">
        <v>64</v>
      </c>
      <c r="M2" s="48" t="s">
        <v>62</v>
      </c>
      <c r="N2" s="28"/>
      <c r="O2" s="28"/>
      <c r="P2" s="28" t="s">
        <v>68</v>
      </c>
      <c r="Q2" s="29"/>
      <c r="R2" s="30"/>
      <c r="S2" s="31"/>
      <c r="T2" s="32">
        <v>23.37</v>
      </c>
      <c r="U2" s="33"/>
      <c r="V2" s="28" t="s">
        <v>69</v>
      </c>
      <c r="W2" s="49">
        <v>58</v>
      </c>
      <c r="X2" s="49">
        <v>53</v>
      </c>
      <c r="Y2" s="49">
        <v>24</v>
      </c>
      <c r="Z2" s="30">
        <v>2</v>
      </c>
      <c r="AA2" s="34">
        <v>1</v>
      </c>
      <c r="AB2" s="45">
        <f>IF(W2="","",W2*X2*Y2/1000000)</f>
        <v>7.3999999999999996E-2</v>
      </c>
      <c r="AC2" s="35">
        <f>IF(AA2="","",65/AB2*AA2)</f>
        <v>878</v>
      </c>
      <c r="AD2" s="28">
        <v>3300</v>
      </c>
      <c r="AE2" s="36">
        <f>IF(ISERROR(AD2/AC2),"",AD2/AC2)</f>
        <v>3.76</v>
      </c>
      <c r="AF2" s="46" t="s">
        <v>59</v>
      </c>
      <c r="AG2" s="50">
        <f t="shared" ref="AG2:AG5" si="0">12.8%+19%</f>
        <v>0.318</v>
      </c>
      <c r="AH2" s="36">
        <f>IF(ISERROR(T2*AG2),"",T2*AG2)</f>
        <v>7.43</v>
      </c>
      <c r="AI2" s="36">
        <f>IF(ISERROR(T2+AE2+AH2),"",T2+AE2+AH2)</f>
        <v>34.56</v>
      </c>
      <c r="AJ2" s="37">
        <v>0.06</v>
      </c>
      <c r="AK2" s="36">
        <f>IF(ISERROR(AW2*AJ2),"",AW2*AJ2)</f>
        <v>5.05</v>
      </c>
      <c r="AL2" s="37">
        <v>0.1</v>
      </c>
      <c r="AM2" s="36">
        <f>IF(ISERROR(AW2*AL2),"",AW2*AL2)</f>
        <v>8.41</v>
      </c>
      <c r="AN2" s="37">
        <v>0.1</v>
      </c>
      <c r="AO2" s="36">
        <f>IF(ISERROR(AW2*AN2),"",AW2*AN2)</f>
        <v>8.41</v>
      </c>
      <c r="AP2" s="36">
        <f>IF((AX2-AW2)&lt;2.5,2.5-(AX2-AW2),0)</f>
        <v>0</v>
      </c>
      <c r="AQ2" s="28" t="s">
        <v>2</v>
      </c>
      <c r="AR2" s="37">
        <v>7.0000000000000007E-2</v>
      </c>
      <c r="AS2" s="36">
        <f>IF(ISERROR(AW2*AR2),"",AW2*AR2)</f>
        <v>5.89</v>
      </c>
      <c r="AT2" s="36">
        <f>IF(ISERROR(AK2+AM2+AO2+AP2+AS2),"",AK2+AM2+AO2+AP2+AS2)</f>
        <v>27.76</v>
      </c>
      <c r="AU2" s="36">
        <f>IF(ISERROR(AI2+AT2),"",AI2+AT2)</f>
        <v>62.32</v>
      </c>
      <c r="AV2" s="38">
        <f>IF(ISERROR((AW2-AU2)/AW2),"",(AW2-AU2)/AW2)</f>
        <v>0.25900000000000001</v>
      </c>
      <c r="AW2" s="52">
        <f>IF(AX2="","",AX2/1.05)</f>
        <v>84.1</v>
      </c>
      <c r="AX2" s="51">
        <f>IF(ISERROR(AY2*(1-AZ2)),"",AY2*(1-AZ2))</f>
        <v>88.302999999999997</v>
      </c>
      <c r="AY2" s="33">
        <v>164.99</v>
      </c>
      <c r="AZ2" s="37">
        <v>0.46479999999999999</v>
      </c>
      <c r="BA2" s="34"/>
    </row>
    <row r="3" spans="1:53" ht="103.5" customHeight="1" x14ac:dyDescent="0.25">
      <c r="A3" s="27">
        <v>2</v>
      </c>
      <c r="B3" s="28"/>
      <c r="C3" s="28"/>
      <c r="D3" s="1" t="s">
        <v>5</v>
      </c>
      <c r="E3" s="1" t="s">
        <v>4</v>
      </c>
      <c r="F3" s="28" t="s">
        <v>54</v>
      </c>
      <c r="G3" s="1" t="s">
        <v>56</v>
      </c>
      <c r="H3" s="46" t="s">
        <v>57</v>
      </c>
      <c r="I3" s="46" t="s">
        <v>58</v>
      </c>
      <c r="J3" s="46" t="s">
        <v>60</v>
      </c>
      <c r="K3" s="28" t="s">
        <v>61</v>
      </c>
      <c r="L3" s="47" t="s">
        <v>65</v>
      </c>
      <c r="M3" s="48" t="s">
        <v>62</v>
      </c>
      <c r="N3" s="28"/>
      <c r="O3" s="28"/>
      <c r="P3" s="28" t="s">
        <v>68</v>
      </c>
      <c r="Q3" s="29"/>
      <c r="R3" s="30"/>
      <c r="S3" s="31"/>
      <c r="T3" s="32">
        <v>25</v>
      </c>
      <c r="U3" s="33"/>
      <c r="V3" s="28" t="s">
        <v>69</v>
      </c>
      <c r="W3" s="49">
        <v>58</v>
      </c>
      <c r="X3" s="49">
        <v>53</v>
      </c>
      <c r="Y3" s="49">
        <v>27</v>
      </c>
      <c r="Z3" s="30">
        <v>2</v>
      </c>
      <c r="AA3" s="34">
        <v>1</v>
      </c>
      <c r="AB3" s="45">
        <f t="shared" ref="AB3:AB5" si="1">IF(W3="","",W3*X3*Y3/1000000)</f>
        <v>8.3000000000000004E-2</v>
      </c>
      <c r="AC3" s="35">
        <f t="shared" ref="AC3:AC5" si="2">IF(AA3="","",65/AB3*AA3)</f>
        <v>783</v>
      </c>
      <c r="AD3" s="28">
        <v>3300</v>
      </c>
      <c r="AE3" s="36">
        <f t="shared" ref="AE3:AE5" si="3">IF(ISERROR(AD3/AC3),"",AD3/AC3)</f>
        <v>4.21</v>
      </c>
      <c r="AF3" s="46" t="s">
        <v>59</v>
      </c>
      <c r="AG3" s="50">
        <f t="shared" si="0"/>
        <v>0.318</v>
      </c>
      <c r="AH3" s="36">
        <f t="shared" ref="AH3:AH5" si="4">IF(ISERROR(T3*AG3),"",T3*AG3)</f>
        <v>7.95</v>
      </c>
      <c r="AI3" s="36">
        <f t="shared" ref="AI3:AI5" si="5">IF(ISERROR(T3+AE3+AH3),"",T3+AE3+AH3)</f>
        <v>37.159999999999997</v>
      </c>
      <c r="AJ3" s="37">
        <v>0.06</v>
      </c>
      <c r="AK3" s="36">
        <f t="shared" ref="AK3:AK5" si="6">IF(ISERROR(AW3*AJ3),"",AW3*AJ3)</f>
        <v>5.38</v>
      </c>
      <c r="AL3" s="37">
        <v>0.1</v>
      </c>
      <c r="AM3" s="36">
        <f t="shared" ref="AM3:AM5" si="7">IF(ISERROR(AW3*AL3),"",AW3*AL3)</f>
        <v>8.9700000000000006</v>
      </c>
      <c r="AN3" s="37">
        <v>0.1</v>
      </c>
      <c r="AO3" s="36">
        <f t="shared" ref="AO3:AO5" si="8">IF(ISERROR(AW3*AN3),"",AW3*AN3)</f>
        <v>8.9700000000000006</v>
      </c>
      <c r="AP3" s="36">
        <f t="shared" ref="AP3:AP5" si="9">IF((AX3-AW3)&lt;2.5,2.5-(AX3-AW3),0)</f>
        <v>0</v>
      </c>
      <c r="AQ3" s="28" t="s">
        <v>2</v>
      </c>
      <c r="AR3" s="37">
        <v>7.0000000000000007E-2</v>
      </c>
      <c r="AS3" s="36">
        <f t="shared" ref="AS3:AS5" si="10">IF(ISERROR(AW3*AR3),"",AW3*AR3)</f>
        <v>6.28</v>
      </c>
      <c r="AT3" s="36">
        <f t="shared" ref="AT3:AT5" si="11">IF(ISERROR(AK3+AM3+AO3+AP3+AS3),"",AK3+AM3+AO3+AP3+AS3)</f>
        <v>29.6</v>
      </c>
      <c r="AU3" s="36">
        <f t="shared" ref="AU3:AU5" si="12">IF(ISERROR(AI3+AT3),"",AI3+AT3)</f>
        <v>66.760000000000005</v>
      </c>
      <c r="AV3" s="38">
        <f t="shared" ref="AV3:AV5" si="13">IF(ISERROR((AW3-AU3)/AW3),"",(AW3-AU3)/AW3)</f>
        <v>0.25580000000000003</v>
      </c>
      <c r="AW3" s="52">
        <v>89.71</v>
      </c>
      <c r="AX3" s="51">
        <f t="shared" ref="AX3:AX5" si="14">IF(ISERROR(AY3*(1-AZ3)),"",AY3*(1-AZ3))</f>
        <v>94.206999999999994</v>
      </c>
      <c r="AY3" s="33">
        <v>179.99</v>
      </c>
      <c r="AZ3" s="37">
        <v>0.47660000000000002</v>
      </c>
      <c r="BA3" s="34"/>
    </row>
    <row r="4" spans="1:53" ht="96.95" customHeight="1" x14ac:dyDescent="0.25">
      <c r="A4" s="27">
        <v>3</v>
      </c>
      <c r="B4" s="28"/>
      <c r="C4" s="28"/>
      <c r="D4" s="1" t="s">
        <v>5</v>
      </c>
      <c r="E4" s="1" t="s">
        <v>4</v>
      </c>
      <c r="F4" s="28" t="s">
        <v>54</v>
      </c>
      <c r="G4" s="1" t="s">
        <v>56</v>
      </c>
      <c r="H4" s="46" t="s">
        <v>57</v>
      </c>
      <c r="I4" s="46" t="s">
        <v>58</v>
      </c>
      <c r="J4" s="46" t="s">
        <v>60</v>
      </c>
      <c r="K4" s="28" t="s">
        <v>61</v>
      </c>
      <c r="L4" s="47" t="s">
        <v>66</v>
      </c>
      <c r="M4" s="48" t="s">
        <v>62</v>
      </c>
      <c r="N4" s="28"/>
      <c r="O4" s="28"/>
      <c r="P4" s="28" t="s">
        <v>68</v>
      </c>
      <c r="Q4" s="29"/>
      <c r="R4" s="30"/>
      <c r="S4" s="31" t="str">
        <f t="shared" ref="S4:S5" si="15">IF(ISERROR(Q4/R4),"",Q4/R4)</f>
        <v/>
      </c>
      <c r="T4" s="32">
        <v>27.59</v>
      </c>
      <c r="U4" s="33"/>
      <c r="V4" s="28" t="s">
        <v>69</v>
      </c>
      <c r="W4" s="49">
        <v>58</v>
      </c>
      <c r="X4" s="49">
        <v>53</v>
      </c>
      <c r="Y4" s="49">
        <v>29</v>
      </c>
      <c r="Z4" s="30">
        <v>2</v>
      </c>
      <c r="AA4" s="34">
        <v>1</v>
      </c>
      <c r="AB4" s="45">
        <f t="shared" si="1"/>
        <v>8.8999999999999996E-2</v>
      </c>
      <c r="AC4" s="35">
        <f t="shared" si="2"/>
        <v>730</v>
      </c>
      <c r="AD4" s="28">
        <v>3300</v>
      </c>
      <c r="AE4" s="36">
        <f t="shared" si="3"/>
        <v>4.5199999999999996</v>
      </c>
      <c r="AF4" s="46" t="s">
        <v>59</v>
      </c>
      <c r="AG4" s="50">
        <f t="shared" si="0"/>
        <v>0.318</v>
      </c>
      <c r="AH4" s="36">
        <f t="shared" si="4"/>
        <v>8.77</v>
      </c>
      <c r="AI4" s="36">
        <f t="shared" si="5"/>
        <v>40.880000000000003</v>
      </c>
      <c r="AJ4" s="37">
        <v>0.06</v>
      </c>
      <c r="AK4" s="36">
        <f t="shared" si="6"/>
        <v>6.04</v>
      </c>
      <c r="AL4" s="37">
        <v>0.1</v>
      </c>
      <c r="AM4" s="36">
        <f t="shared" si="7"/>
        <v>10.07</v>
      </c>
      <c r="AN4" s="37">
        <v>0.1</v>
      </c>
      <c r="AO4" s="36">
        <f t="shared" si="8"/>
        <v>10.07</v>
      </c>
      <c r="AP4" s="36">
        <f t="shared" si="9"/>
        <v>0</v>
      </c>
      <c r="AQ4" s="28" t="s">
        <v>2</v>
      </c>
      <c r="AR4" s="37">
        <v>7.0000000000000007E-2</v>
      </c>
      <c r="AS4" s="36">
        <f t="shared" si="10"/>
        <v>7.05</v>
      </c>
      <c r="AT4" s="36">
        <f t="shared" si="11"/>
        <v>33.229999999999997</v>
      </c>
      <c r="AU4" s="36">
        <f t="shared" si="12"/>
        <v>74.11</v>
      </c>
      <c r="AV4" s="38">
        <f t="shared" si="13"/>
        <v>0.26429999999999998</v>
      </c>
      <c r="AW4" s="52">
        <f t="shared" ref="AW4:AW5" si="16">IF(AX4="","",AX4/1.05)</f>
        <v>100.74</v>
      </c>
      <c r="AX4" s="51">
        <f t="shared" si="14"/>
        <v>105.77500000000001</v>
      </c>
      <c r="AY4" s="33">
        <v>199.99</v>
      </c>
      <c r="AZ4" s="37">
        <v>0.47110000000000002</v>
      </c>
      <c r="BA4" s="34"/>
    </row>
    <row r="5" spans="1:53" ht="98.1" customHeight="1" x14ac:dyDescent="0.25">
      <c r="A5" s="27">
        <v>4</v>
      </c>
      <c r="B5" s="28"/>
      <c r="C5" s="28"/>
      <c r="D5" s="1" t="s">
        <v>5</v>
      </c>
      <c r="E5" s="1" t="s">
        <v>4</v>
      </c>
      <c r="F5" s="28" t="s">
        <v>54</v>
      </c>
      <c r="G5" s="1" t="s">
        <v>56</v>
      </c>
      <c r="H5" s="46" t="s">
        <v>57</v>
      </c>
      <c r="I5" s="46" t="s">
        <v>58</v>
      </c>
      <c r="J5" s="46" t="s">
        <v>60</v>
      </c>
      <c r="K5" s="28" t="s">
        <v>61</v>
      </c>
      <c r="L5" s="47" t="s">
        <v>67</v>
      </c>
      <c r="M5" s="48" t="s">
        <v>62</v>
      </c>
      <c r="N5" s="28"/>
      <c r="O5" s="28"/>
      <c r="P5" s="28" t="s">
        <v>68</v>
      </c>
      <c r="Q5" s="29"/>
      <c r="R5" s="30"/>
      <c r="S5" s="31" t="str">
        <f t="shared" si="15"/>
        <v/>
      </c>
      <c r="T5" s="32">
        <v>27.59</v>
      </c>
      <c r="U5" s="33"/>
      <c r="V5" s="28" t="s">
        <v>69</v>
      </c>
      <c r="W5" s="49">
        <v>58</v>
      </c>
      <c r="X5" s="49">
        <v>53</v>
      </c>
      <c r="Y5" s="49">
        <v>29</v>
      </c>
      <c r="Z5" s="30">
        <v>2</v>
      </c>
      <c r="AA5" s="34">
        <v>1</v>
      </c>
      <c r="AB5" s="45">
        <f t="shared" si="1"/>
        <v>8.8999999999999996E-2</v>
      </c>
      <c r="AC5" s="35">
        <f t="shared" si="2"/>
        <v>730</v>
      </c>
      <c r="AD5" s="28">
        <v>3300</v>
      </c>
      <c r="AE5" s="36">
        <f t="shared" si="3"/>
        <v>4.5199999999999996</v>
      </c>
      <c r="AF5" s="46" t="s">
        <v>59</v>
      </c>
      <c r="AG5" s="50">
        <f t="shared" si="0"/>
        <v>0.318</v>
      </c>
      <c r="AH5" s="36">
        <f t="shared" si="4"/>
        <v>8.77</v>
      </c>
      <c r="AI5" s="36">
        <f t="shared" si="5"/>
        <v>40.880000000000003</v>
      </c>
      <c r="AJ5" s="37">
        <v>0.06</v>
      </c>
      <c r="AK5" s="36">
        <f t="shared" si="6"/>
        <v>6.04</v>
      </c>
      <c r="AL5" s="37">
        <v>0.1</v>
      </c>
      <c r="AM5" s="36">
        <f t="shared" si="7"/>
        <v>10.07</v>
      </c>
      <c r="AN5" s="37">
        <v>0.1</v>
      </c>
      <c r="AO5" s="36">
        <f t="shared" si="8"/>
        <v>10.07</v>
      </c>
      <c r="AP5" s="36">
        <f t="shared" si="9"/>
        <v>0</v>
      </c>
      <c r="AQ5" s="28" t="s">
        <v>2</v>
      </c>
      <c r="AR5" s="37">
        <v>7.0000000000000007E-2</v>
      </c>
      <c r="AS5" s="36">
        <f t="shared" si="10"/>
        <v>7.05</v>
      </c>
      <c r="AT5" s="36">
        <f t="shared" si="11"/>
        <v>33.229999999999997</v>
      </c>
      <c r="AU5" s="36">
        <f t="shared" si="12"/>
        <v>74.11</v>
      </c>
      <c r="AV5" s="38">
        <f t="shared" si="13"/>
        <v>0.26429999999999998</v>
      </c>
      <c r="AW5" s="52">
        <f t="shared" si="16"/>
        <v>100.74</v>
      </c>
      <c r="AX5" s="51">
        <f t="shared" si="14"/>
        <v>105.77500000000001</v>
      </c>
      <c r="AY5" s="33">
        <v>199.99</v>
      </c>
      <c r="AZ5" s="37">
        <v>0.47110000000000002</v>
      </c>
      <c r="BA5" s="34"/>
    </row>
  </sheetData>
  <protectedRanges>
    <protectedRange sqref="A6:J251 L6:BA251 A2:C5 Z2:AE5 AH2:BA5 N2:O5 Q2:U5" name="Range1"/>
    <protectedRange sqref="K6:K249" name="Range1_1"/>
    <protectedRange sqref="F2:F5" name="Range1_2"/>
    <protectedRange sqref="D2:E5" name="Range1_2_1"/>
    <protectedRange sqref="G2:H5" name="Range1_3"/>
    <protectedRange sqref="I2:J5" name="Range1_4"/>
    <protectedRange sqref="K2:K5" name="Range1_2_1_1"/>
    <protectedRange sqref="M2:M5" name="Range1_6"/>
    <protectedRange sqref="W2:Y5" name="Range1_7"/>
    <protectedRange sqref="AF2:AG5" name="Range1_9"/>
    <protectedRange sqref="L2:L5" name="Range1_5_1"/>
    <protectedRange sqref="P2:P5" name="Range1_10"/>
    <protectedRange sqref="V2:V5" name="Range1_11"/>
  </protectedRanges>
  <phoneticPr fontId="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3C43E8-B60E-4AC4-B186-DB28E5880AD9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2025-10-29T02:49:54Z</dcterms:modified>
</cp:coreProperties>
</file>