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CC301225-1F36-4775-93B1-9FB99DCAE95E}" xr6:coauthVersionLast="47" xr6:coauthVersionMax="47" xr10:uidLastSave="{00000000-0000-0000-0000-000000000000}"/>
  <bookViews>
    <workbookView xWindow="-120" yWindow="-120" windowWidth="29040" windowHeight="15840" tabRatio="809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3" i="5" l="1"/>
  <c r="BB6" i="5"/>
  <c r="AU6" i="5"/>
  <c r="AR6" i="5"/>
  <c r="AP6" i="5"/>
  <c r="AN6" i="5"/>
  <c r="AL6" i="5"/>
  <c r="AI6" i="5"/>
  <c r="AB6" i="5"/>
  <c r="AD6" i="5" s="1"/>
  <c r="AF6" i="5" s="1"/>
  <c r="BB5" i="5"/>
  <c r="AU5" i="5"/>
  <c r="AR5" i="5"/>
  <c r="AP5" i="5"/>
  <c r="AN5" i="5"/>
  <c r="AL5" i="5"/>
  <c r="AI5" i="5"/>
  <c r="AB5" i="5"/>
  <c r="AD5" i="5" s="1"/>
  <c r="AF5" i="5" s="1"/>
  <c r="BB4" i="5"/>
  <c r="AU4" i="5"/>
  <c r="AR4" i="5"/>
  <c r="AP4" i="5"/>
  <c r="AN4" i="5"/>
  <c r="AL4" i="5"/>
  <c r="AI4" i="5"/>
  <c r="AD4" i="5"/>
  <c r="AF4" i="5" s="1"/>
  <c r="AU3" i="5"/>
  <c r="AP3" i="5"/>
  <c r="AN3" i="5"/>
  <c r="AL3" i="5"/>
  <c r="AD3" i="5"/>
  <c r="AF3" i="5" s="1"/>
  <c r="AR3" i="5"/>
  <c r="BB2" i="5"/>
  <c r="AU2" i="5"/>
  <c r="AP2" i="5"/>
  <c r="AN2" i="5"/>
  <c r="AL2" i="5"/>
  <c r="AD2" i="5"/>
  <c r="AF2" i="5" s="1"/>
  <c r="AR2" i="5"/>
  <c r="AV3" i="5" l="1"/>
  <c r="AJ4" i="5"/>
  <c r="AJ5" i="5"/>
  <c r="AJ6" i="5"/>
  <c r="AV4" i="5"/>
  <c r="AV6" i="5"/>
  <c r="AV5" i="5"/>
  <c r="AW5" i="5" s="1"/>
  <c r="AI3" i="5"/>
  <c r="AJ3" i="5" s="1"/>
  <c r="AV2" i="5"/>
  <c r="AI2" i="5"/>
  <c r="AJ2" i="5" s="1"/>
  <c r="AW3" i="5" l="1"/>
  <c r="AX3" i="5" s="1"/>
  <c r="AW4" i="5"/>
  <c r="BA4" i="5" s="1"/>
  <c r="AW2" i="5"/>
  <c r="BA2" i="5" s="1"/>
  <c r="AW6" i="5"/>
  <c r="BA6" i="5" s="1"/>
  <c r="BA5" i="5"/>
  <c r="AX5" i="5"/>
  <c r="BA3" i="5"/>
  <c r="AX2" i="5"/>
  <c r="AX4" i="5" l="1"/>
  <c r="AX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00000000-0006-0000-0100-000004000000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00000000-0006-0000-0100-000006000000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00000000-0006-0000-0100-000007000000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00000000-0006-0000-0100-000008000000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00000000-0006-0000-0100-000009000000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00000000-0006-0000-0100-00000A000000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00000000-0006-0000-0100-00000B000000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00000000-0006-0000-0100-00000C000000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00000000-0006-0000-0100-00000D00000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00000000-0006-0000-0100-00000E000000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00000000-0006-0000-0100-00000F000000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<sst xmlns="http://schemas.openxmlformats.org/spreadsheetml/2006/main" count="129" uniqueCount="85">
  <si>
    <t>Brand</t>
  </si>
  <si>
    <t>Package Type</t>
  </si>
  <si>
    <t>Licensor</t>
  </si>
  <si>
    <t>Normal</t>
  </si>
  <si>
    <t>Serta</t>
  </si>
  <si>
    <t>Serta Sheep 5.5%</t>
  </si>
  <si>
    <t>Each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</si>
  <si>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</si>
  <si>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</si>
  <si>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</si>
  <si>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</si>
  <si>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</si>
  <si>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</si>
  <si>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</si>
  <si>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</si>
  <si>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</si>
  <si>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</si>
  <si>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</si>
  <si>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</si>
  <si>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</si>
  <si>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</si>
  <si>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</si>
  <si>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</si>
  <si>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</si>
  <si>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</si>
  <si>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</si>
  <si>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</si>
  <si>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</si>
  <si>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</si>
  <si>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</si>
  <si>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</si>
  <si>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</si>
  <si>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</si>
  <si>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</si>
  <si>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</si>
  <si>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</si>
  <si>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</si>
  <si>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</si>
  <si>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</si>
  <si>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</si>
  <si>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</si>
  <si>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</si>
  <si>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</si>
  <si>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</si>
  <si>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</si>
  <si>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</si>
  <si>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</si>
  <si>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</si>
  <si>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SHEET/SHEET SET</t>
  </si>
  <si>
    <t>PILLOWCASE</t>
  </si>
  <si>
    <t>UCCPM Price</t>
  </si>
  <si>
    <t>Load 3 %</t>
  </si>
  <si>
    <t>Load 3 $</t>
  </si>
  <si>
    <t>Load 3</t>
  </si>
  <si>
    <t>Customer Item#</t>
  </si>
  <si>
    <t>Container #</t>
  </si>
  <si>
    <t>Trim</t>
  </si>
  <si>
    <t>Material-Short</t>
  </si>
  <si>
    <t>TWIN: 66X96"/21x30"(1)/39X75"+13"</t>
  </si>
  <si>
    <t>FULL: 81X96"/21x30"(2)/54X75"+13"</t>
  </si>
  <si>
    <t>QUEEN: 90x102"/21x30"(2)/60x80"+16"</t>
  </si>
  <si>
    <t>KING: 108x102"/21x40"(2)/78x80"+16"</t>
  </si>
  <si>
    <t>SPC: 21x30"(2)</t>
  </si>
  <si>
    <t>6302.32.2040</t>
  </si>
  <si>
    <t>6302.32.2020</t>
  </si>
  <si>
    <t>Chill At Night</t>
    <phoneticPr fontId="8" type="noConversion"/>
  </si>
  <si>
    <t>100% Polyester 85gsm Microfiber Solid Cooling Sheets, VZB packaging with Serta logo Zipper Pull</t>
    <phoneticPr fontId="8" type="noConversion"/>
  </si>
  <si>
    <t>100% Polyester 85gsm Microfiber Solid Cooling Pillowcases, VZB packaging</t>
    <phoneticPr fontId="8" type="noConversion"/>
  </si>
  <si>
    <t>100% Polyester, Solid</t>
    <phoneticPr fontId="8" type="noConversion"/>
  </si>
  <si>
    <t>JLA ODTP Dead Net Price</t>
    <phoneticPr fontId="8" type="noConversion"/>
  </si>
  <si>
    <t>JLA ODTP MU%</t>
    <phoneticPr fontId="8" type="noConversion"/>
  </si>
  <si>
    <t>100% Polyester Microfiber Cooling Sheet Set Assortment</t>
    <phoneticPr fontId="8" type="noConversion"/>
  </si>
  <si>
    <t>Assorted</t>
  </si>
  <si>
    <t>Each assortment including: 1 set SH20-0766 Charcoal Gray + 1 set SH20-0767 Snow white + 1 set SH20-0768 Vintage indgo + 1 set SH20-0769 Burgundy + 1 set SH20-0770 Lunar Rock + 1 set SH20-0771 Baby Blue</t>
    <phoneticPr fontId="8" type="noConversion"/>
  </si>
  <si>
    <t>Each assortment including: 1 set SH20-0772 Charcoal Gray + 1 set SH20-0773 Snow white + 1 set SH20-0774 Vintage indgo + 1 set SH20-0775 Burgundy + 1 set SH20-0776 Lunar Rock + 1 set SH20-0777 Baby Blue</t>
    <phoneticPr fontId="8" type="noConversion"/>
  </si>
  <si>
    <t>Each assortment including: 1 set SH20-0778 Charcoal Gray + 1 set SH20-0779 Snow white + 1 set SH20-0780 Vintage indgo + 1 set SH20-0781 Burgundy + 1 set SH20-0782 Lunar Rock + 1 set SH20-0783 Baby Blue</t>
    <phoneticPr fontId="8" type="noConversion"/>
  </si>
  <si>
    <t>Each assortment including: 1 set SH20-0784 Charcoal Gray + 1 set SH20-0785 Snow white + 1 set SH20-0786 Vintage indgo + 1 set SH20-0787 Burgundy + 1 set SH20-0788 Lunar Rock + 1 set SH20-0789 Baby Blue</t>
    <phoneticPr fontId="8" type="noConversion"/>
  </si>
  <si>
    <t>100% Polyester Microfiber Cooling Pillowcases Assortment</t>
    <phoneticPr fontId="8" type="noConversion"/>
  </si>
  <si>
    <t>Each assortment including: 2 set SH21-0790 Charcoal Gray + 2 set SH21-0790 Snow white + 2 set SH21-0790 Vintage indgo + 2 set SH21-0790 Burgundy + 2 set SH21-0790 Lunar Rock + 2 set SH21-0790 Baby Blue</t>
    <phoneticPr fontId="8" type="noConversion"/>
  </si>
  <si>
    <t>SH-90-0816</t>
    <phoneticPr fontId="8" type="noConversion"/>
  </si>
  <si>
    <t>SH-90-0817</t>
    <phoneticPr fontId="8" type="noConversion"/>
  </si>
  <si>
    <t>SH-90-0818</t>
    <phoneticPr fontId="8" type="noConversion"/>
  </si>
  <si>
    <t>SH-90-0819</t>
    <phoneticPr fontId="8" type="noConversion"/>
  </si>
  <si>
    <t>SH-90-0820</t>
    <phoneticPr fontId="8" type="noConversion"/>
  </si>
  <si>
    <t>Cooling Sheet Assortment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</si>
</sst>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-409]dd/mmm/yy;@"/>
    <numFmt numFmtId="179" formatCode="0.0%"/>
    <numFmt numFmtId="180" formatCode="0.0"/>
    <numFmt numFmtId="181" formatCode="_(* #,##0.00_);_(* \(#,##0.00\);_(* &quot;-&quot;??_);_(@_)"/>
    <numFmt numFmtId="182" formatCode="0.00000"/>
    <numFmt numFmtId="183" formatCode="[$￥-804]#,##0.00;[Red][$￥-804]#,##0.00"/>
  </numFmts>
  <fonts count="1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等线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8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8" fontId="4" fillId="0" borderId="0"/>
    <xf numFmtId="18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9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1" fillId="0" borderId="0"/>
    <xf numFmtId="0" fontId="10" fillId="0" borderId="0"/>
    <xf numFmtId="0" fontId="4" fillId="0" borderId="0"/>
    <xf numFmtId="183" fontId="4" fillId="0" borderId="0"/>
    <xf numFmtId="183" fontId="9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" fontId="3" fillId="0" borderId="1" xfId="4" applyNumberFormat="1" applyBorder="1" applyAlignment="1">
      <alignment wrapText="1"/>
    </xf>
    <xf numFmtId="177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0" fontId="6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7" fontId="2" fillId="7" borderId="2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7" fillId="6" borderId="1" xfId="1" applyNumberFormat="1" applyFont="1" applyFill="1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5" fillId="8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79" fontId="3" fillId="0" borderId="1" xfId="4" applyNumberFormat="1" applyBorder="1"/>
    <xf numFmtId="10" fontId="3" fillId="0" borderId="1" xfId="4" applyNumberFormat="1" applyBorder="1"/>
    <xf numFmtId="177" fontId="3" fillId="2" borderId="1" xfId="4" applyNumberFormat="1" applyFill="1" applyBorder="1" applyAlignment="1">
      <alignment wrapText="1"/>
    </xf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2" fontId="3" fillId="0" borderId="1" xfId="4" applyNumberFormat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7" fontId="3" fillId="0" borderId="2" xfId="4" applyNumberFormat="1" applyBorder="1"/>
    <xf numFmtId="180" fontId="2" fillId="0" borderId="1" xfId="4" applyNumberFormat="1" applyFont="1" applyBorder="1" applyAlignment="1">
      <alignment horizontal="center" wrapText="1"/>
    </xf>
    <xf numFmtId="180" fontId="3" fillId="0" borderId="0" xfId="4" applyNumberFormat="1" applyAlignment="1">
      <alignment wrapText="1"/>
    </xf>
    <xf numFmtId="177" fontId="3" fillId="0" borderId="2" xfId="4" applyNumberFormat="1" applyBorder="1" applyAlignment="1">
      <alignment horizontal="center" wrapText="1"/>
    </xf>
    <xf numFmtId="177" fontId="2" fillId="4" borderId="0" xfId="4" applyNumberFormat="1" applyFont="1" applyFill="1" applyAlignment="1">
      <alignment wrapText="1"/>
    </xf>
    <xf numFmtId="177" fontId="5" fillId="0" borderId="1" xfId="1" applyNumberFormat="1" applyFont="1" applyBorder="1" applyAlignment="1">
      <alignment wrapText="1"/>
    </xf>
    <xf numFmtId="182" fontId="3" fillId="2" borderId="1" xfId="4" applyNumberFormat="1" applyFill="1" applyBorder="1"/>
    <xf numFmtId="182" fontId="3" fillId="2" borderId="1" xfId="4" applyNumberFormat="1" applyFill="1" applyBorder="1" applyAlignment="1">
      <alignment wrapText="1"/>
    </xf>
    <xf numFmtId="182" fontId="7" fillId="0" borderId="1" xfId="1" applyNumberFormat="1" applyFont="1" applyBorder="1" applyAlignment="1">
      <alignment wrapText="1"/>
    </xf>
    <xf numFmtId="182" fontId="3" fillId="0" borderId="0" xfId="4" applyNumberFormat="1" applyAlignment="1">
      <alignment wrapText="1"/>
    </xf>
    <xf numFmtId="0" fontId="3" fillId="9" borderId="1" xfId="4" applyFill="1" applyBorder="1" applyAlignment="1">
      <alignment wrapText="1"/>
    </xf>
    <xf numFmtId="0" fontId="0" fillId="9" borderId="1" xfId="0" applyFill="1" applyBorder="1" applyAlignment="1">
      <alignment wrapText="1"/>
    </xf>
    <xf numFmtId="0" fontId="4" fillId="6" borderId="1" xfId="0" applyFont="1" applyFill="1" applyBorder="1"/>
  </cellXfs>
  <cellStyles count="22">
    <cellStyle name="Currency 2" xfId="13" xr:uid="{00000000-0005-0000-0000-000000000000}"/>
    <cellStyle name="Currency 2 2 2" xfId="8" xr:uid="{00000000-0005-0000-0000-000001000000}"/>
    <cellStyle name="Currency_Sheet1 2" xfId="20" xr:uid="{00000000-0005-0000-0000-000002000000}"/>
    <cellStyle name="Normal 2" xfId="4" xr:uid="{00000000-0005-0000-0000-000004000000}"/>
    <cellStyle name="Normal 2 18 2" xfId="1" xr:uid="{00000000-0005-0000-0000-000005000000}"/>
    <cellStyle name="Normal 2 2 14 2" xfId="18" xr:uid="{00000000-0005-0000-0000-000006000000}"/>
    <cellStyle name="Normal 2 37" xfId="17" xr:uid="{00000000-0005-0000-0000-000007000000}"/>
    <cellStyle name="Normal 35" xfId="6" xr:uid="{00000000-0005-0000-0000-000008000000}"/>
    <cellStyle name="Normal_2010 NY-showroom sheet set for JCP 0330" xfId="12" xr:uid="{00000000-0005-0000-0000-000009000000}"/>
    <cellStyle name="Percent 2" xfId="5" xr:uid="{00000000-0005-0000-0000-000012000000}"/>
    <cellStyle name="Percent 2 2 2" xfId="7" xr:uid="{00000000-0005-0000-0000-000013000000}"/>
    <cellStyle name="Style 1" xfId="3" xr:uid="{00000000-0005-0000-0000-000014000000}"/>
    <cellStyle name="百分比 2" xfId="11" xr:uid="{00000000-0005-0000-0000-000016000000}"/>
    <cellStyle name="常规" xfId="0" builtinId="0"/>
    <cellStyle name="常规 19" xfId="16" xr:uid="{00000000-0005-0000-0000-000018000000}"/>
    <cellStyle name="常规 2" xfId="14" xr:uid="{00000000-0005-0000-0000-000019000000}"/>
    <cellStyle name="常规 2 2" xfId="19" xr:uid="{00000000-0005-0000-0000-00001A000000}"/>
    <cellStyle name="货币 2" xfId="21" xr:uid="{00000000-0005-0000-0000-00001C000000}"/>
    <cellStyle name="千位分隔 2" xfId="10" xr:uid="{00000000-0005-0000-0000-00001D000000}"/>
    <cellStyle name="样式 1 2" xfId="2" xr:uid="{00000000-0005-0000-0000-00001E000000}"/>
    <cellStyle name="样式 1 2 2" xfId="15" xr:uid="{00000000-0005-0000-0000-00001F000000}"/>
    <cellStyle name="样式 1 5" xfId="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Desktop/Window/BBB%20window/chateau/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guyinghua\Local%20Settings\Temporary%20Internet%20Files\OLK97\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chenlihui/Local%20Settings/Temporary%20Internet%20Files/OLK9A/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Sample PO worksheet"/>
      <sheetName val="Attribute Assignment"/>
    </sheetNames>
    <sheetDataSet>
      <sheetData sheetId="0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6"/>
  <sheetViews>
    <sheetView tabSelected="1" zoomScale="110" zoomScaleNormal="110" workbookViewId="0">
      <selection activeCell="J3" sqref="J3:J6"/>
    </sheetView>
  </sheetViews>
  <sheetFormatPr defaultColWidth="9.140625" defaultRowHeight="15"/>
  <cols>
    <col min="1" max="1" width="10.140625" style="1" customWidth="1"/>
    <col min="2" max="2" width="7.140625" style="2" customWidth="1"/>
    <col min="3" max="4" width="8.42578125" style="2" customWidth="1"/>
    <col min="5" max="5" width="11.42578125" style="2" customWidth="1"/>
    <col min="6" max="6" width="16.140625" style="2" customWidth="1"/>
    <col min="7" max="7" width="18.28515625" style="2" customWidth="1"/>
    <col min="8" max="8" width="13.85546875" style="2" customWidth="1"/>
    <col min="9" max="9" width="38.5703125" style="2" customWidth="1"/>
    <col min="10" max="10" width="22.5703125" style="2" customWidth="1"/>
    <col min="11" max="11" width="61.85546875" style="2" customWidth="1"/>
    <col min="12" max="12" width="20.7109375" style="2" customWidth="1"/>
    <col min="13" max="13" width="38.42578125" style="2" customWidth="1"/>
    <col min="14" max="14" width="19.5703125" style="2" customWidth="1"/>
    <col min="15" max="15" width="40.7109375" style="2" customWidth="1"/>
    <col min="16" max="17" width="13" style="2" customWidth="1"/>
    <col min="18" max="19" width="8.85546875" style="2" customWidth="1"/>
    <col min="20" max="20" width="8.85546875" style="4" customWidth="1"/>
    <col min="21" max="21" width="8.5703125" style="4" customWidth="1"/>
    <col min="22" max="22" width="9.42578125" style="2" customWidth="1"/>
    <col min="23" max="23" width="8.140625" style="47" customWidth="1"/>
    <col min="24" max="24" width="8.7109375" style="47" customWidth="1"/>
    <col min="25" max="25" width="7.140625" style="47" customWidth="1"/>
    <col min="26" max="26" width="9" style="43" customWidth="1"/>
    <col min="27" max="27" width="6.28515625" style="44" customWidth="1"/>
    <col min="28" max="28" width="10" style="54" customWidth="1"/>
    <col min="29" max="29" width="10" style="43" customWidth="1"/>
    <col min="30" max="30" width="9.85546875" style="44" customWidth="1"/>
    <col min="31" max="31" width="7.85546875" style="2" customWidth="1"/>
    <col min="32" max="32" width="8.85546875" style="4" customWidth="1"/>
    <col min="33" max="33" width="13.140625" style="2" customWidth="1"/>
    <col min="34" max="34" width="8.42578125" style="3" customWidth="1"/>
    <col min="35" max="35" width="9" style="4" customWidth="1"/>
    <col min="36" max="36" width="8.42578125" style="4" customWidth="1"/>
    <col min="37" max="37" width="7.85546875" style="3" customWidth="1"/>
    <col min="38" max="38" width="8.28515625" style="4" customWidth="1"/>
    <col min="39" max="39" width="11.5703125" style="3" customWidth="1"/>
    <col min="40" max="40" width="10.85546875" style="4" customWidth="1"/>
    <col min="41" max="41" width="8.140625" style="3" customWidth="1"/>
    <col min="42" max="42" width="9.28515625" style="4" customWidth="1"/>
    <col min="43" max="43" width="8.140625" style="3" customWidth="1"/>
    <col min="44" max="45" width="9.28515625" style="4" customWidth="1"/>
    <col min="46" max="46" width="8.140625" style="3" customWidth="1"/>
    <col min="47" max="47" width="9.28515625" style="4" customWidth="1"/>
    <col min="48" max="48" width="7.85546875" style="4" customWidth="1"/>
    <col min="49" max="49" width="9.5703125" style="4" customWidth="1"/>
    <col min="50" max="50" width="7.7109375" style="4" customWidth="1"/>
    <col min="51" max="51" width="12.140625" style="4" customWidth="1"/>
    <col min="52" max="52" width="9.140625" style="2"/>
    <col min="53" max="53" width="11.5703125" style="4" customWidth="1"/>
    <col min="54" max="54" width="15" style="4" customWidth="1"/>
    <col min="55" max="16384" width="9.140625" style="2"/>
  </cols>
  <sheetData>
    <row r="1" spans="1:54" ht="68.099999999999994" customHeight="1">
      <c r="A1" s="7" t="s">
        <v>7</v>
      </c>
      <c r="B1" s="7" t="s">
        <v>8</v>
      </c>
      <c r="C1" s="8" t="s">
        <v>9</v>
      </c>
      <c r="D1" s="8" t="s">
        <v>55</v>
      </c>
      <c r="E1" s="9" t="s">
        <v>0</v>
      </c>
      <c r="F1" s="9" t="s">
        <v>2</v>
      </c>
      <c r="G1" s="10" t="s">
        <v>10</v>
      </c>
      <c r="H1" s="8" t="s">
        <v>11</v>
      </c>
      <c r="I1" s="11" t="s">
        <v>12</v>
      </c>
      <c r="J1" s="11" t="s">
        <v>13</v>
      </c>
      <c r="K1" s="11" t="s">
        <v>14</v>
      </c>
      <c r="L1" s="11" t="s">
        <v>57</v>
      </c>
      <c r="M1" s="11" t="s">
        <v>15</v>
      </c>
      <c r="N1" s="11" t="s">
        <v>16</v>
      </c>
      <c r="O1" s="8" t="s">
        <v>56</v>
      </c>
      <c r="P1" s="8" t="s">
        <v>17</v>
      </c>
      <c r="Q1" s="8" t="s">
        <v>18</v>
      </c>
      <c r="R1" s="8" t="s">
        <v>54</v>
      </c>
      <c r="S1" s="11" t="s">
        <v>19</v>
      </c>
      <c r="T1" s="49" t="s">
        <v>50</v>
      </c>
      <c r="U1" s="12" t="s">
        <v>20</v>
      </c>
      <c r="V1" s="13" t="s">
        <v>1</v>
      </c>
      <c r="W1" s="46" t="s">
        <v>21</v>
      </c>
      <c r="X1" s="46" t="s">
        <v>22</v>
      </c>
      <c r="Y1" s="46" t="s">
        <v>23</v>
      </c>
      <c r="Z1" s="14" t="s">
        <v>24</v>
      </c>
      <c r="AA1" s="15" t="s">
        <v>25</v>
      </c>
      <c r="AB1" s="53" t="s">
        <v>26</v>
      </c>
      <c r="AC1" s="16" t="s">
        <v>27</v>
      </c>
      <c r="AD1" s="17" t="s">
        <v>28</v>
      </c>
      <c r="AE1" s="7" t="s">
        <v>29</v>
      </c>
      <c r="AF1" s="18" t="s">
        <v>30</v>
      </c>
      <c r="AG1" s="7" t="s">
        <v>31</v>
      </c>
      <c r="AH1" s="19" t="s">
        <v>32</v>
      </c>
      <c r="AI1" s="20" t="s">
        <v>33</v>
      </c>
      <c r="AJ1" s="18" t="s">
        <v>34</v>
      </c>
      <c r="AK1" s="19" t="s">
        <v>35</v>
      </c>
      <c r="AL1" s="18" t="s">
        <v>36</v>
      </c>
      <c r="AM1" s="19" t="s">
        <v>37</v>
      </c>
      <c r="AN1" s="18" t="s">
        <v>38</v>
      </c>
      <c r="AO1" s="19" t="s">
        <v>39</v>
      </c>
      <c r="AP1" s="18" t="s">
        <v>40</v>
      </c>
      <c r="AQ1" s="19" t="s">
        <v>41</v>
      </c>
      <c r="AR1" s="18" t="s">
        <v>42</v>
      </c>
      <c r="AS1" s="50" t="s">
        <v>53</v>
      </c>
      <c r="AT1" s="19" t="s">
        <v>51</v>
      </c>
      <c r="AU1" s="18" t="s">
        <v>52</v>
      </c>
      <c r="AV1" s="18" t="s">
        <v>43</v>
      </c>
      <c r="AW1" s="21" t="s">
        <v>44</v>
      </c>
      <c r="AX1" s="22" t="s">
        <v>70</v>
      </c>
      <c r="AY1" s="23" t="s">
        <v>69</v>
      </c>
      <c r="AZ1" s="7" t="s">
        <v>45</v>
      </c>
      <c r="BA1" s="18" t="s">
        <v>46</v>
      </c>
      <c r="BB1" s="18" t="s">
        <v>47</v>
      </c>
    </row>
    <row r="2" spans="1:54" s="37" customFormat="1" ht="75">
      <c r="A2" s="24">
        <v>1</v>
      </c>
      <c r="B2" s="25"/>
      <c r="C2" s="25"/>
      <c r="D2" s="25"/>
      <c r="E2" s="25" t="s">
        <v>4</v>
      </c>
      <c r="F2" s="25" t="s">
        <v>5</v>
      </c>
      <c r="G2" s="25" t="s">
        <v>48</v>
      </c>
      <c r="H2" s="25" t="s">
        <v>65</v>
      </c>
      <c r="I2" s="25" t="s">
        <v>71</v>
      </c>
      <c r="J2" s="25" t="s">
        <v>84</v>
      </c>
      <c r="K2" s="25" t="s">
        <v>66</v>
      </c>
      <c r="L2" s="39" t="s">
        <v>68</v>
      </c>
      <c r="M2" s="25" t="s">
        <v>58</v>
      </c>
      <c r="N2" s="25" t="s">
        <v>72</v>
      </c>
      <c r="O2" s="39" t="s">
        <v>73</v>
      </c>
      <c r="P2" s="57" t="s">
        <v>79</v>
      </c>
      <c r="Q2" s="56"/>
      <c r="R2" s="25"/>
      <c r="S2" s="25" t="s">
        <v>6</v>
      </c>
      <c r="T2" s="48"/>
      <c r="U2" s="45">
        <v>3.56</v>
      </c>
      <c r="V2" s="25" t="s">
        <v>3</v>
      </c>
      <c r="W2" s="5">
        <v>47</v>
      </c>
      <c r="X2" s="5">
        <v>29</v>
      </c>
      <c r="Y2" s="5">
        <v>24</v>
      </c>
      <c r="Z2" s="28">
        <v>5.0999999999999996</v>
      </c>
      <c r="AA2" s="27">
        <v>6</v>
      </c>
      <c r="AB2" s="51">
        <v>3.5439999999999999E-2</v>
      </c>
      <c r="AC2" s="28">
        <v>63</v>
      </c>
      <c r="AD2" s="29">
        <f t="shared" ref="AD2" si="0">IF(AA2="","",AC2/AB2*AA2)</f>
        <v>10666</v>
      </c>
      <c r="AE2" s="30">
        <v>3500</v>
      </c>
      <c r="AF2" s="31">
        <f t="shared" ref="AF2" si="1">IF(ISERROR(AE2/AD2),"",AE2/AD2)</f>
        <v>0.33</v>
      </c>
      <c r="AG2" s="25" t="s">
        <v>63</v>
      </c>
      <c r="AH2" s="32">
        <v>0.41399999999999998</v>
      </c>
      <c r="AI2" s="31">
        <f t="shared" ref="AI2" si="2">IF(ISERROR(U2*AH2),"",U2*AH2)</f>
        <v>1.47</v>
      </c>
      <c r="AJ2" s="31">
        <f>IF(ISERROR(U2+AF2+AI2),"",U2+AF2+AI2)</f>
        <v>5.36</v>
      </c>
      <c r="AK2" s="33">
        <v>0</v>
      </c>
      <c r="AL2" s="31">
        <f t="shared" ref="AL2" si="3">IF(ISERROR(AY2*AK2),"",AY2*AK2)</f>
        <v>0</v>
      </c>
      <c r="AM2" s="33">
        <v>0</v>
      </c>
      <c r="AN2" s="31">
        <f t="shared" ref="AN2" si="4">IF(ISERROR(AY2*AM2),"",AY2*AM2)</f>
        <v>0</v>
      </c>
      <c r="AO2" s="33">
        <v>5.5E-2</v>
      </c>
      <c r="AP2" s="31">
        <f t="shared" ref="AP2" si="5">IF(ISERROR(AY2*AO2),"",AY2*AO2)</f>
        <v>0.41</v>
      </c>
      <c r="AQ2" s="33">
        <v>0</v>
      </c>
      <c r="AR2" s="31">
        <f t="shared" ref="AR2" si="6">IF(ISERROR(U2*AQ2),"",U2*AQ2)</f>
        <v>0</v>
      </c>
      <c r="AS2" s="36">
        <v>0</v>
      </c>
      <c r="AT2" s="33">
        <v>0</v>
      </c>
      <c r="AU2" s="31">
        <f t="shared" ref="AU2" si="7">IF(ISERROR(AY2*AT2),"",AY2*AT2)</f>
        <v>0</v>
      </c>
      <c r="AV2" s="31">
        <f t="shared" ref="AV2" si="8">IF(ISERROR(AL2+AN2+AP2+AR2+AU2),"",AL2+AN2+AP2+AR2+AU2)</f>
        <v>0.41</v>
      </c>
      <c r="AW2" s="31">
        <f t="shared" ref="AW2" si="9">IF(ISERROR(AJ2+AV2),"",AJ2+AV2-AF2)</f>
        <v>5.44</v>
      </c>
      <c r="AX2" s="35">
        <f t="shared" ref="AX2" si="10">IF(ISERROR((AY2-AW2)/AY2),"",(AY2-AW2)/AY2)</f>
        <v>0.26779999999999998</v>
      </c>
      <c r="AY2" s="36">
        <v>7.43</v>
      </c>
      <c r="AZ2" s="27">
        <v>1108</v>
      </c>
      <c r="BA2" s="31">
        <f t="shared" ref="BA2" si="11">IF(ISERROR(AW2*AZ2),"",AW2*AZ2)</f>
        <v>6027.52</v>
      </c>
      <c r="BB2" s="31">
        <f t="shared" ref="BB2" si="12">IF(ISERROR(AY2*AZ2),"",AY2*AZ2)</f>
        <v>8232.44</v>
      </c>
    </row>
    <row r="3" spans="1:54" ht="15" customHeight="1">
      <c r="A3" s="38">
        <v>2</v>
      </c>
      <c r="B3" s="39"/>
      <c r="C3" s="39"/>
      <c r="D3" s="39"/>
      <c r="E3" s="25" t="s">
        <v>4</v>
      </c>
      <c r="F3" s="25" t="s">
        <v>5</v>
      </c>
      <c r="G3" s="25" t="s">
        <v>48</v>
      </c>
      <c r="H3" s="25" t="s">
        <v>65</v>
      </c>
      <c r="I3" s="25" t="s">
        <v>71</v>
      </c>
      <c r="J3" s="25" t="s">
        <v>84</v>
      </c>
      <c r="K3" s="25" t="s">
        <v>66</v>
      </c>
      <c r="L3" s="39" t="s">
        <v>68</v>
      </c>
      <c r="M3" s="25" t="s">
        <v>59</v>
      </c>
      <c r="N3" s="25" t="s">
        <v>72</v>
      </c>
      <c r="O3" s="39" t="s">
        <v>74</v>
      </c>
      <c r="P3" s="57" t="s">
        <v>80</v>
      </c>
      <c r="Q3" s="56"/>
      <c r="R3" s="39"/>
      <c r="S3" s="25" t="s">
        <v>6</v>
      </c>
      <c r="T3" s="48"/>
      <c r="U3" s="45">
        <v>4.26</v>
      </c>
      <c r="V3" s="25" t="s">
        <v>3</v>
      </c>
      <c r="W3" s="27">
        <v>47</v>
      </c>
      <c r="X3" s="27">
        <v>29</v>
      </c>
      <c r="Y3" s="27">
        <v>26</v>
      </c>
      <c r="Z3" s="40">
        <v>5.0999999999999996</v>
      </c>
      <c r="AA3" s="27">
        <v>6</v>
      </c>
      <c r="AB3" s="52">
        <v>3.5439999999999999E-2</v>
      </c>
      <c r="AC3" s="28">
        <v>63</v>
      </c>
      <c r="AD3" s="29">
        <f t="shared" ref="AD3" si="13">IF(AA3="","",AC3/AB3*AA3)</f>
        <v>10666</v>
      </c>
      <c r="AE3" s="30">
        <v>3500</v>
      </c>
      <c r="AF3" s="34">
        <f t="shared" ref="AF3" si="14">IF(ISERROR(AE3/AD3),"",AE3/AD3)</f>
        <v>0.33</v>
      </c>
      <c r="AG3" s="25" t="s">
        <v>63</v>
      </c>
      <c r="AH3" s="32">
        <v>0.41399999999999998</v>
      </c>
      <c r="AI3" s="31">
        <f t="shared" ref="AI3" si="15">IF(ISERROR(U3*AH3),"",U3*AH3)</f>
        <v>1.76</v>
      </c>
      <c r="AJ3" s="31">
        <f>IF(ISERROR(U3+AF3+AI3),"",U3+AF3+AI3)</f>
        <v>6.35</v>
      </c>
      <c r="AK3" s="33">
        <v>0</v>
      </c>
      <c r="AL3" s="34">
        <f t="shared" ref="AL3" si="16">IF(ISERROR(AY3*AK3),"",AY3*AK3)</f>
        <v>0</v>
      </c>
      <c r="AM3" s="33">
        <v>0</v>
      </c>
      <c r="AN3" s="34">
        <f t="shared" ref="AN3" si="17">IF(ISERROR(AY3*AM3),"",AY3*AM3)</f>
        <v>0</v>
      </c>
      <c r="AO3" s="33">
        <v>5.5E-2</v>
      </c>
      <c r="AP3" s="31">
        <f t="shared" ref="AP3" si="18">IF(ISERROR(AY3*AO3),"",AY3*AO3)</f>
        <v>0.5</v>
      </c>
      <c r="AQ3" s="33">
        <v>0</v>
      </c>
      <c r="AR3" s="31">
        <f t="shared" ref="AR3" si="19">IF(ISERROR(U3*AQ3),"",U3*AQ3)</f>
        <v>0</v>
      </c>
      <c r="AS3" s="36">
        <v>0</v>
      </c>
      <c r="AT3" s="33">
        <v>0</v>
      </c>
      <c r="AU3" s="31">
        <f t="shared" ref="AU3" si="20">IF(ISERROR(AY3*AT3),"",AY3*AT3)</f>
        <v>0</v>
      </c>
      <c r="AV3" s="31">
        <f t="shared" ref="AV3" si="21">IF(ISERROR(AL3+AN3+AP3+AR3+AU3),"",AL3+AN3+AP3+AR3+AU3)</f>
        <v>0.5</v>
      </c>
      <c r="AW3" s="31">
        <f t="shared" ref="AW3" si="22">IF(ISERROR(AJ3+AV3),"",AJ3+AV3-AF3)</f>
        <v>6.52</v>
      </c>
      <c r="AX3" s="35">
        <f t="shared" ref="AX3" si="23">IF(ISERROR((AY3-AW3)/AY3),"",(AY3-AW3)/AY3)</f>
        <v>0.28899999999999998</v>
      </c>
      <c r="AY3" s="6">
        <v>9.17</v>
      </c>
      <c r="AZ3" s="27">
        <v>1108</v>
      </c>
      <c r="BA3" s="31">
        <f t="shared" ref="BA3" si="24">IF(ISERROR(AW3*AZ3),"",AW3*AZ3)</f>
        <v>7224.16</v>
      </c>
      <c r="BB3" s="31">
        <f t="shared" ref="BB3" si="25">IF(ISERROR(AY3*AZ3),"",AY3*AZ3)</f>
        <v>10160.36</v>
      </c>
    </row>
    <row r="4" spans="1:54" ht="15" customHeight="1">
      <c r="A4" s="38">
        <v>3</v>
      </c>
      <c r="B4" s="39"/>
      <c r="C4" s="39"/>
      <c r="D4" s="39"/>
      <c r="E4" s="25" t="s">
        <v>4</v>
      </c>
      <c r="F4" s="25" t="s">
        <v>5</v>
      </c>
      <c r="G4" s="25" t="s">
        <v>48</v>
      </c>
      <c r="H4" s="25" t="s">
        <v>65</v>
      </c>
      <c r="I4" s="25" t="s">
        <v>71</v>
      </c>
      <c r="J4" s="25" t="s">
        <v>84</v>
      </c>
      <c r="K4" s="25" t="s">
        <v>66</v>
      </c>
      <c r="L4" s="39" t="s">
        <v>68</v>
      </c>
      <c r="M4" s="26" t="s">
        <v>60</v>
      </c>
      <c r="N4" s="25" t="s">
        <v>72</v>
      </c>
      <c r="O4" s="39" t="s">
        <v>75</v>
      </c>
      <c r="P4" s="57" t="s">
        <v>81</v>
      </c>
      <c r="Q4" s="56"/>
      <c r="R4" s="39"/>
      <c r="S4" s="25" t="s">
        <v>6</v>
      </c>
      <c r="T4" s="48"/>
      <c r="U4" s="45">
        <v>4.7699999999999996</v>
      </c>
      <c r="V4" s="25" t="s">
        <v>3</v>
      </c>
      <c r="W4" s="5">
        <v>47</v>
      </c>
      <c r="X4" s="5">
        <v>29</v>
      </c>
      <c r="Y4" s="5">
        <v>30</v>
      </c>
      <c r="Z4" s="40">
        <v>5.0999999999999996</v>
      </c>
      <c r="AA4" s="27">
        <v>6</v>
      </c>
      <c r="AB4" s="52">
        <v>4.0890000000000003E-2</v>
      </c>
      <c r="AC4" s="28">
        <v>63</v>
      </c>
      <c r="AD4" s="29">
        <f t="shared" ref="AD4" si="26">IF(AA4="","",AC4/AB4*AA4)</f>
        <v>9244</v>
      </c>
      <c r="AE4" s="30">
        <v>3500</v>
      </c>
      <c r="AF4" s="34">
        <f t="shared" ref="AF4" si="27">IF(ISERROR(AE4/AD4),"",AE4/AD4)</f>
        <v>0.38</v>
      </c>
      <c r="AG4" s="25" t="s">
        <v>63</v>
      </c>
      <c r="AH4" s="32">
        <v>0.41399999999999998</v>
      </c>
      <c r="AI4" s="31">
        <f t="shared" ref="AI4" si="28">IF(ISERROR(U4*AH4),"",U4*AH4)</f>
        <v>1.97</v>
      </c>
      <c r="AJ4" s="31">
        <f t="shared" ref="AJ4" si="29">IF(ISERROR(U4+AF4+AI4),"",U4+AF4+AI4)</f>
        <v>7.12</v>
      </c>
      <c r="AK4" s="33">
        <v>0</v>
      </c>
      <c r="AL4" s="34">
        <f t="shared" ref="AL4" si="30">IF(ISERROR(AY4*AK4),"",AY4*AK4)</f>
        <v>0</v>
      </c>
      <c r="AM4" s="33">
        <v>0</v>
      </c>
      <c r="AN4" s="34">
        <f t="shared" ref="AN4" si="31">IF(ISERROR(AY4*AM4),"",AY4*AM4)</f>
        <v>0</v>
      </c>
      <c r="AO4" s="33">
        <v>5.5E-2</v>
      </c>
      <c r="AP4" s="31">
        <f t="shared" ref="AP4" si="32">IF(ISERROR(AY4*AO4),"",AY4*AO4)</f>
        <v>0.55000000000000004</v>
      </c>
      <c r="AQ4" s="33">
        <v>0</v>
      </c>
      <c r="AR4" s="31">
        <f t="shared" ref="AR4" si="33">IF(ISERROR(U4*AQ4),"",U4*AQ4)</f>
        <v>0</v>
      </c>
      <c r="AS4" s="36">
        <v>0</v>
      </c>
      <c r="AT4" s="33">
        <v>0</v>
      </c>
      <c r="AU4" s="31">
        <f t="shared" ref="AU4" si="34">IF(ISERROR(AY4*AT4),"",AY4*AT4)</f>
        <v>0</v>
      </c>
      <c r="AV4" s="31">
        <f t="shared" ref="AV4" si="35">IF(ISERROR(AL4+AN4+AP4+AR4+AU4),"",AL4+AN4+AP4+AR4+AU4)</f>
        <v>0.55000000000000004</v>
      </c>
      <c r="AW4" s="31">
        <f t="shared" ref="AW4" si="36">IF(ISERROR(AJ4+AV4),"",AJ4+AV4-AF4)</f>
        <v>7.29</v>
      </c>
      <c r="AX4" s="35">
        <f t="shared" ref="AX4" si="37">IF(ISERROR((AY4-AW4)/AY4),"",(AY4-AW4)/AY4)</f>
        <v>0.27100000000000002</v>
      </c>
      <c r="AY4" s="6">
        <v>10</v>
      </c>
      <c r="AZ4" s="27">
        <v>1108</v>
      </c>
      <c r="BA4" s="31" t="str">
        <f>IF(ISERROR(AW4*#REF!),"",AW4*#REF!)</f>
        <v/>
      </c>
      <c r="BB4" s="31" t="str">
        <f>IF(ISERROR(AY4*#REF!),"",AY4*#REF!)</f>
        <v/>
      </c>
    </row>
    <row r="5" spans="1:54" ht="15" customHeight="1">
      <c r="A5" s="38">
        <v>4</v>
      </c>
      <c r="B5" s="39"/>
      <c r="C5" s="39"/>
      <c r="D5" s="39"/>
      <c r="E5" s="25" t="s">
        <v>4</v>
      </c>
      <c r="F5" s="25" t="s">
        <v>5</v>
      </c>
      <c r="G5" s="25" t="s">
        <v>48</v>
      </c>
      <c r="H5" s="25" t="s">
        <v>65</v>
      </c>
      <c r="I5" s="25" t="s">
        <v>71</v>
      </c>
      <c r="J5" s="25" t="s">
        <v>84</v>
      </c>
      <c r="K5" s="25" t="s">
        <v>66</v>
      </c>
      <c r="L5" s="39" t="s">
        <v>68</v>
      </c>
      <c r="M5" s="39" t="s">
        <v>61</v>
      </c>
      <c r="N5" s="39" t="s">
        <v>72</v>
      </c>
      <c r="O5" s="39" t="s">
        <v>76</v>
      </c>
      <c r="P5" s="57" t="s">
        <v>82</v>
      </c>
      <c r="Q5" s="56"/>
      <c r="R5" s="39"/>
      <c r="S5" s="25" t="s">
        <v>6</v>
      </c>
      <c r="T5" s="48"/>
      <c r="U5" s="45">
        <v>5.39</v>
      </c>
      <c r="V5" s="25" t="s">
        <v>3</v>
      </c>
      <c r="W5" s="5">
        <v>47</v>
      </c>
      <c r="X5" s="5">
        <v>29</v>
      </c>
      <c r="Y5" s="5">
        <v>33</v>
      </c>
      <c r="Z5" s="40">
        <v>5.0999999999999996</v>
      </c>
      <c r="AA5" s="27">
        <v>6</v>
      </c>
      <c r="AB5" s="52">
        <f t="shared" ref="AB5" si="38">IF(W5="","",W5*X5*Y5/1000000)</f>
        <v>4.4979999999999999E-2</v>
      </c>
      <c r="AC5" s="28">
        <v>63</v>
      </c>
      <c r="AD5" s="29">
        <f t="shared" ref="AD5" si="39">IF(AA5="","",AC5/AB5*AA5)</f>
        <v>8404</v>
      </c>
      <c r="AE5" s="30">
        <v>3500</v>
      </c>
      <c r="AF5" s="34">
        <f t="shared" ref="AF5" si="40">IF(ISERROR(AE5/AD5),"",AE5/AD5)</f>
        <v>0.42</v>
      </c>
      <c r="AG5" s="25" t="s">
        <v>63</v>
      </c>
      <c r="AH5" s="32">
        <v>0.41399999999999998</v>
      </c>
      <c r="AI5" s="31">
        <f t="shared" ref="AI5" si="41">IF(ISERROR(U5*AH5),"",U5*AH5)</f>
        <v>2.23</v>
      </c>
      <c r="AJ5" s="31">
        <f t="shared" ref="AJ5" si="42">IF(ISERROR(U5+AF5+AI5),"",U5+AF5+AI5)</f>
        <v>8.0399999999999991</v>
      </c>
      <c r="AK5" s="33">
        <v>0</v>
      </c>
      <c r="AL5" s="34">
        <f t="shared" ref="AL5" si="43">IF(ISERROR(AY5*AK5),"",AY5*AK5)</f>
        <v>0</v>
      </c>
      <c r="AM5" s="33">
        <v>0</v>
      </c>
      <c r="AN5" s="34">
        <f t="shared" ref="AN5" si="44">IF(ISERROR(AY5*AM5),"",AY5*AM5)</f>
        <v>0</v>
      </c>
      <c r="AO5" s="33">
        <v>5.5E-2</v>
      </c>
      <c r="AP5" s="31">
        <f t="shared" ref="AP5" si="45">IF(ISERROR(AY5*AO5),"",AY5*AO5)</f>
        <v>0.63</v>
      </c>
      <c r="AQ5" s="33">
        <v>0</v>
      </c>
      <c r="AR5" s="31">
        <f t="shared" ref="AR5" si="46">IF(ISERROR(U5*AQ5),"",U5*AQ5)</f>
        <v>0</v>
      </c>
      <c r="AS5" s="36">
        <v>0</v>
      </c>
      <c r="AT5" s="33">
        <v>0</v>
      </c>
      <c r="AU5" s="31">
        <f t="shared" ref="AU5" si="47">IF(ISERROR(AY5*AT5),"",AY5*AT5)</f>
        <v>0</v>
      </c>
      <c r="AV5" s="31">
        <f t="shared" ref="AV5" si="48">IF(ISERROR(AL5+AN5+AP5+AR5+AU5),"",AL5+AN5+AP5+AR5+AU5)</f>
        <v>0.63</v>
      </c>
      <c r="AW5" s="31">
        <f t="shared" ref="AW5" si="49">IF(ISERROR(AJ5+AV5),"",AJ5+AV5-AF5)</f>
        <v>8.25</v>
      </c>
      <c r="AX5" s="42">
        <f t="shared" ref="AX5" si="50">IF(ISERROR((AY5-AW5)/AY5),"",(AY5-AW5)/AY5)</f>
        <v>0.28389999999999999</v>
      </c>
      <c r="AY5" s="6">
        <v>11.52</v>
      </c>
      <c r="AZ5" s="27">
        <v>1108</v>
      </c>
      <c r="BA5" s="31">
        <f t="shared" ref="BA5" si="51">IF(ISERROR(AW5*AZ5),"",AW5*AZ5)</f>
        <v>9141</v>
      </c>
      <c r="BB5" s="31">
        <f t="shared" ref="BB5" si="52">IF(ISERROR(AY5*AZ5),"",AY5*AZ5)</f>
        <v>12764.16</v>
      </c>
    </row>
    <row r="6" spans="1:54" ht="75">
      <c r="A6" s="38">
        <v>5</v>
      </c>
      <c r="B6" s="39"/>
      <c r="C6" s="39"/>
      <c r="D6" s="39"/>
      <c r="E6" s="25" t="s">
        <v>4</v>
      </c>
      <c r="F6" s="25" t="s">
        <v>5</v>
      </c>
      <c r="G6" s="25" t="s">
        <v>49</v>
      </c>
      <c r="H6" s="25" t="s">
        <v>65</v>
      </c>
      <c r="I6" s="25" t="s">
        <v>77</v>
      </c>
      <c r="J6" s="25" t="s">
        <v>84</v>
      </c>
      <c r="K6" s="25" t="s">
        <v>67</v>
      </c>
      <c r="L6" s="39" t="s">
        <v>68</v>
      </c>
      <c r="M6" s="39" t="s">
        <v>62</v>
      </c>
      <c r="N6" s="39" t="s">
        <v>72</v>
      </c>
      <c r="O6" s="39" t="s">
        <v>78</v>
      </c>
      <c r="P6" s="57" t="s">
        <v>83</v>
      </c>
      <c r="Q6" s="55"/>
      <c r="R6" s="39"/>
      <c r="S6" s="25" t="s">
        <v>6</v>
      </c>
      <c r="T6" s="48"/>
      <c r="U6" s="45">
        <v>1.01</v>
      </c>
      <c r="V6" s="25" t="s">
        <v>3</v>
      </c>
      <c r="W6" s="5">
        <v>31</v>
      </c>
      <c r="X6" s="5">
        <v>25</v>
      </c>
      <c r="Y6" s="5">
        <v>26</v>
      </c>
      <c r="Z6" s="40">
        <v>5.0999999999999996</v>
      </c>
      <c r="AA6" s="5">
        <v>12</v>
      </c>
      <c r="AB6" s="52">
        <f t="shared" ref="AB6" si="53">IF(W6="","",W6*X6*Y6/1000000)</f>
        <v>2.0150000000000001E-2</v>
      </c>
      <c r="AC6" s="28">
        <v>63</v>
      </c>
      <c r="AD6" s="29">
        <f t="shared" ref="AD6" si="54">IF(AA6="","",AC6/AB6*AA6)</f>
        <v>37519</v>
      </c>
      <c r="AE6" s="30">
        <v>3500</v>
      </c>
      <c r="AF6" s="34">
        <f t="shared" ref="AF6" si="55">IF(ISERROR(AE6/AD6),"",AE6/AD6)</f>
        <v>0.09</v>
      </c>
      <c r="AG6" s="39" t="s">
        <v>64</v>
      </c>
      <c r="AH6" s="41">
        <v>0.41399999999999998</v>
      </c>
      <c r="AI6" s="31">
        <f t="shared" ref="AI6" si="56">IF(ISERROR(U6*AH6),"",U6*AH6)</f>
        <v>0.42</v>
      </c>
      <c r="AJ6" s="31">
        <f t="shared" ref="AJ6" si="57">IF(ISERROR(U6+AF6+AI6),"",U6+AF6+AI6)</f>
        <v>1.52</v>
      </c>
      <c r="AK6" s="33">
        <v>0</v>
      </c>
      <c r="AL6" s="34">
        <f t="shared" ref="AL6" si="58">IF(ISERROR(AY6*AK6),"",AY6*AK6)</f>
        <v>0</v>
      </c>
      <c r="AM6" s="33">
        <v>0</v>
      </c>
      <c r="AN6" s="34">
        <f t="shared" ref="AN6" si="59">IF(ISERROR(AY6*AM6),"",AY6*AM6)</f>
        <v>0</v>
      </c>
      <c r="AO6" s="33">
        <v>5.5E-2</v>
      </c>
      <c r="AP6" s="31">
        <f t="shared" ref="AP6" si="60">IF(ISERROR(AY6*AO6),"",AY6*AO6)</f>
        <v>0.12</v>
      </c>
      <c r="AQ6" s="33">
        <v>0</v>
      </c>
      <c r="AR6" s="31">
        <f t="shared" ref="AR6" si="61">IF(ISERROR(U6*AQ6),"",U6*AQ6)</f>
        <v>0</v>
      </c>
      <c r="AS6" s="36">
        <v>0</v>
      </c>
      <c r="AT6" s="33">
        <v>0</v>
      </c>
      <c r="AU6" s="31">
        <f t="shared" ref="AU6" si="62">IF(ISERROR(AY6*AT6),"",AY6*AT6)</f>
        <v>0</v>
      </c>
      <c r="AV6" s="31">
        <f t="shared" ref="AV6" si="63">IF(ISERROR(AL6+AN6+AP6+AR6+AU6),"",AL6+AN6+AP6+AR6+AU6)</f>
        <v>0.12</v>
      </c>
      <c r="AW6" s="31">
        <f t="shared" ref="AW6" si="64">IF(ISERROR(AJ6+AV6),"",AJ6+AV6-AF6)</f>
        <v>1.55</v>
      </c>
      <c r="AX6" s="42">
        <f t="shared" ref="AX6" si="65">IF(ISERROR((AY6-AW6)/AY6),"",(AY6-AW6)/AY6)</f>
        <v>0.28239999999999998</v>
      </c>
      <c r="AY6" s="6">
        <v>2.16</v>
      </c>
      <c r="AZ6" s="27">
        <v>1108</v>
      </c>
      <c r="BA6" s="31">
        <f t="shared" ref="BA6" si="66">IF(ISERROR(AW6*AZ6),"",AW6*AZ6)</f>
        <v>1717.4</v>
      </c>
      <c r="BB6" s="31">
        <f t="shared" ref="BB6" si="67">IF(ISERROR(AY6*AZ6),"",AY6*AZ6)</f>
        <v>2393.2800000000002</v>
      </c>
    </row>
  </sheetData>
  <sheetProtection insertRows="0" deleteRows="0" sort="0"/>
  <protectedRanges>
    <protectedRange sqref="E7:K215 U3:V3 E5:G6 U2:Z2 Z3 U6:AD6 M7:AY215 AF6:AX6 A2:G4 AB2:AD5 AF2:AF5 AI2:AX5 U4:Z5 Q2:S6 M2:O6 A5:D215 I2:K6" name="Range1"/>
    <protectedRange sqref="W3:Y3" name="Range1_2"/>
    <protectedRange sqref="AE2:AE6" name="Range1_3"/>
    <protectedRange sqref="AZ2:AZ6" name="Range1_6"/>
    <protectedRange sqref="L2:L251" name="Range1_1"/>
    <protectedRange sqref="H2:H6" name="Range1_5"/>
  </protectedRanges>
  <phoneticPr fontId="8" type="noConversion"/>
  <dataValidations count="1">
    <dataValidation type="list" allowBlank="1" showInputMessage="1" showErrorMessage="1" sqref="V2:V6 S2:S6 E2:G6" xr:uid="{00000000-0002-0000-0100-000002000000}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2025-10-27T07:11:39Z</dcterms:modified>
</cp:coreProperties>
</file>