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4FC6B9-4B69-448A-A827-3D6D91886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" i="6" l="1"/>
  <c r="BH4" i="6"/>
  <c r="BG4" i="6"/>
  <c r="BE4" i="6"/>
  <c r="BA4" i="6"/>
  <c r="AU4" i="6"/>
  <c r="AR4" i="6"/>
  <c r="AO4" i="6"/>
  <c r="AM4" i="6"/>
  <c r="AK4" i="6"/>
  <c r="AI4" i="6"/>
  <c r="AH4" i="6"/>
  <c r="AG4" i="6"/>
  <c r="AA4" i="6"/>
  <c r="AC4" i="6" s="1"/>
  <c r="AE4" i="6" s="1"/>
  <c r="BI3" i="6"/>
  <c r="BH3" i="6"/>
  <c r="BG3" i="6"/>
  <c r="BE3" i="6"/>
  <c r="BA3" i="6"/>
  <c r="AU3" i="6"/>
  <c r="AR3" i="6"/>
  <c r="AO3" i="6"/>
  <c r="AM3" i="6"/>
  <c r="AK3" i="6"/>
  <c r="AI3" i="6"/>
  <c r="AG3" i="6"/>
  <c r="AH3" i="6" s="1"/>
  <c r="AA3" i="6"/>
  <c r="AC3" i="6" s="1"/>
  <c r="AE3" i="6" s="1"/>
  <c r="AV4" i="6" l="1"/>
  <c r="AW4" i="6" s="1"/>
  <c r="AV3" i="6"/>
  <c r="AW3" i="6" s="1"/>
  <c r="BD4" i="6"/>
  <c r="AX4" i="6"/>
  <c r="AG2" i="6"/>
  <c r="BD3" i="6" l="1"/>
  <c r="AX3" i="6"/>
  <c r="AH2" i="6"/>
  <c r="BG2" i="6"/>
  <c r="AI2" i="6"/>
  <c r="BA2" i="6" l="1"/>
  <c r="BI2" i="6"/>
  <c r="BH2" i="6"/>
  <c r="BE2" i="6"/>
  <c r="AM2" i="6"/>
  <c r="AK2" i="6"/>
  <c r="AU2" i="6" l="1"/>
  <c r="AR2" i="6"/>
  <c r="AO2" i="6"/>
  <c r="AA2" i="6"/>
  <c r="AC2" i="6" s="1"/>
  <c r="AE2" i="6" s="1"/>
  <c r="AV2" i="6" l="1"/>
  <c r="AW2" i="6" l="1"/>
  <c r="AX2" i="6" s="1"/>
  <c r="BD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[FOB with Loads $]*[Quantity]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DI Price]*[Quantity]</t>
        </r>
      </text>
    </comment>
    <comment ref="BG1" authorId="0" shapeId="0" xr:uid="{00000000-0006-0000-0100-000011000000}">
      <text>
        <r>
          <rPr>
            <sz val="11"/>
            <rFont val="Calibri"/>
            <family val="2"/>
          </rPr>
          <t>[ELC]*[Quantity]</t>
        </r>
      </text>
    </comment>
    <comment ref="BH1" authorId="0" shapeId="0" xr:uid="{00000000-0006-0000-0100-000012000000}">
      <text>
        <r>
          <rPr>
            <sz val="11"/>
            <rFont val="Calibri"/>
            <family val="2"/>
          </rPr>
          <t>[JLA DI Price]*[Quantity]*0.1</t>
        </r>
      </text>
    </comment>
    <comment ref="BI1" authorId="0" shapeId="0" xr:uid="{00000000-0006-0000-0100-000013000000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<sst xmlns="http://schemas.openxmlformats.org/spreadsheetml/2006/main" count="100" uniqueCount="79">
  <si>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</si>
  <si>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</si>
  <si>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</si>
  <si>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</si>
  <si>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</si>
  <si>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</si>
  <si>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</si>
  <si>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</si>
  <si>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</si>
  <si>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</si>
  <si>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</si>
  <si>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</si>
  <si>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</si>
  <si>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</si>
  <si>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</si>
  <si>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</si>
  <si>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</si>
  <si>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</si>
  <si>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</si>
  <si>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</si>
  <si>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</si>
  <si>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</si>
  <si>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</si>
  <si>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</si>
  <si>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</si>
  <si>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</si>
  <si>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</si>
  <si>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</si>
  <si>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</si>
  <si>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</si>
  <si>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</si>
  <si>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</si>
  <si>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</si>
  <si>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</si>
  <si>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</si>
  <si>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</si>
  <si>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</si>
  <si>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</si>
  <si>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</si>
  <si>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</si>
  <si>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</si>
  <si>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</si>
  <si>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</si>
  <si>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</si>
  <si>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</si>
  <si>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</si>
  <si>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</si>
  <si>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Total Quantity</t>
  </si>
  <si>
    <t>Rebate/Co-op %</t>
  </si>
  <si>
    <t>Rebate/Co-op $</t>
  </si>
  <si>
    <t>OOD %</t>
  </si>
  <si>
    <t>OOD $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</si>
  <si>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</si>
  <si>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</si>
  <si>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</si>
  <si>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</si>
  <si>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</si>
  <si>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</si>
  <si>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</si>
  <si>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</si>
  <si>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</si>
  <si>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</si>
  <si>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</si>
  <si>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</si>
  <si>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 xml:space="preserve">Casual Classics </t>
  </si>
  <si>
    <t xml:space="preserve">100% Rayon from Bamboo loops, 100% Cotton ground
Single Ply Carded Solid Dyed Dobby
Pile: 1/16 Carded ,
Ground: 1/10s
Weft: 1/16s </t>
  </si>
  <si>
    <t xml:space="preserve">100% Rayon from Bamboo loops, 100% Cotton ground
Single Ply Carded Solid Dyed Dobby
Pile: 1/12 Carded ,
Ground: 1/10s
Weft: 1/12s </t>
  </si>
  <si>
    <t>12x12
400gsm</t>
  </si>
  <si>
    <t>NCI Load 1 Load 7%</t>
  </si>
  <si>
    <t>5pk Bamboo Washcloth Set w. Printed Satin Ribbon</t>
  </si>
  <si>
    <t>Green (3 white + 2 colored)</t>
    <phoneticPr fontId="30" type="noConversion"/>
  </si>
  <si>
    <t>Blue (3 white + 2 colored)</t>
    <phoneticPr fontId="30" type="noConversion"/>
  </si>
  <si>
    <t>Grey (3 white + 2 colored)</t>
    <phoneticPr fontId="30" type="noConversion"/>
  </si>
  <si>
    <t>TBD</t>
    <phoneticPr fontId="30" type="noConversion"/>
  </si>
  <si>
    <t xml:space="preserve">100% Rayon from Bamboo loops, 100% Cotton ground
Single Ply Carded Solid Dyed Dobby
Pile: 1/16 Carded ,
Ground: 1/10s
Weft: 1/16s </t>
    <phoneticPr fontId="30" type="noConversion"/>
  </si>
  <si>
    <t xml:space="preserve">100% Rayon from Bamboo loops, 100% Cotton ground
Single Ply Carded Solid Dyed Dobby
Pile: 1/12 Carded ,
Ground: 1/10s
Weft: 1/12s </t>
    <phoneticPr fontId="30" type="noConversion"/>
  </si>
  <si>
    <t>DG73-407</t>
  </si>
  <si>
    <t>DG73-408</t>
  </si>
  <si>
    <t>DG73-409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</si>
</sst>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</numFmts>
  <fonts count="31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2" fillId="0" borderId="0"/>
    <xf numFmtId="181" fontId="5" fillId="0" borderId="0"/>
    <xf numFmtId="184" fontId="5" fillId="0" borderId="0"/>
    <xf numFmtId="184" fontId="5" fillId="0" borderId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1" borderId="8" applyNumberFormat="0" applyAlignment="0" applyProtection="0"/>
    <xf numFmtId="0" fontId="17" fillId="12" borderId="9" applyNumberFormat="0" applyAlignment="0" applyProtection="0"/>
    <xf numFmtId="0" fontId="18" fillId="12" borderId="8" applyNumberFormat="0" applyAlignment="0" applyProtection="0"/>
    <xf numFmtId="0" fontId="19" fillId="0" borderId="10" applyNumberFormat="0" applyFill="0" applyAlignment="0" applyProtection="0"/>
    <xf numFmtId="0" fontId="20" fillId="13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9" fontId="1" fillId="0" borderId="0" applyFont="0" applyFill="0" applyBorder="0" applyAlignment="0" applyProtection="0"/>
    <xf numFmtId="49" fontId="26" fillId="0" borderId="0" applyFont="0" applyFill="0" applyBorder="0" applyAlignment="0" applyProtection="0">
      <protection locked="0"/>
    </xf>
    <xf numFmtId="49" fontId="26" fillId="39" borderId="4">
      <protection locked="0"/>
    </xf>
    <xf numFmtId="0" fontId="27" fillId="0" borderId="0"/>
    <xf numFmtId="0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1" fillId="0" borderId="0"/>
    <xf numFmtId="0" fontId="1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8" borderId="0" applyNumberFormat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177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178" fontId="3" fillId="6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182" fontId="3" fillId="0" borderId="1" xfId="0" applyNumberFormat="1" applyFont="1" applyBorder="1" applyAlignment="1">
      <alignment horizontal="center" wrapText="1"/>
    </xf>
    <xf numFmtId="182" fontId="0" fillId="0" borderId="1" xfId="0" applyNumberFormat="1" applyBorder="1"/>
    <xf numFmtId="182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183" fontId="0" fillId="0" borderId="1" xfId="0" applyNumberFormat="1" applyBorder="1"/>
    <xf numFmtId="184" fontId="0" fillId="0" borderId="1" xfId="0" applyNumberFormat="1" applyBorder="1"/>
    <xf numFmtId="178" fontId="4" fillId="0" borderId="1" xfId="0" applyNumberFormat="1" applyFont="1" applyBorder="1"/>
    <xf numFmtId="176" fontId="0" fillId="0" borderId="1" xfId="0" applyNumberFormat="1" applyBorder="1"/>
    <xf numFmtId="178" fontId="5" fillId="0" borderId="1" xfId="10" applyNumberFormat="1" applyBorder="1" applyAlignment="1">
      <alignment wrapText="1"/>
    </xf>
    <xf numFmtId="185" fontId="9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4" fillId="0" borderId="0" xfId="4" applyAlignment="1">
      <alignment wrapText="1"/>
    </xf>
    <xf numFmtId="178" fontId="7" fillId="3" borderId="2" xfId="1" applyNumberFormat="1" applyFont="1" applyFill="1" applyBorder="1" applyAlignment="1">
      <alignment wrapText="1"/>
    </xf>
    <xf numFmtId="0" fontId="0" fillId="0" borderId="2" xfId="0" applyBorder="1"/>
    <xf numFmtId="184" fontId="4" fillId="0" borderId="1" xfId="0" applyNumberFormat="1" applyFont="1" applyBorder="1" applyAlignment="1">
      <alignment wrapText="1"/>
    </xf>
    <xf numFmtId="0" fontId="0" fillId="0" borderId="3" xfId="0" applyBorder="1" applyAlignment="1">
      <alignment horizontal="center"/>
    </xf>
    <xf numFmtId="184" fontId="4" fillId="0" borderId="1" xfId="0" applyNumberFormat="1" applyFont="1" applyBorder="1"/>
    <xf numFmtId="0" fontId="5" fillId="40" borderId="1" xfId="0" applyFont="1" applyFill="1" applyBorder="1"/>
  </cellXfs>
  <cellStyles count="136">
    <cellStyle name="_ET_STYLE_NoName_00_" xfId="8" xr:uid="{00000000-0005-0000-0000-000000000000}"/>
    <cellStyle name="20% - Accent1 2" xfId="73" xr:uid="{00000000-0005-0000-0000-000001000000}"/>
    <cellStyle name="20% - Accent2 2" xfId="74" xr:uid="{00000000-0005-0000-0000-000002000000}"/>
    <cellStyle name="20% - Accent3 2" xfId="75" xr:uid="{00000000-0005-0000-0000-000003000000}"/>
    <cellStyle name="20% - Accent4 2" xfId="76" xr:uid="{00000000-0005-0000-0000-000004000000}"/>
    <cellStyle name="20% - 着色 1" xfId="26" builtinId="30" customBuiltin="1"/>
    <cellStyle name="20% - 着色 2" xfId="29" builtinId="34" customBuiltin="1"/>
    <cellStyle name="20% - 着色 3" xfId="32" builtinId="38" customBuiltin="1"/>
    <cellStyle name="20% - 着色 4" xfId="35" builtinId="42" customBuiltin="1"/>
    <cellStyle name="20% - 着色 5" xfId="38" builtinId="46" customBuiltin="1"/>
    <cellStyle name="20% - 着色 6" xfId="41" builtinId="50" customBuiltin="1"/>
    <cellStyle name="40% - Accent3 2" xfId="77" xr:uid="{00000000-0005-0000-0000-00000B000000}"/>
    <cellStyle name="40% - 着色 1" xfId="27" builtinId="31" customBuiltin="1"/>
    <cellStyle name="40% - 着色 2" xfId="30" builtinId="35" customBuiltin="1"/>
    <cellStyle name="40% - 着色 3" xfId="33" builtinId="39" customBuiltin="1"/>
    <cellStyle name="40% - 着色 4" xfId="36" builtinId="43" customBuiltin="1"/>
    <cellStyle name="40% - 着色 5" xfId="39" builtinId="47" customBuiltin="1"/>
    <cellStyle name="40% - 着色 6" xfId="42" builtinId="51" customBuiltin="1"/>
    <cellStyle name="60% - Accent1 2" xfId="49" xr:uid="{00000000-0005-0000-0000-000012000000}"/>
    <cellStyle name="60% - Accent2 2" xfId="50" xr:uid="{00000000-0005-0000-0000-000013000000}"/>
    <cellStyle name="60% - Accent3 2" xfId="78" xr:uid="{00000000-0005-0000-0000-000014000000}"/>
    <cellStyle name="60% - Accent3 3" xfId="51" xr:uid="{00000000-0005-0000-0000-000015000000}"/>
    <cellStyle name="60% - Accent4 2" xfId="79" xr:uid="{00000000-0005-0000-0000-000016000000}"/>
    <cellStyle name="60% - Accent4 3" xfId="52" xr:uid="{00000000-0005-0000-0000-000017000000}"/>
    <cellStyle name="60% - Accent5 2" xfId="53" xr:uid="{00000000-0005-0000-0000-000018000000}"/>
    <cellStyle name="60% - Accent6 2" xfId="80" xr:uid="{00000000-0005-0000-0000-000019000000}"/>
    <cellStyle name="60% - Accent6 3" xfId="54" xr:uid="{00000000-0005-0000-0000-00001A000000}"/>
    <cellStyle name="Comma 2" xfId="61" xr:uid="{00000000-0005-0000-0000-00001B000000}"/>
    <cellStyle name="Comma 2 2" xfId="81" xr:uid="{00000000-0005-0000-0000-00001C000000}"/>
    <cellStyle name="Comma 3" xfId="62" xr:uid="{00000000-0005-0000-0000-00001D000000}"/>
    <cellStyle name="Comma 3 2" xfId="82" xr:uid="{00000000-0005-0000-0000-00001E000000}"/>
    <cellStyle name="Comma 4" xfId="63" xr:uid="{00000000-0005-0000-0000-00001F000000}"/>
    <cellStyle name="Comma 5" xfId="6" xr:uid="{00000000-0005-0000-0000-000020000000}"/>
    <cellStyle name="Comma 5 2" xfId="84" xr:uid="{00000000-0005-0000-0000-000021000000}"/>
    <cellStyle name="Comma 5 3" xfId="83" xr:uid="{00000000-0005-0000-0000-000022000000}"/>
    <cellStyle name="Comma 5 4" xfId="60" xr:uid="{00000000-0005-0000-0000-000023000000}"/>
    <cellStyle name="Comma 6" xfId="135" xr:uid="{00000000-0005-0000-0000-000024000000}"/>
    <cellStyle name="Currency 2" xfId="65" xr:uid="{00000000-0005-0000-0000-000025000000}"/>
    <cellStyle name="Currency 2 2" xfId="85" xr:uid="{00000000-0005-0000-0000-000026000000}"/>
    <cellStyle name="Currency 2 2 2" xfId="86" xr:uid="{00000000-0005-0000-0000-000027000000}"/>
    <cellStyle name="Currency 2 3" xfId="87" xr:uid="{00000000-0005-0000-0000-000028000000}"/>
    <cellStyle name="Currency 2 4" xfId="88" xr:uid="{00000000-0005-0000-0000-000029000000}"/>
    <cellStyle name="Currency 2 5" xfId="89" xr:uid="{00000000-0005-0000-0000-00002A000000}"/>
    <cellStyle name="Currency 3" xfId="66" xr:uid="{00000000-0005-0000-0000-00002B000000}"/>
    <cellStyle name="Currency 3 2" xfId="90" xr:uid="{00000000-0005-0000-0000-00002C000000}"/>
    <cellStyle name="Currency 4" xfId="64" xr:uid="{00000000-0005-0000-0000-00002D000000}"/>
    <cellStyle name="Currency 4 2" xfId="92" xr:uid="{00000000-0005-0000-0000-00002E000000}"/>
    <cellStyle name="Currency 4 3" xfId="93" xr:uid="{00000000-0005-0000-0000-00002F000000}"/>
    <cellStyle name="Currency 4 4" xfId="91" xr:uid="{00000000-0005-0000-0000-000030000000}"/>
    <cellStyle name="Currency 5" xfId="94" xr:uid="{00000000-0005-0000-0000-000031000000}"/>
    <cellStyle name="Currency 5 2" xfId="95" xr:uid="{00000000-0005-0000-0000-000032000000}"/>
    <cellStyle name="Currency 6" xfId="96" xr:uid="{00000000-0005-0000-0000-000033000000}"/>
    <cellStyle name="Currency 6 2" xfId="97" xr:uid="{00000000-0005-0000-0000-000034000000}"/>
    <cellStyle name="Currency 6 3" xfId="98" xr:uid="{00000000-0005-0000-0000-000035000000}"/>
    <cellStyle name="Currency 7" xfId="99" xr:uid="{00000000-0005-0000-0000-000036000000}"/>
    <cellStyle name="Currency 8" xfId="45" xr:uid="{00000000-0005-0000-0000-000037000000}"/>
    <cellStyle name="Neutral 2" xfId="48" xr:uid="{00000000-0005-0000-0000-000038000000}"/>
    <cellStyle name="Normal 10" xfId="130" xr:uid="{00000000-0005-0000-0000-000039000000}"/>
    <cellStyle name="Normal 2" xfId="4" xr:uid="{00000000-0005-0000-0000-00003A000000}"/>
    <cellStyle name="Normal 2 18 2" xfId="1" xr:uid="{00000000-0005-0000-0000-00003B000000}"/>
    <cellStyle name="Normal 2 2" xfId="67" xr:uid="{00000000-0005-0000-0000-00003C000000}"/>
    <cellStyle name="Normal 2 2 15" xfId="7" xr:uid="{00000000-0005-0000-0000-00003D000000}"/>
    <cellStyle name="Normal 2 2 2" xfId="100" xr:uid="{00000000-0005-0000-0000-00003E000000}"/>
    <cellStyle name="Normal 2 2 2 2" xfId="101" xr:uid="{00000000-0005-0000-0000-00003F000000}"/>
    <cellStyle name="Normal 2 2 3" xfId="102" xr:uid="{00000000-0005-0000-0000-000040000000}"/>
    <cellStyle name="Normal 2 2 4" xfId="103" xr:uid="{00000000-0005-0000-0000-000041000000}"/>
    <cellStyle name="Normal 2 3" xfId="104" xr:uid="{00000000-0005-0000-0000-000042000000}"/>
    <cellStyle name="Normal 2 3 2" xfId="105" xr:uid="{00000000-0005-0000-0000-000043000000}"/>
    <cellStyle name="Normal 2 3 3" xfId="106" xr:uid="{00000000-0005-0000-0000-000044000000}"/>
    <cellStyle name="Normal 2 4" xfId="58" xr:uid="{00000000-0005-0000-0000-000045000000}"/>
    <cellStyle name="Normal 22" xfId="43" xr:uid="{00000000-0005-0000-0000-000046000000}"/>
    <cellStyle name="Normal 22 2" xfId="133" xr:uid="{00000000-0005-0000-0000-000047000000}"/>
    <cellStyle name="Normal 25" xfId="132" xr:uid="{00000000-0005-0000-0000-000048000000}"/>
    <cellStyle name="Normal 25 2" xfId="44" xr:uid="{00000000-0005-0000-0000-000049000000}"/>
    <cellStyle name="Normal 27" xfId="134" xr:uid="{00000000-0005-0000-0000-00004A000000}"/>
    <cellStyle name="Normal 3" xfId="68" xr:uid="{00000000-0005-0000-0000-00004B000000}"/>
    <cellStyle name="Normal 3 2" xfId="107" xr:uid="{00000000-0005-0000-0000-00004C000000}"/>
    <cellStyle name="Normal 3 2 2" xfId="108" xr:uid="{00000000-0005-0000-0000-00004D000000}"/>
    <cellStyle name="Normal 3 3" xfId="109" xr:uid="{00000000-0005-0000-0000-00004E000000}"/>
    <cellStyle name="Normal 3 4" xfId="110" xr:uid="{00000000-0005-0000-0000-00004F000000}"/>
    <cellStyle name="Normal 4" xfId="59" xr:uid="{00000000-0005-0000-0000-000050000000}"/>
    <cellStyle name="Normal 4 2" xfId="112" xr:uid="{00000000-0005-0000-0000-000051000000}"/>
    <cellStyle name="Normal 4 3" xfId="111" xr:uid="{00000000-0005-0000-0000-000052000000}"/>
    <cellStyle name="Normal 5" xfId="113" xr:uid="{00000000-0005-0000-0000-000053000000}"/>
    <cellStyle name="Normal 5 2" xfId="114" xr:uid="{00000000-0005-0000-0000-000054000000}"/>
    <cellStyle name="Normal 5 2 2" xfId="115" xr:uid="{00000000-0005-0000-0000-000055000000}"/>
    <cellStyle name="Normal 6" xfId="116" xr:uid="{00000000-0005-0000-0000-000056000000}"/>
    <cellStyle name="Normal 6 2" xfId="117" xr:uid="{00000000-0005-0000-0000-000057000000}"/>
    <cellStyle name="Normal 6 2 2" xfId="118" xr:uid="{00000000-0005-0000-0000-000058000000}"/>
    <cellStyle name="Normal 6 3" xfId="119" xr:uid="{00000000-0005-0000-0000-000059000000}"/>
    <cellStyle name="Normal 6 4" xfId="120" xr:uid="{00000000-0005-0000-0000-00005A000000}"/>
    <cellStyle name="Normal 7" xfId="72" xr:uid="{00000000-0005-0000-0000-00005B000000}"/>
    <cellStyle name="Normal 8" xfId="121" xr:uid="{00000000-0005-0000-0000-00005C000000}"/>
    <cellStyle name="Normal 9" xfId="122" xr:uid="{00000000-0005-0000-0000-00005D000000}"/>
    <cellStyle name="Normal_JCP Softspun sheet quote 100401" xfId="10" xr:uid="{00000000-0005-0000-0000-00005E000000}"/>
    <cellStyle name="Note 2" xfId="69" xr:uid="{00000000-0005-0000-0000-00005F000000}"/>
    <cellStyle name="Note 2 2" xfId="123" xr:uid="{00000000-0005-0000-0000-000060000000}"/>
    <cellStyle name="Percent 2" xfId="5" xr:uid="{00000000-0005-0000-0000-000061000000}"/>
    <cellStyle name="Percent 2 2" xfId="125" xr:uid="{00000000-0005-0000-0000-000062000000}"/>
    <cellStyle name="Percent 2 3" xfId="124" xr:uid="{00000000-0005-0000-0000-000063000000}"/>
    <cellStyle name="Percent 2 4" xfId="55" xr:uid="{00000000-0005-0000-0000-000064000000}"/>
    <cellStyle name="Percent 3" xfId="71" xr:uid="{00000000-0005-0000-0000-000065000000}"/>
    <cellStyle name="Percent 4" xfId="70" xr:uid="{00000000-0005-0000-0000-000066000000}"/>
    <cellStyle name="Percent 4 2" xfId="127" xr:uid="{00000000-0005-0000-0000-000067000000}"/>
    <cellStyle name="Percent 4 3" xfId="126" xr:uid="{00000000-0005-0000-0000-000068000000}"/>
    <cellStyle name="Percent 5" xfId="128" xr:uid="{00000000-0005-0000-0000-000069000000}"/>
    <cellStyle name="Percent 6" xfId="129" xr:uid="{00000000-0005-0000-0000-00006A000000}"/>
    <cellStyle name="Percent 7" xfId="131" xr:uid="{00000000-0005-0000-0000-00006B000000}"/>
    <cellStyle name="Percent 8" xfId="46" xr:uid="{00000000-0005-0000-0000-00006C000000}"/>
    <cellStyle name="Style 1" xfId="3" xr:uid="{00000000-0005-0000-0000-00006D000000}"/>
    <cellStyle name="Style 1 2" xfId="56" xr:uid="{00000000-0005-0000-0000-00006E000000}"/>
    <cellStyle name="Style 2" xfId="57" xr:uid="{00000000-0005-0000-0000-00006F000000}"/>
    <cellStyle name="Title 2" xfId="47" xr:uid="{00000000-0005-0000-0000-000070000000}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好" xfId="15" builtinId="26" customBuiltin="1"/>
    <cellStyle name="汇总" xfId="24" builtinId="25" customBuiltin="1"/>
    <cellStyle name="计算" xfId="19" builtinId="22" customBuiltin="1"/>
    <cellStyle name="检查单元格" xfId="21" builtinId="23" customBuiltin="1"/>
    <cellStyle name="解释性文本" xfId="23" builtinId="53" customBuiltin="1"/>
    <cellStyle name="警告文本" xfId="22" builtinId="11" customBuiltin="1"/>
    <cellStyle name="链接单元格" xfId="20" builtinId="24" customBuiltin="1"/>
    <cellStyle name="输出" xfId="18" builtinId="21" customBuiltin="1"/>
    <cellStyle name="输入" xfId="17" builtinId="20" customBuiltin="1"/>
    <cellStyle name="样式 1" xfId="9" xr:uid="{00000000-0005-0000-0000-000080000000}"/>
    <cellStyle name="样式 1 2" xfId="2" xr:uid="{00000000-0005-0000-0000-000081000000}"/>
    <cellStyle name="着色 1" xfId="25" builtinId="29" customBuiltin="1"/>
    <cellStyle name="着色 2" xfId="28" builtinId="33" customBuiltin="1"/>
    <cellStyle name="着色 3" xfId="31" builtinId="37" customBuiltin="1"/>
    <cellStyle name="着色 4" xfId="34" builtinId="41" customBuiltin="1"/>
    <cellStyle name="着色 5" xfId="37" builtinId="45" customBuiltin="1"/>
    <cellStyle name="着色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"/>
  <sheetViews>
    <sheetView tabSelected="1" zoomScale="99" zoomScaleNormal="99" workbookViewId="0">
      <selection activeCell="B4" sqref="B4"/>
    </sheetView>
  </sheetViews>
  <sheetFormatPr defaultColWidth="9.28515625" defaultRowHeight="15" x14ac:dyDescent="0.25"/>
  <cols>
    <col min="1" max="1" width="10.28515625" style="3" customWidth="1"/>
    <col min="2" max="2" width="19.28515625" style="2" customWidth="1"/>
    <col min="3" max="3" width="8.42578125" style="2" customWidth="1"/>
    <col min="4" max="4" width="19.7109375" style="2" bestFit="1" customWidth="1"/>
    <col min="5" max="5" width="9.28515625" style="2" customWidth="1"/>
    <col min="6" max="6" width="12.42578125" style="2" bestFit="1" customWidth="1"/>
    <col min="7" max="7" width="9.28515625" style="2" customWidth="1"/>
    <col min="8" max="8" width="19.5703125" style="2" customWidth="1"/>
    <col min="9" max="9" width="20.42578125" style="2" customWidth="1"/>
    <col min="10" max="10" width="32.42578125" style="2" customWidth="1"/>
    <col min="11" max="11" width="12.140625" style="54" bestFit="1" customWidth="1"/>
    <col min="12" max="12" width="22.42578125" style="2" customWidth="1"/>
    <col min="13" max="13" width="24.85546875" style="2" customWidth="1"/>
    <col min="14" max="14" width="6.28515625" style="2" customWidth="1"/>
    <col min="15" max="15" width="11" style="2" customWidth="1"/>
    <col min="16" max="17" width="15.7109375" style="2" customWidth="1"/>
    <col min="18" max="19" width="8.7109375" style="2" customWidth="1"/>
    <col min="20" max="20" width="8.5703125" style="4" customWidth="1"/>
    <col min="21" max="21" width="9.28515625" style="2" customWidth="1"/>
    <col min="22" max="22" width="8.28515625" style="43" customWidth="1"/>
    <col min="23" max="23" width="8.7109375" style="43" customWidth="1"/>
    <col min="24" max="24" width="7.28515625" style="43" customWidth="1"/>
    <col min="25" max="25" width="9" style="5" customWidth="1"/>
    <col min="26" max="26" width="6.28515625" style="6" customWidth="1"/>
    <col min="27" max="27" width="10" style="53" customWidth="1"/>
    <col min="28" max="28" width="10" style="5" customWidth="1"/>
    <col min="29" max="29" width="9.7109375" style="6" customWidth="1"/>
    <col min="30" max="30" width="11.5703125" style="2" customWidth="1"/>
    <col min="31" max="31" width="8.85546875" style="4" customWidth="1"/>
    <col min="32" max="32" width="7.7109375" style="2" customWidth="1"/>
    <col min="33" max="33" width="8.42578125" style="7" customWidth="1"/>
    <col min="34" max="34" width="9" style="4" customWidth="1"/>
    <col min="35" max="35" width="8.28515625" style="4" customWidth="1"/>
    <col min="36" max="36" width="8.140625" style="7" customWidth="1"/>
    <col min="37" max="37" width="9.28515625" style="4" customWidth="1"/>
    <col min="38" max="38" width="8.140625" style="7" customWidth="1"/>
    <col min="39" max="39" width="9.28515625" style="4" customWidth="1"/>
    <col min="40" max="40" width="8.140625" style="7" customWidth="1"/>
    <col min="41" max="41" width="9.28515625" style="4" customWidth="1"/>
    <col min="42" max="42" width="7" style="4" customWidth="1"/>
    <col min="43" max="43" width="10.42578125" style="7" customWidth="1"/>
    <col min="44" max="44" width="8.7109375" style="4" customWidth="1"/>
    <col min="45" max="45" width="7.5703125" style="4" customWidth="1"/>
    <col min="46" max="46" width="9.28515625" style="7" customWidth="1"/>
    <col min="47" max="47" width="8.28515625" style="4" customWidth="1"/>
    <col min="48" max="48" width="7.7109375" style="4" customWidth="1"/>
    <col min="49" max="49" width="9.7109375" style="4" customWidth="1"/>
    <col min="50" max="50" width="10.42578125" style="4" customWidth="1"/>
    <col min="51" max="51" width="9.7109375" style="4" customWidth="1"/>
    <col min="52" max="52" width="9.28515625" style="2" customWidth="1"/>
    <col min="53" max="53" width="9.28515625" style="2"/>
    <col min="54" max="54" width="10.28515625" style="4" customWidth="1"/>
    <col min="55" max="55" width="13.28515625" style="2" customWidth="1"/>
    <col min="56" max="56" width="11.85546875" style="4" customWidth="1"/>
    <col min="57" max="57" width="11.42578125" style="4" customWidth="1"/>
    <col min="58" max="58" width="9.28515625" style="2"/>
    <col min="59" max="59" width="11.85546875" style="4" customWidth="1"/>
    <col min="60" max="60" width="11.42578125" style="4" customWidth="1"/>
    <col min="61" max="61" width="14.140625" style="4" customWidth="1"/>
    <col min="62" max="16384" width="9.28515625" style="2"/>
  </cols>
  <sheetData>
    <row r="1" spans="1:61" ht="67.900000000000006" customHeight="1" x14ac:dyDescent="0.25">
      <c r="A1" s="9" t="s">
        <v>5</v>
      </c>
      <c r="B1" s="9" t="s">
        <v>6</v>
      </c>
      <c r="C1" s="10" t="s">
        <v>7</v>
      </c>
      <c r="D1" s="11" t="s">
        <v>0</v>
      </c>
      <c r="E1" s="11" t="s">
        <v>2</v>
      </c>
      <c r="F1" s="12" t="s">
        <v>8</v>
      </c>
      <c r="G1" s="10" t="s">
        <v>9</v>
      </c>
      <c r="H1" s="13" t="s">
        <v>10</v>
      </c>
      <c r="I1" s="14" t="s">
        <v>11</v>
      </c>
      <c r="J1" s="13" t="s">
        <v>41</v>
      </c>
      <c r="K1" s="14" t="s">
        <v>60</v>
      </c>
      <c r="L1" s="13" t="s">
        <v>12</v>
      </c>
      <c r="M1" s="13" t="s">
        <v>13</v>
      </c>
      <c r="N1" s="10" t="s">
        <v>42</v>
      </c>
      <c r="O1" s="10" t="s">
        <v>61</v>
      </c>
      <c r="P1" s="10" t="s">
        <v>14</v>
      </c>
      <c r="Q1" s="10" t="s">
        <v>15</v>
      </c>
      <c r="R1" s="14" t="s">
        <v>16</v>
      </c>
      <c r="S1" s="10" t="s">
        <v>63</v>
      </c>
      <c r="T1" s="15" t="s">
        <v>17</v>
      </c>
      <c r="U1" s="16" t="s">
        <v>1</v>
      </c>
      <c r="V1" s="41" t="s">
        <v>18</v>
      </c>
      <c r="W1" s="41" t="s">
        <v>19</v>
      </c>
      <c r="X1" s="41" t="s">
        <v>20</v>
      </c>
      <c r="Y1" s="17" t="s">
        <v>21</v>
      </c>
      <c r="Z1" s="18" t="s">
        <v>22</v>
      </c>
      <c r="AA1" s="51" t="s">
        <v>23</v>
      </c>
      <c r="AB1" s="40" t="s">
        <v>38</v>
      </c>
      <c r="AC1" s="19" t="s">
        <v>59</v>
      </c>
      <c r="AD1" s="9" t="s">
        <v>24</v>
      </c>
      <c r="AE1" s="20" t="s">
        <v>25</v>
      </c>
      <c r="AF1" s="9" t="s">
        <v>26</v>
      </c>
      <c r="AG1" s="21" t="s">
        <v>27</v>
      </c>
      <c r="AH1" s="22" t="s">
        <v>28</v>
      </c>
      <c r="AI1" s="20" t="s">
        <v>29</v>
      </c>
      <c r="AJ1" s="21" t="s">
        <v>30</v>
      </c>
      <c r="AK1" s="20" t="s">
        <v>31</v>
      </c>
      <c r="AL1" s="21" t="s">
        <v>48</v>
      </c>
      <c r="AM1" s="20" t="s">
        <v>49</v>
      </c>
      <c r="AN1" s="21" t="s">
        <v>50</v>
      </c>
      <c r="AO1" s="20" t="s">
        <v>51</v>
      </c>
      <c r="AP1" s="23" t="s">
        <v>32</v>
      </c>
      <c r="AQ1" s="21" t="s">
        <v>68</v>
      </c>
      <c r="AR1" s="20" t="s">
        <v>33</v>
      </c>
      <c r="AS1" s="23" t="s">
        <v>43</v>
      </c>
      <c r="AT1" s="21" t="s">
        <v>44</v>
      </c>
      <c r="AU1" s="20" t="s">
        <v>45</v>
      </c>
      <c r="AV1" s="20" t="s">
        <v>34</v>
      </c>
      <c r="AW1" s="24" t="s">
        <v>35</v>
      </c>
      <c r="AX1" s="25" t="s">
        <v>36</v>
      </c>
      <c r="AY1" s="26" t="s">
        <v>46</v>
      </c>
      <c r="AZ1" s="27" t="s">
        <v>37</v>
      </c>
      <c r="BA1" s="25" t="s">
        <v>58</v>
      </c>
      <c r="BB1" s="55" t="s">
        <v>62</v>
      </c>
      <c r="BC1" s="9" t="s">
        <v>47</v>
      </c>
      <c r="BD1" s="20" t="s">
        <v>53</v>
      </c>
      <c r="BE1" s="20" t="s">
        <v>54</v>
      </c>
      <c r="BF1" s="44" t="s">
        <v>52</v>
      </c>
      <c r="BG1" s="20" t="s">
        <v>55</v>
      </c>
      <c r="BH1" s="20" t="s">
        <v>56</v>
      </c>
      <c r="BI1" s="20" t="s">
        <v>57</v>
      </c>
    </row>
    <row r="2" spans="1:61" customFormat="1" ht="59.25" customHeight="1" x14ac:dyDescent="0.25">
      <c r="A2" s="29">
        <v>1</v>
      </c>
      <c r="B2" s="58"/>
      <c r="C2" s="1"/>
      <c r="D2" s="1" t="s">
        <v>64</v>
      </c>
      <c r="E2" s="1"/>
      <c r="F2" s="1" t="s">
        <v>39</v>
      </c>
      <c r="G2" s="45"/>
      <c r="H2" s="45" t="s">
        <v>69</v>
      </c>
      <c r="I2" s="45" t="s">
        <v>69</v>
      </c>
      <c r="J2" s="57" t="s">
        <v>65</v>
      </c>
      <c r="K2" s="59" t="s">
        <v>75</v>
      </c>
      <c r="L2" s="57" t="s">
        <v>67</v>
      </c>
      <c r="M2" s="45" t="s">
        <v>70</v>
      </c>
      <c r="N2" s="45" t="s">
        <v>73</v>
      </c>
      <c r="O2" s="28"/>
      <c r="P2" s="60" t="s">
        <v>76</v>
      </c>
      <c r="Q2" s="28"/>
      <c r="R2" s="1" t="s">
        <v>4</v>
      </c>
      <c r="S2" s="56"/>
      <c r="T2" s="30">
        <v>1.1499999999999999</v>
      </c>
      <c r="U2" s="1" t="s">
        <v>3</v>
      </c>
      <c r="V2" s="42">
        <v>42.1</v>
      </c>
      <c r="W2" s="42">
        <v>26.7</v>
      </c>
      <c r="X2" s="42">
        <v>10.4</v>
      </c>
      <c r="Y2" s="36">
        <v>3.5</v>
      </c>
      <c r="Z2" s="39">
        <v>16</v>
      </c>
      <c r="AA2" s="52">
        <f>IF(V2="","",V2*W2*X2/1000000)</f>
        <v>1.2E-2</v>
      </c>
      <c r="AB2" s="36">
        <v>64</v>
      </c>
      <c r="AC2" s="32">
        <f>IF(AB2="","",AB2/AA2)</f>
        <v>5333</v>
      </c>
      <c r="AD2" s="37">
        <v>3300</v>
      </c>
      <c r="AE2" s="33">
        <f>IF(ISERROR(AD2/AC2/Z2),"",AD2/AC2/Z2)</f>
        <v>0.04</v>
      </c>
      <c r="AF2" s="47" t="s">
        <v>40</v>
      </c>
      <c r="AG2" s="38">
        <f t="shared" ref="AG2:AG4" si="0">9.1%+19%</f>
        <v>0.28100000000000003</v>
      </c>
      <c r="AH2" s="33">
        <f>IF(ISERROR(AY2*AG2),"",AY2*AG2)</f>
        <v>0.43</v>
      </c>
      <c r="AI2" s="33">
        <f>IF(ISERROR(T2),"",T2)</f>
        <v>1.1499999999999999</v>
      </c>
      <c r="AJ2" s="34">
        <v>5.0000000000000001E-3</v>
      </c>
      <c r="AK2" s="33">
        <f t="shared" ref="AK2" si="1">IF(ISERROR(AY2*AJ2),"",AY2*AJ2)</f>
        <v>0.01</v>
      </c>
      <c r="AL2" s="34">
        <v>0</v>
      </c>
      <c r="AM2" s="33">
        <f>IF(ISERROR(AY2*AL2),"",AY2*AL2)</f>
        <v>0</v>
      </c>
      <c r="AN2" s="34">
        <v>0</v>
      </c>
      <c r="AO2" s="33">
        <f t="shared" ref="AO2" si="2">IF(ISERROR(AY2*AN2),"",AY2*AN2)</f>
        <v>0</v>
      </c>
      <c r="AP2" s="48">
        <v>0</v>
      </c>
      <c r="AQ2" s="34">
        <v>7.0000000000000007E-2</v>
      </c>
      <c r="AR2" s="33">
        <f>IF(ISERROR(AY2*AQ2),"",AY2*AQ2)</f>
        <v>0.11</v>
      </c>
      <c r="AS2" s="48">
        <v>0</v>
      </c>
      <c r="AT2" s="34">
        <v>0</v>
      </c>
      <c r="AU2" s="33">
        <f t="shared" ref="AU2" si="3">IF(ISERROR(AY2*AT2),"",AY2*AT2)</f>
        <v>0</v>
      </c>
      <c r="AV2" s="33">
        <f>IF(ISERROR(AK2+AM2+AO2+AR2+AU2),"",AK2+AM2+AO2+AR2+AU2)</f>
        <v>0.12</v>
      </c>
      <c r="AW2" s="33">
        <f>IF(ISERROR(AI2+AV2),"",AI2+AV2)</f>
        <v>1.27</v>
      </c>
      <c r="AX2" s="35">
        <f t="shared" ref="AX2" si="4">IF(ISERROR((AY2-AW2)/AY2),"",(AY2-AW2)/AY2)</f>
        <v>0.16450000000000001</v>
      </c>
      <c r="AY2" s="31">
        <v>1.52</v>
      </c>
      <c r="AZ2" s="49">
        <v>5</v>
      </c>
      <c r="BA2" s="35">
        <f t="shared" ref="BA2" si="5">IF(ISERROR((AZ2-BF2)/AZ2),"",(AZ2-BF2)/AZ2)</f>
        <v>0.59</v>
      </c>
      <c r="BB2" s="8"/>
      <c r="BC2" s="46">
        <v>240000</v>
      </c>
      <c r="BD2" s="33">
        <f t="shared" ref="BD2" si="6">IF(ISERROR(AW2*BC2),"",AW2*BC2)</f>
        <v>304800</v>
      </c>
      <c r="BE2" s="33">
        <f t="shared" ref="BE2" si="7">IF(ISERROR(AY2*BC2),"",AY2*BC2)</f>
        <v>364800</v>
      </c>
      <c r="BF2" s="50">
        <v>2.0499999999999998</v>
      </c>
      <c r="BG2" s="33">
        <f>IF(ISERROR(BC2*BF2),"",BC2*BF2)</f>
        <v>492000</v>
      </c>
      <c r="BH2" s="33">
        <f t="shared" ref="BH2" si="8">IF(ISERROR(AY2*BC2*0.1),"",AY2*BC2*0.1)</f>
        <v>36480</v>
      </c>
      <c r="BI2" s="33">
        <f t="shared" ref="BI2" si="9">IF(ISERROR(AZ2*BC2),"",AZ2*BC2)</f>
        <v>1200000</v>
      </c>
    </row>
    <row r="3" spans="1:61" customFormat="1" ht="59.25" customHeight="1" x14ac:dyDescent="0.25">
      <c r="A3" s="29">
        <v>2</v>
      </c>
      <c r="B3" s="58"/>
      <c r="C3" s="1"/>
      <c r="D3" s="1" t="s">
        <v>64</v>
      </c>
      <c r="E3" s="1"/>
      <c r="F3" s="1" t="s">
        <v>39</v>
      </c>
      <c r="G3" s="45"/>
      <c r="H3" s="45" t="s">
        <v>69</v>
      </c>
      <c r="I3" s="45" t="s">
        <v>69</v>
      </c>
      <c r="J3" s="57" t="s">
        <v>65</v>
      </c>
      <c r="K3" s="59" t="s">
        <v>66</v>
      </c>
      <c r="L3" s="57" t="s">
        <v>67</v>
      </c>
      <c r="M3" s="45" t="s">
        <v>71</v>
      </c>
      <c r="N3" s="45" t="s">
        <v>73</v>
      </c>
      <c r="O3" s="28"/>
      <c r="P3" s="60" t="s">
        <v>77</v>
      </c>
      <c r="Q3" s="28"/>
      <c r="R3" s="1" t="s">
        <v>4</v>
      </c>
      <c r="S3" s="56"/>
      <c r="T3" s="30">
        <v>1.1499999999999999</v>
      </c>
      <c r="U3" s="1" t="s">
        <v>3</v>
      </c>
      <c r="V3" s="42">
        <v>42.1</v>
      </c>
      <c r="W3" s="42">
        <v>26.7</v>
      </c>
      <c r="X3" s="42">
        <v>10.4</v>
      </c>
      <c r="Y3" s="36">
        <v>3.5</v>
      </c>
      <c r="Z3" s="39">
        <v>16</v>
      </c>
      <c r="AA3" s="52">
        <f>IF(V3="","",V3*W3*X3/1000000)</f>
        <v>1.2E-2</v>
      </c>
      <c r="AB3" s="36">
        <v>64</v>
      </c>
      <c r="AC3" s="32">
        <f>IF(AB3="","",AB3/AA3)</f>
        <v>5333</v>
      </c>
      <c r="AD3" s="37">
        <v>3300</v>
      </c>
      <c r="AE3" s="33">
        <f>IF(ISERROR(AD3/AC3/Z3),"",AD3/AC3/Z3)</f>
        <v>0.04</v>
      </c>
      <c r="AF3" s="47" t="s">
        <v>40</v>
      </c>
      <c r="AG3" s="38">
        <f t="shared" si="0"/>
        <v>0.28100000000000003</v>
      </c>
      <c r="AH3" s="33">
        <f>IF(ISERROR(AY3*AG3),"",AY3*AG3)</f>
        <v>0.43</v>
      </c>
      <c r="AI3" s="33">
        <f>IF(ISERROR(T3),"",T3)</f>
        <v>1.1499999999999999</v>
      </c>
      <c r="AJ3" s="34">
        <v>5.0000000000000001E-3</v>
      </c>
      <c r="AK3" s="33">
        <f t="shared" ref="AK3:AK4" si="10">IF(ISERROR(AY3*AJ3),"",AY3*AJ3)</f>
        <v>0.01</v>
      </c>
      <c r="AL3" s="34">
        <v>0</v>
      </c>
      <c r="AM3" s="33">
        <f>IF(ISERROR(AY3*AL3),"",AY3*AL3)</f>
        <v>0</v>
      </c>
      <c r="AN3" s="34">
        <v>0</v>
      </c>
      <c r="AO3" s="33">
        <f t="shared" ref="AO3:AO4" si="11">IF(ISERROR(AY3*AN3),"",AY3*AN3)</f>
        <v>0</v>
      </c>
      <c r="AP3" s="48">
        <v>0</v>
      </c>
      <c r="AQ3" s="34">
        <v>7.0000000000000007E-2</v>
      </c>
      <c r="AR3" s="33">
        <f>IF(ISERROR(AY3*AQ3),"",AY3*AQ3)</f>
        <v>0.11</v>
      </c>
      <c r="AS3" s="48">
        <v>0</v>
      </c>
      <c r="AT3" s="34">
        <v>0</v>
      </c>
      <c r="AU3" s="33">
        <f t="shared" ref="AU3:AU4" si="12">IF(ISERROR(AY3*AT3),"",AY3*AT3)</f>
        <v>0</v>
      </c>
      <c r="AV3" s="33">
        <f>IF(ISERROR(AK3+AM3+AO3+AR3+AU3),"",AK3+AM3+AO3+AR3+AU3)</f>
        <v>0.12</v>
      </c>
      <c r="AW3" s="33">
        <f>IF(ISERROR(AI3+AV3),"",AI3+AV3)</f>
        <v>1.27</v>
      </c>
      <c r="AX3" s="35">
        <f t="shared" ref="AX3:AX4" si="13">IF(ISERROR((AY3-AW3)/AY3),"",(AY3-AW3)/AY3)</f>
        <v>0.16450000000000001</v>
      </c>
      <c r="AY3" s="31">
        <v>1.52</v>
      </c>
      <c r="AZ3" s="49">
        <v>5</v>
      </c>
      <c r="BA3" s="35">
        <f t="shared" ref="BA3:BA4" si="14">IF(ISERROR((AZ3-BF3)/AZ3),"",(AZ3-BF3)/AZ3)</f>
        <v>0.59</v>
      </c>
      <c r="BB3" s="8"/>
      <c r="BC3" s="46">
        <v>240000</v>
      </c>
      <c r="BD3" s="33">
        <f t="shared" ref="BD3:BD4" si="15">IF(ISERROR(AW3*BC3),"",AW3*BC3)</f>
        <v>304800</v>
      </c>
      <c r="BE3" s="33">
        <f t="shared" ref="BE3:BE4" si="16">IF(ISERROR(AY3*BC3),"",AY3*BC3)</f>
        <v>364800</v>
      </c>
      <c r="BF3" s="50">
        <v>2.0499999999999998</v>
      </c>
      <c r="BG3" s="33">
        <f>IF(ISERROR(BC3*BF3),"",BC3*BF3)</f>
        <v>492000</v>
      </c>
      <c r="BH3" s="33">
        <f t="shared" ref="BH3:BH4" si="17">IF(ISERROR(AY3*BC3*0.1),"",AY3*BC3*0.1)</f>
        <v>36480</v>
      </c>
      <c r="BI3" s="33">
        <f t="shared" ref="BI3:BI4" si="18">IF(ISERROR(AZ3*BC3),"",AZ3*BC3)</f>
        <v>1200000</v>
      </c>
    </row>
    <row r="4" spans="1:61" customFormat="1" ht="59.25" customHeight="1" x14ac:dyDescent="0.25">
      <c r="A4" s="29">
        <v>3</v>
      </c>
      <c r="B4" s="29"/>
      <c r="C4" s="1"/>
      <c r="D4" s="1" t="s">
        <v>64</v>
      </c>
      <c r="E4" s="1"/>
      <c r="F4" s="1" t="s">
        <v>39</v>
      </c>
      <c r="G4" s="45"/>
      <c r="H4" s="45" t="s">
        <v>69</v>
      </c>
      <c r="I4" s="45" t="s">
        <v>69</v>
      </c>
      <c r="J4" s="57" t="s">
        <v>74</v>
      </c>
      <c r="K4" s="59" t="s">
        <v>66</v>
      </c>
      <c r="L4" s="57" t="s">
        <v>67</v>
      </c>
      <c r="M4" s="45" t="s">
        <v>72</v>
      </c>
      <c r="N4" s="45" t="s">
        <v>73</v>
      </c>
      <c r="O4" s="28"/>
      <c r="P4" s="60" t="s">
        <v>78</v>
      </c>
      <c r="Q4" s="28"/>
      <c r="R4" s="1" t="s">
        <v>4</v>
      </c>
      <c r="S4" s="56"/>
      <c r="T4" s="30">
        <v>1.1499999999999999</v>
      </c>
      <c r="U4" s="1" t="s">
        <v>3</v>
      </c>
      <c r="V4" s="42">
        <v>42.1</v>
      </c>
      <c r="W4" s="42">
        <v>26.7</v>
      </c>
      <c r="X4" s="42">
        <v>10.4</v>
      </c>
      <c r="Y4" s="36">
        <v>3.5</v>
      </c>
      <c r="Z4" s="39">
        <v>16</v>
      </c>
      <c r="AA4" s="52">
        <f>IF(V4="","",V4*W4*X4/1000000)</f>
        <v>1.2E-2</v>
      </c>
      <c r="AB4" s="36">
        <v>64</v>
      </c>
      <c r="AC4" s="32">
        <f>IF(AB4="","",AB4/AA4)</f>
        <v>5333</v>
      </c>
      <c r="AD4" s="37">
        <v>3300</v>
      </c>
      <c r="AE4" s="33">
        <f>IF(ISERROR(AD4/AC4/Z4),"",AD4/AC4/Z4)</f>
        <v>0.04</v>
      </c>
      <c r="AF4" s="47" t="s">
        <v>40</v>
      </c>
      <c r="AG4" s="38">
        <f t="shared" si="0"/>
        <v>0.28100000000000003</v>
      </c>
      <c r="AH4" s="33">
        <f>IF(ISERROR(AY4*AG4),"",AY4*AG4)</f>
        <v>0.43</v>
      </c>
      <c r="AI4" s="33">
        <f>IF(ISERROR(T4),"",T4)</f>
        <v>1.1499999999999999</v>
      </c>
      <c r="AJ4" s="34">
        <v>5.0000000000000001E-3</v>
      </c>
      <c r="AK4" s="33">
        <f t="shared" si="10"/>
        <v>0.01</v>
      </c>
      <c r="AL4" s="34">
        <v>0</v>
      </c>
      <c r="AM4" s="33">
        <f>IF(ISERROR(AY4*AL4),"",AY4*AL4)</f>
        <v>0</v>
      </c>
      <c r="AN4" s="34">
        <v>0</v>
      </c>
      <c r="AO4" s="33">
        <f t="shared" si="11"/>
        <v>0</v>
      </c>
      <c r="AP4" s="48">
        <v>0</v>
      </c>
      <c r="AQ4" s="34">
        <v>7.0000000000000007E-2</v>
      </c>
      <c r="AR4" s="33">
        <f>IF(ISERROR(AY4*AQ4),"",AY4*AQ4)</f>
        <v>0.11</v>
      </c>
      <c r="AS4" s="48">
        <v>0</v>
      </c>
      <c r="AT4" s="34">
        <v>0</v>
      </c>
      <c r="AU4" s="33">
        <f t="shared" si="12"/>
        <v>0</v>
      </c>
      <c r="AV4" s="33">
        <f>IF(ISERROR(AK4+AM4+AO4+AR4+AU4),"",AK4+AM4+AO4+AR4+AU4)</f>
        <v>0.12</v>
      </c>
      <c r="AW4" s="33">
        <f>IF(ISERROR(AI4+AV4),"",AI4+AV4)</f>
        <v>1.27</v>
      </c>
      <c r="AX4" s="35">
        <f t="shared" si="13"/>
        <v>0.16450000000000001</v>
      </c>
      <c r="AY4" s="31">
        <v>1.52</v>
      </c>
      <c r="AZ4" s="49">
        <v>5</v>
      </c>
      <c r="BA4" s="35">
        <f t="shared" si="14"/>
        <v>0.59</v>
      </c>
      <c r="BB4" s="8"/>
      <c r="BC4" s="46">
        <v>240000</v>
      </c>
      <c r="BD4" s="33">
        <f t="shared" si="15"/>
        <v>304800</v>
      </c>
      <c r="BE4" s="33">
        <f t="shared" si="16"/>
        <v>364800</v>
      </c>
      <c r="BF4" s="50">
        <v>2.0499999999999998</v>
      </c>
      <c r="BG4" s="33">
        <f>IF(ISERROR(BC4*BF4),"",BC4*BF4)</f>
        <v>492000</v>
      </c>
      <c r="BH4" s="33">
        <f t="shared" si="17"/>
        <v>36480</v>
      </c>
      <c r="BI4" s="33">
        <f t="shared" si="18"/>
        <v>1200000</v>
      </c>
    </row>
  </sheetData>
  <sheetProtection insertRows="0" deleteRows="0" sort="0"/>
  <protectedRanges>
    <protectedRange sqref="BA2:BA4 A2:G4 N2:N4 P5:AY197 A5:J197 L5:N197 AE2:AE4 AA2:AC4 AH2:AX4 P2:U4" name="Range1"/>
    <protectedRange sqref="V2:Y4" name="Range1_2"/>
    <protectedRange sqref="AD2:AD4" name="Range1_3"/>
    <protectedRange sqref="AF2:AG4" name="Range1_4"/>
    <protectedRange sqref="AZ2:AZ4" name="Range1_5"/>
    <protectedRange sqref="BC2:BC4" name="Range1_6"/>
    <protectedRange sqref="K5:K247" name="Range1_1"/>
    <protectedRange sqref="O2:O242" name="Range1_3_1"/>
    <protectedRange sqref="BB2:BB242" name="Range1_4_1"/>
    <protectedRange sqref="H2:M4" name="Range1_7"/>
  </protectedRanges>
  <phoneticPr fontId="3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#REF!</xm:f>
          </x14:formula1>
          <xm:sqref>E2:E4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R2:R4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U2:U4</xm:sqref>
        </x14:dataValidation>
        <x14:dataValidation type="list" allowBlank="1" showInputMessage="1" showErrorMessage="1" xr:uid="{00000000-0002-0000-0100-000000000000}">
          <x14:formula1>
            <xm:f>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2025-10-24T03:58:48Z</dcterms:modified>
</cp:coreProperties>
</file>