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5" i="1" l="1"/>
  <c r="BM5" i="1"/>
  <c r="BL5" i="1"/>
  <c r="BI5" i="1"/>
  <c r="BC5" i="1"/>
  <c r="BA5" i="1"/>
  <c r="AX5" i="1"/>
  <c r="AU5" i="1"/>
  <c r="AR5" i="1"/>
  <c r="AP5" i="1"/>
  <c r="AN5" i="1"/>
  <c r="AK5" i="1"/>
  <c r="AD5" i="1"/>
  <c r="AF5" i="1" s="1"/>
  <c r="AH5" i="1" s="1"/>
  <c r="BN4" i="1"/>
  <c r="BM4" i="1"/>
  <c r="BL4" i="1"/>
  <c r="BI4" i="1"/>
  <c r="BC4" i="1"/>
  <c r="BA4" i="1"/>
  <c r="AX4" i="1"/>
  <c r="AU4" i="1"/>
  <c r="AR4" i="1"/>
  <c r="AP4" i="1"/>
  <c r="AN4" i="1"/>
  <c r="AK4" i="1"/>
  <c r="AD4" i="1"/>
  <c r="AF4" i="1" s="1"/>
  <c r="AH4" i="1" s="1"/>
  <c r="BN3" i="1"/>
  <c r="BM3" i="1"/>
  <c r="BL3" i="1"/>
  <c r="BI3" i="1"/>
  <c r="BC3" i="1"/>
  <c r="BA3" i="1"/>
  <c r="AX3" i="1"/>
  <c r="AU3" i="1"/>
  <c r="AR3" i="1"/>
  <c r="AP3" i="1"/>
  <c r="AN3" i="1"/>
  <c r="AK3" i="1"/>
  <c r="AD3" i="1"/>
  <c r="AF3" i="1" s="1"/>
  <c r="AH3" i="1" s="1"/>
  <c r="BN2" i="1"/>
  <c r="BM2" i="1"/>
  <c r="BL2" i="1"/>
  <c r="BI2" i="1"/>
  <c r="BC2" i="1"/>
  <c r="BA2" i="1"/>
  <c r="AX2" i="1"/>
  <c r="AU2" i="1"/>
  <c r="AR2" i="1"/>
  <c r="AP2" i="1"/>
  <c r="AN2" i="1"/>
  <c r="AK2" i="1"/>
  <c r="AD2" i="1"/>
  <c r="AF2" i="1" s="1"/>
  <c r="AH2" i="1" s="1"/>
  <c r="AL5" i="1" l="1"/>
  <c r="AL4" i="1"/>
  <c r="BD5" i="1"/>
  <c r="BE5" i="1" s="1"/>
  <c r="AL2" i="1"/>
  <c r="BE2" i="1" s="1"/>
  <c r="BF2" i="1" s="1"/>
  <c r="BD2" i="1"/>
  <c r="BD3" i="1"/>
  <c r="AL3" i="1"/>
  <c r="BE3" i="1" s="1"/>
  <c r="BD4" i="1"/>
  <c r="BE4" i="1" s="1"/>
  <c r="BK2" i="1" l="1"/>
  <c r="BF4" i="1"/>
  <c r="BK4" i="1"/>
  <c r="BK5" i="1"/>
  <c r="BF5" i="1"/>
  <c r="BK3" i="1"/>
  <c r="BF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<sst xmlns="http://schemas.openxmlformats.org/spreadsheetml/2006/main" count="131" uniqueCount="94">
  <si>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</si>
  <si>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</si>
  <si>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</si>
  <si>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</si>
  <si>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</si>
  <si>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</si>
  <si>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</si>
  <si>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</si>
  <si>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</si>
  <si>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</si>
  <si>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</si>
  <si>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</si>
  <si>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</si>
  <si>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</si>
  <si>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</si>
  <si>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</si>
  <si>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</si>
  <si>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</si>
  <si>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</si>
  <si>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</si>
  <si>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</si>
  <si>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</si>
  <si>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</si>
  <si>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</si>
  <si>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</si>
  <si>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</si>
  <si>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</si>
  <si>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</si>
  <si>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</si>
  <si>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</si>
  <si>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</si>
  <si>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</si>
  <si>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</si>
  <si>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</si>
  <si>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</si>
  <si>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</si>
  <si>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</si>
  <si>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</si>
  <si>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</si>
  <si>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</si>
  <si>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</si>
  <si>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</si>
  <si>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</si>
  <si>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</si>
  <si>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</si>
  <si>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</si>
  <si>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</si>
  <si>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</si>
  <si>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</si>
  <si>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</si>
  <si>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</si>
  <si>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</si>
  <si>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</si>
  <si>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</si>
  <si>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</si>
  <si>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</si>
  <si>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</si>
  <si>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</si>
  <si>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</si>
  <si>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</si>
  <si>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</si>
  <si>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</si>
  <si>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</si>
  <si>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</si>
  <si>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</si>
  <si>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</si>
  <si>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</si>
  <si>
    <t>Laura Ashley 5%</t>
  </si>
  <si>
    <t>Shower Curtain</t>
  </si>
  <si>
    <t>Bianca</t>
  </si>
  <si>
    <t xml:space="preserve"> 65% Cotton 35% Polyester Shower Curtain</t>
    <phoneticPr fontId="2" type="noConversion"/>
  </si>
  <si>
    <t>65% Cotton 35% Polyester 150Dx10CTN Slub/76x44 160gsm Pigment Print</t>
    <phoneticPr fontId="0" type="noConversion"/>
  </si>
  <si>
    <t>65% Cotton 35% Polyester</t>
    <phoneticPr fontId="2" type="noConversion"/>
  </si>
  <si>
    <t>70x72''</t>
  </si>
  <si>
    <t>Blue</t>
    <phoneticPr fontId="2" type="noConversion"/>
  </si>
  <si>
    <t>LA70-0264EFC</t>
    <phoneticPr fontId="0" type="noConversion"/>
  </si>
  <si>
    <t>022164664065</t>
    <phoneticPr fontId="0" type="noConversion"/>
  </si>
  <si>
    <t>Piece</t>
  </si>
  <si>
    <t>Normal</t>
  </si>
  <si>
    <t>6303.92.2050</t>
  </si>
  <si>
    <t>Photography</t>
  </si>
  <si>
    <t>Alys</t>
  </si>
  <si>
    <t>65% Cotton 35% Polyester 150Dx10CTN Slub/76x44 160gsm Pigment Print</t>
    <phoneticPr fontId="2" type="noConversion"/>
  </si>
  <si>
    <t>Pink</t>
    <phoneticPr fontId="2" type="noConversion"/>
  </si>
  <si>
    <t>LA70-0265EFC</t>
    <phoneticPr fontId="2" type="noConversion"/>
  </si>
  <si>
    <t>022164664072</t>
  </si>
  <si>
    <t>Braysmith Toile</t>
  </si>
  <si>
    <t>65% Cotton 35% Polyester 150Dx10CTN Slub/76x44 160gsm Pigment Print</t>
  </si>
  <si>
    <t>LA70-0266EFC</t>
    <phoneticPr fontId="2" type="noConversion"/>
  </si>
  <si>
    <t>022164664089</t>
  </si>
  <si>
    <t>Bows</t>
  </si>
  <si>
    <t>LA70-0267EFC</t>
    <phoneticPr fontId="2" type="noConversion"/>
  </si>
  <si>
    <t>022164664096</t>
  </si>
  <si>
    <t>Item No.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</si>
</sst>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>
      <alignment vertical="center"/>
    </xf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0" applyNumberFormat="1" applyFont="1" applyFill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79" fontId="0" fillId="0" borderId="2" xfId="0" applyNumberFormat="1" applyBorder="1"/>
    <xf numFmtId="0" fontId="1" fillId="0" borderId="2" xfId="0" applyFont="1" applyBorder="1"/>
    <xf numFmtId="0" fontId="9" fillId="8" borderId="2" xfId="3" applyFont="1" applyFill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5" fillId="5" borderId="2" xfId="4" applyFont="1" applyFill="1" applyBorder="1" applyAlignment="1">
      <alignment horizontal="center" vertical="center"/>
    </xf>
    <xf numFmtId="0" fontId="10" fillId="5" borderId="2" xfId="4" applyFont="1" applyFill="1" applyBorder="1" applyAlignment="1">
      <alignment horizontal="center" vertical="center"/>
    </xf>
    <xf numFmtId="176" fontId="0" fillId="0" borderId="2" xfId="0" applyNumberFormat="1" applyBorder="1"/>
    <xf numFmtId="176" fontId="0" fillId="0" borderId="1" xfId="0" applyNumberFormat="1" applyBorder="1"/>
    <xf numFmtId="177" fontId="0" fillId="0" borderId="2" xfId="0" applyNumberFormat="1" applyBorder="1"/>
    <xf numFmtId="2" fontId="0" fillId="0" borderId="2" xfId="0" applyNumberFormat="1" applyBorder="1"/>
    <xf numFmtId="178" fontId="0" fillId="9" borderId="2" xfId="0" applyNumberFormat="1" applyFill="1" applyBorder="1"/>
    <xf numFmtId="1" fontId="0" fillId="9" borderId="2" xfId="0" applyNumberFormat="1" applyFill="1" applyBorder="1"/>
    <xf numFmtId="3" fontId="0" fillId="0" borderId="2" xfId="0" applyNumberFormat="1" applyBorder="1"/>
    <xf numFmtId="176" fontId="0" fillId="9" borderId="2" xfId="0" applyNumberFormat="1" applyFill="1" applyBorder="1"/>
    <xf numFmtId="180" fontId="0" fillId="0" borderId="2" xfId="0" applyNumberFormat="1" applyBorder="1"/>
    <xf numFmtId="10" fontId="0" fillId="0" borderId="2" xfId="0" applyNumberFormat="1" applyBorder="1"/>
    <xf numFmtId="10" fontId="0" fillId="9" borderId="2" xfId="5" applyNumberFormat="1" applyFont="1" applyFill="1" applyBorder="1" applyAlignment="1"/>
    <xf numFmtId="1" fontId="0" fillId="0" borderId="2" xfId="0" applyNumberFormat="1" applyBorder="1"/>
    <xf numFmtId="2" fontId="0" fillId="9" borderId="2" xfId="0" applyNumberFormat="1" applyFill="1" applyBorder="1"/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" xfId="1"/>
    <cellStyle name="Normal 2 18 2" xfId="2"/>
    <cellStyle name="Normal 3" xfId="4"/>
    <cellStyle name="Percent 2" xfId="5"/>
    <cellStyle name="常规" xfId="0" builtinId="0"/>
    <cellStyle name="常规_quotation-Mercury  3.22.2011 (for BBB)_BBB Spring 12 Styleout Belize - Heather 10211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hl's%20SP26%20Laura%20Ashley%20SC%20domestic%20commitment%20sheet%20--%2020251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ValueSelect"/>
      <sheetName val="Commitment"/>
      <sheetName val="MAP Receipt Dump"/>
      <sheetName val="Item"/>
      <sheetName val="Warehouse quote she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O5"/>
  <sheetViews>
    <sheetView tabSelected="1" zoomScale="99" zoomScaleNormal="99" workbookViewId="0">
      <selection activeCell="J12" sqref="J1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" style="2" customWidth="1"/>
    <col min="6" max="6" width="11.28515625" style="2" customWidth="1"/>
    <col min="7" max="7" width="9.140625" style="2" customWidth="1"/>
    <col min="8" max="10" width="16.42578125" style="2" customWidth="1"/>
    <col min="11" max="11" width="16.42578125" style="3" customWidth="1"/>
    <col min="12" max="13" width="16.42578125" style="2" customWidth="1"/>
    <col min="14" max="15" width="13.85546875" style="2" customWidth="1"/>
    <col min="16" max="16" width="25.28515625" style="2" customWidth="1"/>
    <col min="17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53" customWidth="1"/>
    <col min="23" max="23" width="8.7109375" style="53" customWidth="1"/>
    <col min="24" max="24" width="8.5703125" style="53" customWidth="1"/>
    <col min="25" max="25" width="8.140625" style="53" customWidth="1"/>
    <col min="26" max="26" width="8.7109375" style="53" customWidth="1"/>
    <col min="27" max="27" width="7.140625" style="53" customWidth="1"/>
    <col min="28" max="28" width="9" style="6" customWidth="1"/>
    <col min="29" max="29" width="6.28515625" style="54" customWidth="1"/>
    <col min="30" max="30" width="10" style="55" customWidth="1"/>
    <col min="31" max="31" width="10" style="6" customWidth="1"/>
    <col min="32" max="32" width="9.85546875" style="54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5" customWidth="1"/>
    <col min="37" max="37" width="9" style="4" customWidth="1"/>
    <col min="38" max="38" width="8.42578125" style="4" customWidth="1"/>
    <col min="39" max="39" width="7.85546875" style="5" customWidth="1"/>
    <col min="40" max="40" width="5.85546875" style="4" customWidth="1"/>
    <col min="41" max="41" width="8.140625" style="5" customWidth="1"/>
    <col min="42" max="42" width="9.28515625" style="4" customWidth="1"/>
    <col min="43" max="43" width="8.140625" style="5" customWidth="1"/>
    <col min="44" max="44" width="9.28515625" style="4" customWidth="1"/>
    <col min="45" max="45" width="7.85546875" style="4" customWidth="1"/>
    <col min="46" max="46" width="8.140625" style="5" customWidth="1"/>
    <col min="47" max="48" width="9.28515625" style="4" customWidth="1"/>
    <col min="49" max="49" width="11.5703125" style="5" customWidth="1"/>
    <col min="50" max="50" width="10.85546875" style="4" customWidth="1"/>
    <col min="51" max="51" width="9.28515625" style="4" customWidth="1"/>
    <col min="52" max="52" width="11.5703125" style="5" customWidth="1"/>
    <col min="53" max="53" width="10.85546875" style="4" customWidth="1"/>
    <col min="54" max="54" width="11.5703125" style="5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12.140625" style="4" customWidth="1"/>
    <col min="60" max="60" width="9.140625" style="2" customWidth="1"/>
    <col min="61" max="62" width="9.140625" style="2"/>
    <col min="63" max="65" width="11.140625" style="4" customWidth="1"/>
    <col min="66" max="66" width="9.140625" style="2"/>
    <col min="67" max="67" width="9.140625" style="6"/>
    <col min="68" max="16384" width="9.140625" style="2"/>
  </cols>
  <sheetData>
    <row r="1" spans="1:67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93</v>
      </c>
      <c r="P1" s="8" t="s">
        <v>14</v>
      </c>
      <c r="Q1" s="12" t="s">
        <v>15</v>
      </c>
      <c r="R1" s="13" t="s">
        <v>16</v>
      </c>
      <c r="S1" s="14" t="s">
        <v>17</v>
      </c>
      <c r="T1" s="15" t="s">
        <v>18</v>
      </c>
      <c r="U1" s="7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7" t="s">
        <v>26</v>
      </c>
      <c r="AC1" s="18" t="s">
        <v>27</v>
      </c>
      <c r="AD1" s="19" t="s">
        <v>28</v>
      </c>
      <c r="AE1" s="20" t="s">
        <v>29</v>
      </c>
      <c r="AF1" s="21" t="s">
        <v>30</v>
      </c>
      <c r="AG1" s="7" t="s">
        <v>31</v>
      </c>
      <c r="AH1" s="22" t="s">
        <v>32</v>
      </c>
      <c r="AI1" s="7" t="s">
        <v>33</v>
      </c>
      <c r="AJ1" s="23" t="s">
        <v>34</v>
      </c>
      <c r="AK1" s="24" t="s">
        <v>35</v>
      </c>
      <c r="AL1" s="22" t="s">
        <v>36</v>
      </c>
      <c r="AM1" s="23" t="s">
        <v>37</v>
      </c>
      <c r="AN1" s="22" t="s">
        <v>38</v>
      </c>
      <c r="AO1" s="23" t="s">
        <v>39</v>
      </c>
      <c r="AP1" s="22" t="s">
        <v>40</v>
      </c>
      <c r="AQ1" s="23" t="s">
        <v>41</v>
      </c>
      <c r="AR1" s="22" t="s">
        <v>42</v>
      </c>
      <c r="AS1" s="25" t="s">
        <v>43</v>
      </c>
      <c r="AT1" s="23" t="s">
        <v>44</v>
      </c>
      <c r="AU1" s="22" t="s">
        <v>45</v>
      </c>
      <c r="AV1" s="25" t="s">
        <v>46</v>
      </c>
      <c r="AW1" s="23" t="s">
        <v>47</v>
      </c>
      <c r="AX1" s="22" t="s">
        <v>48</v>
      </c>
      <c r="AY1" s="25" t="s">
        <v>49</v>
      </c>
      <c r="AZ1" s="23" t="s">
        <v>50</v>
      </c>
      <c r="BA1" s="22" t="s">
        <v>51</v>
      </c>
      <c r="BB1" s="23" t="s">
        <v>52</v>
      </c>
      <c r="BC1" s="22" t="s">
        <v>53</v>
      </c>
      <c r="BD1" s="22" t="s">
        <v>54</v>
      </c>
      <c r="BE1" s="26" t="s">
        <v>55</v>
      </c>
      <c r="BF1" s="27" t="s">
        <v>56</v>
      </c>
      <c r="BG1" s="28" t="s">
        <v>57</v>
      </c>
      <c r="BH1" s="29" t="s">
        <v>58</v>
      </c>
      <c r="BI1" s="27" t="s">
        <v>59</v>
      </c>
      <c r="BJ1" s="7" t="s">
        <v>60</v>
      </c>
      <c r="BK1" s="22" t="s">
        <v>61</v>
      </c>
      <c r="BL1" s="22" t="s">
        <v>62</v>
      </c>
      <c r="BM1" s="22" t="s">
        <v>63</v>
      </c>
      <c r="BN1" s="30" t="s">
        <v>64</v>
      </c>
      <c r="BO1" s="31" t="s">
        <v>65</v>
      </c>
    </row>
    <row r="2" spans="1:67" customFormat="1" ht="85.5" x14ac:dyDescent="0.25">
      <c r="A2" s="32">
        <v>1</v>
      </c>
      <c r="B2" s="33"/>
      <c r="C2" s="33"/>
      <c r="D2" s="33" t="s">
        <v>66</v>
      </c>
      <c r="E2" s="33" t="s">
        <v>67</v>
      </c>
      <c r="F2" s="33" t="s">
        <v>68</v>
      </c>
      <c r="G2" s="34" t="s">
        <v>69</v>
      </c>
      <c r="H2" s="35" t="s">
        <v>70</v>
      </c>
      <c r="I2" s="34" t="s">
        <v>69</v>
      </c>
      <c r="J2" s="36" t="s">
        <v>71</v>
      </c>
      <c r="K2" s="37" t="s">
        <v>72</v>
      </c>
      <c r="L2" s="33" t="s">
        <v>73</v>
      </c>
      <c r="M2" s="35" t="s">
        <v>74</v>
      </c>
      <c r="N2" s="33"/>
      <c r="O2" s="39" t="s">
        <v>75</v>
      </c>
      <c r="P2" s="38" t="s">
        <v>76</v>
      </c>
      <c r="Q2" s="33" t="s">
        <v>77</v>
      </c>
      <c r="R2" s="40"/>
      <c r="S2" s="41">
        <v>4</v>
      </c>
      <c r="T2" s="33" t="s">
        <v>78</v>
      </c>
      <c r="U2" s="33"/>
      <c r="V2" s="42"/>
      <c r="W2" s="42"/>
      <c r="X2" s="42"/>
      <c r="Y2" s="42">
        <v>46</v>
      </c>
      <c r="Z2" s="42">
        <v>29</v>
      </c>
      <c r="AA2" s="42">
        <v>29</v>
      </c>
      <c r="AB2" s="43">
        <v>10</v>
      </c>
      <c r="AC2" s="43">
        <v>12</v>
      </c>
      <c r="AD2" s="44">
        <f>IF(Y2="","",Y2*Z2*AA2/1000000)</f>
        <v>3.8685999999999998E-2</v>
      </c>
      <c r="AE2" s="43">
        <v>65</v>
      </c>
      <c r="AF2" s="45">
        <f>IF(AC2="","",AE2/AD2*AC2)</f>
        <v>20162.332626790056</v>
      </c>
      <c r="AG2" s="46">
        <v>3300</v>
      </c>
      <c r="AH2" s="47">
        <f>IF(ISERROR(AG2/AF2),"",AG2/AF2)</f>
        <v>0.16367153846153845</v>
      </c>
      <c r="AI2" s="34" t="s">
        <v>79</v>
      </c>
      <c r="AJ2" s="48">
        <v>0.30299999999999999</v>
      </c>
      <c r="AK2" s="47">
        <f t="shared" ref="AK2:AK5" si="0">IF(ISERROR(S2*AJ2),"",S2*AJ2)</f>
        <v>1.212</v>
      </c>
      <c r="AL2" s="47">
        <f t="shared" ref="AL2:AL5" si="1">IF(ISERROR(S2+AH2+AK2),"",S2+AH2+AK2)</f>
        <v>5.3756715384615381</v>
      </c>
      <c r="AM2" s="49">
        <v>0.12</v>
      </c>
      <c r="AN2" s="47">
        <f t="shared" ref="AN2:AN5" si="2">IF(ISERROR(BG2*AM2),"",BG2*AM2)</f>
        <v>1.2</v>
      </c>
      <c r="AO2" s="49">
        <v>7.0000000000000007E-2</v>
      </c>
      <c r="AP2" s="47">
        <f>IF(ISERROR(BG2*AO2),"",BG2*AO2)</f>
        <v>0.70000000000000007</v>
      </c>
      <c r="AQ2" s="49">
        <v>0</v>
      </c>
      <c r="AR2" s="47">
        <f>IF(ISERROR(BG2*AQ2),"",BG2*AQ2)</f>
        <v>0</v>
      </c>
      <c r="AS2" s="40" t="s">
        <v>80</v>
      </c>
      <c r="AT2" s="49">
        <v>0</v>
      </c>
      <c r="AU2" s="47">
        <f t="shared" ref="AU2:AU5" si="3">IF(ISERROR(BG2*AT2),"",BG2*AT2)</f>
        <v>0</v>
      </c>
      <c r="AV2" s="40">
        <v>0</v>
      </c>
      <c r="AW2" s="49">
        <v>0</v>
      </c>
      <c r="AX2" s="47">
        <f>IF(ISERROR(BG2*AW2),"",BG2*AW2)</f>
        <v>0</v>
      </c>
      <c r="AY2" s="40">
        <v>0</v>
      </c>
      <c r="AZ2" s="49">
        <v>0</v>
      </c>
      <c r="BA2" s="47">
        <f>IF(ISERROR(BG2*AZ2),"",BG2*AZ2)</f>
        <v>0</v>
      </c>
      <c r="BB2" s="49">
        <v>0.08</v>
      </c>
      <c r="BC2" s="47">
        <f t="shared" ref="BC2:BC5" si="4">IF(ISERROR(BG2*BB2),"",BG2*BB2)</f>
        <v>0.8</v>
      </c>
      <c r="BD2" s="47">
        <f>IF(ISERROR(AN2+AP2+AR2+AU2+AX2+BA2+BC2),"",AN2+AP2+AR2+AU2+AX2+BA2+BC2)</f>
        <v>2.7</v>
      </c>
      <c r="BE2" s="47">
        <f t="shared" ref="BE2:BE5" si="5">IF(ISERROR(AL2+BD2),"",AL2+BD2)</f>
        <v>8.0756715384615383</v>
      </c>
      <c r="BF2" s="50">
        <f t="shared" ref="BF2:BF5" si="6">IF(ISERROR((BG2-BE2)/BG2),"",(BG2-BE2)/BG2)</f>
        <v>0.19243284615384618</v>
      </c>
      <c r="BG2" s="40">
        <v>10</v>
      </c>
      <c r="BH2" s="40">
        <v>39.99</v>
      </c>
      <c r="BI2" s="50">
        <f>IF(ISERROR((BH2-BG2)/BH2),"",(BH2-BG2)/BH2)</f>
        <v>0.74993748437109276</v>
      </c>
      <c r="BJ2" s="51">
        <v>3456</v>
      </c>
      <c r="BK2" s="47">
        <f>IF(ISERROR(BE2*BJ2),"",BE2*BJ2)</f>
        <v>27909.520836923075</v>
      </c>
      <c r="BL2" s="47">
        <f>IF(ISERROR(BG2*BJ2),"",BG2*BJ2)</f>
        <v>34560</v>
      </c>
      <c r="BM2" s="47">
        <f>IF(ISERROR(BH2*BJ2),"",BH2*BJ2)</f>
        <v>138205.44</v>
      </c>
      <c r="BN2" s="52" t="str">
        <f>IF(V2="","",V2*W2*X2/1000000/AC2*BJ2)</f>
        <v/>
      </c>
      <c r="BO2" s="43"/>
    </row>
    <row r="3" spans="1:67" customFormat="1" ht="85.5" x14ac:dyDescent="0.25">
      <c r="A3" s="32">
        <v>2</v>
      </c>
      <c r="B3" s="33"/>
      <c r="C3" s="33"/>
      <c r="D3" s="33" t="s">
        <v>66</v>
      </c>
      <c r="E3" s="33" t="s">
        <v>67</v>
      </c>
      <c r="F3" s="33" t="s">
        <v>68</v>
      </c>
      <c r="G3" s="34" t="s">
        <v>81</v>
      </c>
      <c r="H3" s="35" t="s">
        <v>70</v>
      </c>
      <c r="I3" s="34" t="s">
        <v>81</v>
      </c>
      <c r="J3" s="36" t="s">
        <v>82</v>
      </c>
      <c r="K3" s="37" t="s">
        <v>72</v>
      </c>
      <c r="L3" s="33" t="s">
        <v>73</v>
      </c>
      <c r="M3" s="35" t="s">
        <v>83</v>
      </c>
      <c r="N3" s="33"/>
      <c r="O3" s="39" t="s">
        <v>84</v>
      </c>
      <c r="P3" s="38" t="s">
        <v>85</v>
      </c>
      <c r="Q3" s="33" t="s">
        <v>77</v>
      </c>
      <c r="R3" s="40"/>
      <c r="S3" s="41">
        <v>4</v>
      </c>
      <c r="T3" s="33" t="s">
        <v>78</v>
      </c>
      <c r="U3" s="33"/>
      <c r="V3" s="42"/>
      <c r="W3" s="42"/>
      <c r="X3" s="42"/>
      <c r="Y3" s="42">
        <v>46</v>
      </c>
      <c r="Z3" s="42">
        <v>29</v>
      </c>
      <c r="AA3" s="42">
        <v>29</v>
      </c>
      <c r="AB3" s="43">
        <v>10</v>
      </c>
      <c r="AC3" s="43">
        <v>12</v>
      </c>
      <c r="AD3" s="44">
        <f t="shared" ref="AD3:AD5" si="7">IF(Y3="","",Y3*Z3*AA3/1000000)</f>
        <v>3.8685999999999998E-2</v>
      </c>
      <c r="AE3" s="43">
        <v>65</v>
      </c>
      <c r="AF3" s="45">
        <f t="shared" ref="AF3:AF5" si="8">IF(AC3="","",AE3/AD3*AC3)</f>
        <v>20162.332626790056</v>
      </c>
      <c r="AG3" s="46">
        <v>3300</v>
      </c>
      <c r="AH3" s="47">
        <f t="shared" ref="AH3:AH5" si="9">IF(ISERROR(AG3/AF3),"",AG3/AF3)</f>
        <v>0.16367153846153845</v>
      </c>
      <c r="AI3" s="34" t="s">
        <v>79</v>
      </c>
      <c r="AJ3" s="48">
        <v>0.30299999999999999</v>
      </c>
      <c r="AK3" s="47">
        <f t="shared" si="0"/>
        <v>1.212</v>
      </c>
      <c r="AL3" s="47">
        <f t="shared" si="1"/>
        <v>5.3756715384615381</v>
      </c>
      <c r="AM3" s="49">
        <v>0.12</v>
      </c>
      <c r="AN3" s="47">
        <f t="shared" si="2"/>
        <v>1.2</v>
      </c>
      <c r="AO3" s="49">
        <v>7.0000000000000007E-2</v>
      </c>
      <c r="AP3" s="47">
        <f t="shared" ref="AP3:AP5" si="10">IF(ISERROR(BG3*AO3),"",BG3*AO3)</f>
        <v>0.70000000000000007</v>
      </c>
      <c r="AQ3" s="49">
        <v>0</v>
      </c>
      <c r="AR3" s="47">
        <f t="shared" ref="AR3:AR5" si="11">IF(ISERROR(BG3*AQ3),"",BG3*AQ3)</f>
        <v>0</v>
      </c>
      <c r="AS3" s="40" t="s">
        <v>80</v>
      </c>
      <c r="AT3" s="49">
        <v>0</v>
      </c>
      <c r="AU3" s="47">
        <f t="shared" si="3"/>
        <v>0</v>
      </c>
      <c r="AV3" s="40">
        <v>0</v>
      </c>
      <c r="AW3" s="49">
        <v>0</v>
      </c>
      <c r="AX3" s="47">
        <f t="shared" ref="AX3:AX5" si="12">IF(ISERROR(BG3*AW3),"",BG3*AW3)</f>
        <v>0</v>
      </c>
      <c r="AY3" s="40">
        <v>0</v>
      </c>
      <c r="AZ3" s="49">
        <v>0</v>
      </c>
      <c r="BA3" s="47">
        <f t="shared" ref="BA3:BA5" si="13">IF(ISERROR(BG3*AZ3),"",BG3*AZ3)</f>
        <v>0</v>
      </c>
      <c r="BB3" s="49">
        <v>0.08</v>
      </c>
      <c r="BC3" s="47">
        <f t="shared" si="4"/>
        <v>0.8</v>
      </c>
      <c r="BD3" s="47">
        <f t="shared" ref="BD3:BD5" si="14">IF(ISERROR(AN3+AP3+AR3+AU3+AX3+BA3+BC3),"",AN3+AP3+AR3+AU3+AX3+BA3+BC3)</f>
        <v>2.7</v>
      </c>
      <c r="BE3" s="47">
        <f t="shared" si="5"/>
        <v>8.0756715384615383</v>
      </c>
      <c r="BF3" s="50">
        <f t="shared" si="6"/>
        <v>0.19243284615384618</v>
      </c>
      <c r="BG3" s="40">
        <v>10</v>
      </c>
      <c r="BH3" s="40">
        <v>39.99</v>
      </c>
      <c r="BI3" s="50">
        <f t="shared" ref="BI3:BI5" si="15">IF(ISERROR((BH3-BG3)/BH3),"",(BH3-BG3)/BH3)</f>
        <v>0.74993748437109276</v>
      </c>
      <c r="BJ3" s="51">
        <v>3048</v>
      </c>
      <c r="BK3" s="47">
        <f t="shared" ref="BK3:BK5" si="16">IF(ISERROR(BE3*BJ3),"",BE3*BJ3)</f>
        <v>24614.646849230769</v>
      </c>
      <c r="BL3" s="47">
        <f t="shared" ref="BL3:BL5" si="17">IF(ISERROR(BG3*BJ3),"",BG3*BJ3)</f>
        <v>30480</v>
      </c>
      <c r="BM3" s="47">
        <f t="shared" ref="BM3:BM5" si="18">IF(ISERROR(BH3*BJ3),"",BH3*BJ3)</f>
        <v>121889.52</v>
      </c>
      <c r="BN3" s="52" t="str">
        <f t="shared" ref="BN3:BN5" si="19">IF(V3="","",V3*W3*X3/1000000/AC3*BJ3)</f>
        <v/>
      </c>
      <c r="BO3" s="43"/>
    </row>
    <row r="4" spans="1:67" customFormat="1" ht="85.5" x14ac:dyDescent="0.25">
      <c r="A4" s="32">
        <v>3</v>
      </c>
      <c r="B4" s="33"/>
      <c r="C4" s="33"/>
      <c r="D4" s="33" t="s">
        <v>66</v>
      </c>
      <c r="E4" s="33" t="s">
        <v>67</v>
      </c>
      <c r="F4" s="33" t="s">
        <v>68</v>
      </c>
      <c r="G4" s="34" t="s">
        <v>86</v>
      </c>
      <c r="H4" s="35" t="s">
        <v>70</v>
      </c>
      <c r="I4" s="34" t="s">
        <v>86</v>
      </c>
      <c r="J4" s="36" t="s">
        <v>87</v>
      </c>
      <c r="K4" s="37" t="s">
        <v>72</v>
      </c>
      <c r="L4" s="33" t="s">
        <v>73</v>
      </c>
      <c r="M4" s="35" t="s">
        <v>74</v>
      </c>
      <c r="N4" s="33"/>
      <c r="O4" s="39" t="s">
        <v>88</v>
      </c>
      <c r="P4" s="38" t="s">
        <v>89</v>
      </c>
      <c r="Q4" s="33" t="s">
        <v>77</v>
      </c>
      <c r="R4" s="40"/>
      <c r="S4" s="41">
        <v>4</v>
      </c>
      <c r="T4" s="33" t="s">
        <v>78</v>
      </c>
      <c r="U4" s="33"/>
      <c r="V4" s="42"/>
      <c r="W4" s="42"/>
      <c r="X4" s="42"/>
      <c r="Y4" s="42">
        <v>46</v>
      </c>
      <c r="Z4" s="42">
        <v>29</v>
      </c>
      <c r="AA4" s="42">
        <v>29</v>
      </c>
      <c r="AB4" s="43">
        <v>10</v>
      </c>
      <c r="AC4" s="43">
        <v>12</v>
      </c>
      <c r="AD4" s="44">
        <f t="shared" si="7"/>
        <v>3.8685999999999998E-2</v>
      </c>
      <c r="AE4" s="43">
        <v>65</v>
      </c>
      <c r="AF4" s="45">
        <f t="shared" si="8"/>
        <v>20162.332626790056</v>
      </c>
      <c r="AG4" s="46">
        <v>3300</v>
      </c>
      <c r="AH4" s="47">
        <f t="shared" si="9"/>
        <v>0.16367153846153845</v>
      </c>
      <c r="AI4" s="34" t="s">
        <v>79</v>
      </c>
      <c r="AJ4" s="48">
        <v>0.30299999999999999</v>
      </c>
      <c r="AK4" s="47">
        <f t="shared" si="0"/>
        <v>1.212</v>
      </c>
      <c r="AL4" s="47">
        <f t="shared" si="1"/>
        <v>5.3756715384615381</v>
      </c>
      <c r="AM4" s="49">
        <v>0.12</v>
      </c>
      <c r="AN4" s="47">
        <f t="shared" si="2"/>
        <v>1.2</v>
      </c>
      <c r="AO4" s="49">
        <v>7.0000000000000007E-2</v>
      </c>
      <c r="AP4" s="47">
        <f t="shared" si="10"/>
        <v>0.70000000000000007</v>
      </c>
      <c r="AQ4" s="49">
        <v>0</v>
      </c>
      <c r="AR4" s="47">
        <f t="shared" si="11"/>
        <v>0</v>
      </c>
      <c r="AS4" s="40" t="s">
        <v>80</v>
      </c>
      <c r="AT4" s="49">
        <v>0</v>
      </c>
      <c r="AU4" s="47">
        <f t="shared" si="3"/>
        <v>0</v>
      </c>
      <c r="AV4" s="40">
        <v>0</v>
      </c>
      <c r="AW4" s="49">
        <v>0</v>
      </c>
      <c r="AX4" s="47">
        <f t="shared" si="12"/>
        <v>0</v>
      </c>
      <c r="AY4" s="40">
        <v>0</v>
      </c>
      <c r="AZ4" s="49">
        <v>0</v>
      </c>
      <c r="BA4" s="47">
        <f t="shared" si="13"/>
        <v>0</v>
      </c>
      <c r="BB4" s="49">
        <v>0.08</v>
      </c>
      <c r="BC4" s="47">
        <f t="shared" si="4"/>
        <v>0.8</v>
      </c>
      <c r="BD4" s="47">
        <f t="shared" si="14"/>
        <v>2.7</v>
      </c>
      <c r="BE4" s="47">
        <f t="shared" si="5"/>
        <v>8.0756715384615383</v>
      </c>
      <c r="BF4" s="50">
        <f t="shared" si="6"/>
        <v>0.19243284615384618</v>
      </c>
      <c r="BG4" s="40">
        <v>10</v>
      </c>
      <c r="BH4" s="40">
        <v>39.99</v>
      </c>
      <c r="BI4" s="50">
        <f t="shared" si="15"/>
        <v>0.74993748437109276</v>
      </c>
      <c r="BJ4" s="51">
        <v>2784</v>
      </c>
      <c r="BK4" s="47">
        <f t="shared" si="16"/>
        <v>22482.669563076921</v>
      </c>
      <c r="BL4" s="47">
        <f t="shared" si="17"/>
        <v>27840</v>
      </c>
      <c r="BM4" s="47">
        <f t="shared" si="18"/>
        <v>111332.16</v>
      </c>
      <c r="BN4" s="52" t="str">
        <f t="shared" si="19"/>
        <v/>
      </c>
      <c r="BO4" s="43"/>
    </row>
    <row r="5" spans="1:67" customFormat="1" ht="85.5" x14ac:dyDescent="0.25">
      <c r="A5" s="32">
        <v>4</v>
      </c>
      <c r="B5" s="33"/>
      <c r="C5" s="33"/>
      <c r="D5" s="33" t="s">
        <v>66</v>
      </c>
      <c r="E5" s="33" t="s">
        <v>67</v>
      </c>
      <c r="F5" s="33" t="s">
        <v>68</v>
      </c>
      <c r="G5" s="34" t="s">
        <v>90</v>
      </c>
      <c r="H5" s="35" t="s">
        <v>70</v>
      </c>
      <c r="I5" s="34" t="s">
        <v>90</v>
      </c>
      <c r="J5" s="36" t="s">
        <v>87</v>
      </c>
      <c r="K5" s="37" t="s">
        <v>72</v>
      </c>
      <c r="L5" s="33" t="s">
        <v>73</v>
      </c>
      <c r="M5" s="35" t="s">
        <v>83</v>
      </c>
      <c r="N5" s="33"/>
      <c r="O5" s="39" t="s">
        <v>91</v>
      </c>
      <c r="P5" s="38" t="s">
        <v>92</v>
      </c>
      <c r="Q5" s="33" t="s">
        <v>77</v>
      </c>
      <c r="R5" s="40"/>
      <c r="S5" s="41">
        <v>4</v>
      </c>
      <c r="T5" s="33" t="s">
        <v>78</v>
      </c>
      <c r="U5" s="33"/>
      <c r="V5" s="42"/>
      <c r="W5" s="42"/>
      <c r="X5" s="42"/>
      <c r="Y5" s="42">
        <v>46</v>
      </c>
      <c r="Z5" s="42">
        <v>29</v>
      </c>
      <c r="AA5" s="42">
        <v>29</v>
      </c>
      <c r="AB5" s="43">
        <v>10</v>
      </c>
      <c r="AC5" s="43">
        <v>12</v>
      </c>
      <c r="AD5" s="44">
        <f t="shared" si="7"/>
        <v>3.8685999999999998E-2</v>
      </c>
      <c r="AE5" s="43">
        <v>65</v>
      </c>
      <c r="AF5" s="45">
        <f t="shared" si="8"/>
        <v>20162.332626790056</v>
      </c>
      <c r="AG5" s="46">
        <v>3300</v>
      </c>
      <c r="AH5" s="47">
        <f t="shared" si="9"/>
        <v>0.16367153846153845</v>
      </c>
      <c r="AI5" s="34" t="s">
        <v>79</v>
      </c>
      <c r="AJ5" s="48">
        <v>0.30299999999999999</v>
      </c>
      <c r="AK5" s="47">
        <f t="shared" si="0"/>
        <v>1.212</v>
      </c>
      <c r="AL5" s="47">
        <f t="shared" si="1"/>
        <v>5.3756715384615381</v>
      </c>
      <c r="AM5" s="49">
        <v>0.12</v>
      </c>
      <c r="AN5" s="47">
        <f t="shared" si="2"/>
        <v>1.2</v>
      </c>
      <c r="AO5" s="49">
        <v>7.0000000000000007E-2</v>
      </c>
      <c r="AP5" s="47">
        <f t="shared" si="10"/>
        <v>0.70000000000000007</v>
      </c>
      <c r="AQ5" s="49">
        <v>0</v>
      </c>
      <c r="AR5" s="47">
        <f t="shared" si="11"/>
        <v>0</v>
      </c>
      <c r="AS5" s="40" t="s">
        <v>80</v>
      </c>
      <c r="AT5" s="49">
        <v>0</v>
      </c>
      <c r="AU5" s="47">
        <f t="shared" si="3"/>
        <v>0</v>
      </c>
      <c r="AV5" s="40">
        <v>0</v>
      </c>
      <c r="AW5" s="49">
        <v>0</v>
      </c>
      <c r="AX5" s="47">
        <f t="shared" si="12"/>
        <v>0</v>
      </c>
      <c r="AY5" s="40">
        <v>0</v>
      </c>
      <c r="AZ5" s="49">
        <v>0</v>
      </c>
      <c r="BA5" s="47">
        <f t="shared" si="13"/>
        <v>0</v>
      </c>
      <c r="BB5" s="49">
        <v>0.08</v>
      </c>
      <c r="BC5" s="47">
        <f t="shared" si="4"/>
        <v>0.8</v>
      </c>
      <c r="BD5" s="47">
        <f t="shared" si="14"/>
        <v>2.7</v>
      </c>
      <c r="BE5" s="47">
        <f t="shared" si="5"/>
        <v>8.0756715384615383</v>
      </c>
      <c r="BF5" s="50">
        <f t="shared" si="6"/>
        <v>0.19243284615384618</v>
      </c>
      <c r="BG5" s="40">
        <v>10</v>
      </c>
      <c r="BH5" s="40">
        <v>39.99</v>
      </c>
      <c r="BI5" s="50">
        <f t="shared" si="15"/>
        <v>0.74993748437109276</v>
      </c>
      <c r="BJ5" s="51">
        <v>2928</v>
      </c>
      <c r="BK5" s="47">
        <f t="shared" si="16"/>
        <v>23645.566264615383</v>
      </c>
      <c r="BL5" s="47">
        <f t="shared" si="17"/>
        <v>29280</v>
      </c>
      <c r="BM5" s="47">
        <f t="shared" si="18"/>
        <v>117090.72</v>
      </c>
      <c r="BN5" s="52" t="str">
        <f t="shared" si="19"/>
        <v/>
      </c>
      <c r="BO5" s="43"/>
    </row>
  </sheetData>
  <sheetProtection insertRows="0" deleteRows="0" sort="0"/>
  <protectedRanges>
    <protectedRange sqref="BG6:BG204 AH2:AH5 AK2:AN5 BI2:BI5 AD2:AF5 A6:J204 O6:AN204 Q2:U5 A2:I5 BB2:BF204 AS2:AU204 BN2:BN5 L2:N204" name="Range1"/>
    <protectedRange sqref="V2:AC5" name="Range1_2"/>
    <protectedRange sqref="AG2:AG5" name="Range1_3"/>
    <protectedRange sqref="AI2:AJ5" name="Range1_4"/>
    <protectedRange sqref="BH2:BH5" name="Range1_5"/>
    <protectedRange sqref="BJ2:BJ5" name="Range1_6"/>
    <protectedRange sqref="AO2:AR166" name="Range1_1"/>
    <protectedRange sqref="AV2:BA166" name="Range1_7"/>
    <protectedRange sqref="K2:K207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T2:T5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2025-10-10T06:33:17Z</dcterms:created>
  <dcterms:modified xsi:type="dcterms:W3CDTF">2025-10-10T06:34:25Z</dcterms:modified>
</cp:coreProperties>
</file>