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8FECE61-1D51-4166-A1D8-CBEA576856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6" i="5" l="1"/>
  <c r="BB6" i="5"/>
  <c r="AS6" i="5" s="1"/>
  <c r="AN6" i="5"/>
  <c r="AC6" i="5"/>
  <c r="AI6" i="5" s="1"/>
  <c r="AK6" i="5" s="1"/>
  <c r="BD5" i="5"/>
  <c r="BB5" i="5"/>
  <c r="AS5" i="5" s="1"/>
  <c r="AN5" i="5"/>
  <c r="AC5" i="5"/>
  <c r="AI5" i="5" s="1"/>
  <c r="AK5" i="5" s="1"/>
  <c r="BD4" i="5"/>
  <c r="BB4" i="5"/>
  <c r="BB3" i="5"/>
  <c r="AQ6" i="5" l="1"/>
  <c r="AU5" i="5"/>
  <c r="AU6" i="5"/>
  <c r="AX5" i="5"/>
  <c r="AX6" i="5"/>
  <c r="AO6" i="5"/>
  <c r="AO5" i="5"/>
  <c r="AQ5" i="5"/>
  <c r="AY5" i="5" s="1"/>
  <c r="AU4" i="5"/>
  <c r="AQ4" i="5"/>
  <c r="AS4" i="5"/>
  <c r="AX4" i="5"/>
  <c r="AY6" i="5" l="1"/>
  <c r="AZ6" i="5"/>
  <c r="BF6" i="5" s="1"/>
  <c r="BG6" i="5" s="1"/>
  <c r="AZ5" i="5"/>
  <c r="BA5" i="5" s="1"/>
  <c r="AY4" i="5"/>
  <c r="BA6" i="5" l="1"/>
  <c r="BF5" i="5"/>
  <c r="BG5" i="5" s="1"/>
  <c r="BD3" i="5"/>
  <c r="AN4" i="5"/>
  <c r="AN3" i="5" l="1"/>
  <c r="AC4" i="5" l="1"/>
  <c r="AI4" i="5" s="1"/>
  <c r="AK4" i="5" s="1"/>
  <c r="AO4" i="5" s="1"/>
  <c r="AC3" i="5"/>
  <c r="AI3" i="5" s="1"/>
  <c r="AK3" i="5" s="1"/>
  <c r="AO3" i="5" l="1"/>
  <c r="AZ4" i="5"/>
  <c r="BF4" i="5" l="1"/>
  <c r="BG4" i="5" s="1"/>
  <c r="BA4" i="5"/>
  <c r="AQ3" i="5" l="1"/>
  <c r="AS3" i="5"/>
  <c r="AU3" i="5"/>
  <c r="AX3" i="5"/>
  <c r="AY3" i="5" l="1"/>
  <c r="AZ3" i="5" s="1"/>
  <c r="BF3" i="5" l="1"/>
  <c r="BG3" i="5" s="1"/>
  <c r="BA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2" authorId="0" shapeId="0" xr:uid="{02D83299-7AE8-40C3-B4D9-9F4EA2637AD0}">
      <text>
        <r>
          <rPr>
            <sz val="11"/>
            <rFont val="Calibri"/>
            <family val="2"/>
          </rPr>
          <t>[FOB Cost (Value)]/[Exchange Rate]</t>
        </r>
      </text>
    </comment>
    <comment ref="AC2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2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2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2" authorId="0" shapeId="0" xr:uid="{E404EDE1-E7C1-4613-A108-4E81F388B2AB}">
      <text>
        <r>
          <rPr>
            <sz val="11"/>
            <rFont val="Calibri"/>
            <family val="2"/>
          </rPr>
          <t>[FOB Cost $ (Formula)]*[Duty Rate]</t>
        </r>
      </text>
    </comment>
    <comment ref="AO2" authorId="0" shapeId="0" xr:uid="{F816DABE-E84C-4F04-B8FB-D745276C46BA}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Q2" authorId="0" shapeId="0" xr:uid="{E9E29836-2CEC-4E14-98F0-97403CBAC5B6}">
      <text>
        <r>
          <rPr>
            <sz val="11"/>
            <rFont val="Calibri"/>
            <family val="2"/>
          </rPr>
          <t>[Standard Price]*[DA %]</t>
        </r>
      </text>
    </comment>
    <comment ref="AS2" authorId="0" shapeId="0" xr:uid="{432D660A-4B6A-40D5-9357-36FC52DE7BD5}">
      <text>
        <r>
          <rPr>
            <sz val="11"/>
            <rFont val="Calibri"/>
            <family val="2"/>
          </rPr>
          <t>[Standard Price]*[Warehouse Charge %]</t>
        </r>
      </text>
    </comment>
    <comment ref="AU2" authorId="0" shapeId="0" xr:uid="{B7979F8D-5AA0-4620-AC90-7A7894B95D3D}">
      <text>
        <r>
          <rPr>
            <sz val="11"/>
            <rFont val="Calibri"/>
            <family val="2"/>
          </rPr>
          <t>[Standard Price]*[Marketing %]</t>
        </r>
      </text>
    </comment>
    <comment ref="AX2" authorId="0" shapeId="0" xr:uid="{55F9AB7A-F55E-4DBA-8839-0DD91F07CE98}">
      <text>
        <r>
          <rPr>
            <sz val="11"/>
            <rFont val="Calibri"/>
            <family val="2"/>
          </rPr>
          <t>[Standard Price]*[Other Load %]</t>
        </r>
      </text>
    </comment>
    <comment ref="AY2" authorId="0" shapeId="0" xr:uid="{4F149159-1AE5-4C93-85FC-77D666DE71B2}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AZ2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BA2" authorId="0" shapeId="0" xr:uid="{4A0A7424-BF21-429A-BC98-28F493F28EBA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B2" authorId="0" shapeId="0" xr:uid="{E1E5B7D6-F895-4D28-A79A-721679C951A7}">
      <text>
        <r>
          <rPr>
            <sz val="11"/>
            <rFont val="Calibri"/>
            <family val="2"/>
          </rPr>
          <t>[Average Retail Price]*(1-60%)</t>
        </r>
      </text>
    </comment>
    <comment ref="BD2" authorId="0" shapeId="0" xr:uid="{2C6D88FA-1395-46E4-941F-B89768A7A8BA}">
      <text>
        <r>
          <rPr>
            <sz val="11"/>
            <rFont val="Calibri"/>
            <family val="2"/>
          </rPr>
          <t>[Average Retail Price]*[Retail Marketing %]</t>
        </r>
      </text>
    </comment>
    <comment ref="BF2" authorId="0" shapeId="0" xr:uid="{B15A286B-5F36-4022-9D91-9AA57A2A81A6}">
      <text>
        <r>
          <rPr>
            <sz val="11"/>
            <rFont val="Calibri"/>
            <family val="2"/>
          </rPr>
          <t>[Average Retail Price]*(1-60%)</t>
        </r>
      </text>
    </comment>
    <comment ref="BG2" authorId="0" shapeId="0" xr:uid="{B5F7F0AE-29FD-4B6C-AB73-E768BB4D130F}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</commentList>
</comments>
</file>

<file path=xl/sharedStrings.xml><?xml version="1.0" encoding="utf-8"?>
<sst xmlns="http://schemas.openxmlformats.org/spreadsheetml/2006/main" count="108" uniqueCount="74">
  <si>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</si>
  <si>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</si>
  <si>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</si>
  <si>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</si>
  <si>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</si>
  <si>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</si>
  <si>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</si>
  <si>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</si>
  <si>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</si>
  <si>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</si>
  <si>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</si>
  <si>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</si>
  <si>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</si>
  <si>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</si>
  <si>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</si>
  <si>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</si>
  <si>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</si>
  <si>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</si>
  <si>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</si>
  <si>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</si>
  <si>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</si>
  <si>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</si>
  <si>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</si>
  <si>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</si>
  <si>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</si>
  <si>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</si>
  <si>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</si>
  <si>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</si>
  <si>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</si>
  <si>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</si>
  <si>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</si>
  <si>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</si>
  <si>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</si>
  <si>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</si>
  <si>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</si>
  <si>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</si>
  <si>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</si>
  <si>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</si>
  <si>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</si>
  <si>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DUVET&amp;DUVET SET</t>
  </si>
  <si>
    <t>UCCPM Price</t>
  </si>
  <si>
    <t>Customer Item#</t>
  </si>
  <si>
    <t>JLA Domestic MU%</t>
  </si>
  <si>
    <t>Trim</t>
  </si>
  <si>
    <t>Material-Short</t>
  </si>
  <si>
    <t>Leaves Duvet Mini Set</t>
  </si>
  <si>
    <t>Duvet Mini Set</t>
  </si>
  <si>
    <t>FOB Cost (Value)</t>
  </si>
  <si>
    <t>Exchange Rate</t>
  </si>
  <si>
    <t>FOB Cost $ (Formula)</t>
  </si>
  <si>
    <t>Product Size L (in)</t>
  </si>
  <si>
    <t>Product Size W (in)</t>
  </si>
  <si>
    <t>Product Size H (in)</t>
  </si>
  <si>
    <t>Product Net Weight (lb)</t>
  </si>
  <si>
    <t>6302.31.9050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</si>
  <si>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</si>
  <si>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</si>
  <si>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</si>
  <si>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</si>
  <si>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</si>
  <si>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</si>
  <si>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</si>
  <si>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</si>
  <si>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</si>
  <si>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</si>
  <si>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</si>
  <si>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</si>
  <si>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r>
      <t>Fabric: 100% jacquard 3 layers cotton gauze(imported cotton), back: 200TC solid percale, 40*40/110*85(imported cotton)
Duvet: Knife edge on three sides, 2" self hem on the bottom with hidden buttons (9 on Full/Queen; 11 on King). 2*10" HH logo tie on the each corners. 
Shams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2" flange all around, 6" open back and 5" overlap on the back
Packing details:  HH hangtag +thanks card+U white card board +1.5" 100% cotton Herringbone ribbon+ print box with 2pcs desiccant +inner box.</t>
    </r>
    <phoneticPr fontId="9" type="noConversion"/>
  </si>
  <si>
    <t xml:space="preserve">Full/Queen: 90x94“  /20*26"--1pair </t>
    <phoneticPr fontId="9" type="noConversion"/>
  </si>
  <si>
    <t>Linen</t>
    <phoneticPr fontId="9" type="noConversion"/>
  </si>
  <si>
    <t>cotton gauze</t>
    <phoneticPr fontId="9" type="noConversion"/>
  </si>
  <si>
    <r>
      <t>King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108x94” /20*36"--1pair</t>
    </r>
    <phoneticPr fontId="9" type="noConversion"/>
  </si>
  <si>
    <t>Light Gray</t>
    <phoneticPr fontId="9" type="noConversion"/>
  </si>
  <si>
    <t xml:space="preserve">Botanical Tropical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</si>
</sst>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  <numFmt numFmtId="184" formatCode="[$€-2]\ #,##0.00_);[Red]\([$€-2]\ #,##0.00\)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8" fillId="0" borderId="0">
      <alignment vertical="center"/>
    </xf>
    <xf numFmtId="9" fontId="8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10" fillId="0" borderId="0"/>
    <xf numFmtId="0" fontId="4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76" fontId="4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5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0" fontId="0" fillId="0" borderId="0" xfId="0" applyNumberFormat="1"/>
    <xf numFmtId="177" fontId="7" fillId="3" borderId="1" xfId="1" applyNumberFormat="1" applyFont="1" applyFill="1" applyBorder="1" applyAlignment="1">
      <alignment wrapText="1"/>
    </xf>
    <xf numFmtId="177" fontId="0" fillId="0" borderId="0" xfId="0" applyNumberFormat="1"/>
    <xf numFmtId="0" fontId="3" fillId="0" borderId="3" xfId="4" applyBorder="1"/>
    <xf numFmtId="181" fontId="3" fillId="0" borderId="1" xfId="4" applyNumberFormat="1" applyBorder="1"/>
    <xf numFmtId="183" fontId="7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0" borderId="0" xfId="4" applyNumberFormat="1" applyAlignment="1">
      <alignment wrapText="1"/>
    </xf>
    <xf numFmtId="0" fontId="2" fillId="6" borderId="3" xfId="4" applyFont="1" applyFill="1" applyBorder="1" applyAlignment="1">
      <alignment horizontal="center" wrapText="1"/>
    </xf>
    <xf numFmtId="177" fontId="3" fillId="0" borderId="3" xfId="4" applyNumberFormat="1" applyBorder="1"/>
    <xf numFmtId="184" fontId="3" fillId="0" borderId="1" xfId="4" applyNumberFormat="1" applyBorder="1"/>
    <xf numFmtId="1" fontId="0" fillId="0" borderId="0" xfId="0" applyNumberFormat="1"/>
    <xf numFmtId="177" fontId="2" fillId="4" borderId="3" xfId="4" applyNumberFormat="1" applyFont="1" applyFill="1" applyBorder="1" applyAlignment="1">
      <alignment wrapText="1"/>
    </xf>
    <xf numFmtId="177" fontId="7" fillId="7" borderId="1" xfId="1" applyNumberFormat="1" applyFont="1" applyFill="1" applyBorder="1" applyAlignment="1">
      <alignment wrapText="1"/>
    </xf>
    <xf numFmtId="4" fontId="0" fillId="0" borderId="0" xfId="0" applyNumberFormat="1"/>
    <xf numFmtId="4" fontId="2" fillId="4" borderId="3" xfId="4" applyNumberFormat="1" applyFont="1" applyFill="1" applyBorder="1" applyAlignment="1">
      <alignment wrapText="1"/>
    </xf>
    <xf numFmtId="4" fontId="3" fillId="0" borderId="2" xfId="4" applyNumberFormat="1" applyBorder="1"/>
    <xf numFmtId="4" fontId="3" fillId="0" borderId="0" xfId="4" applyNumberFormat="1" applyAlignment="1">
      <alignment wrapText="1"/>
    </xf>
    <xf numFmtId="2" fontId="0" fillId="0" borderId="0" xfId="0" applyNumberFormat="1"/>
    <xf numFmtId="2" fontId="2" fillId="4" borderId="3" xfId="4" applyNumberFormat="1" applyFont="1" applyFill="1" applyBorder="1" applyAlignment="1">
      <alignment wrapText="1"/>
    </xf>
    <xf numFmtId="2" fontId="3" fillId="0" borderId="4" xfId="4" applyNumberFormat="1" applyBorder="1"/>
    <xf numFmtId="10" fontId="5" fillId="3" borderId="4" xfId="1" applyNumberFormat="1" applyFont="1" applyFill="1" applyBorder="1" applyAlignment="1">
      <alignment wrapText="1"/>
    </xf>
    <xf numFmtId="10" fontId="3" fillId="0" borderId="3" xfId="4" applyNumberFormat="1" applyBorder="1"/>
    <xf numFmtId="177" fontId="5" fillId="0" borderId="4" xfId="1" applyNumberFormat="1" applyFont="1" applyBorder="1" applyAlignment="1">
      <alignment wrapText="1"/>
    </xf>
    <xf numFmtId="10" fontId="3" fillId="2" borderId="1" xfId="4" applyNumberFormat="1" applyFill="1" applyBorder="1"/>
    <xf numFmtId="177" fontId="5" fillId="0" borderId="0" xfId="1" applyNumberFormat="1" applyFont="1" applyAlignment="1">
      <alignment wrapText="1"/>
    </xf>
    <xf numFmtId="177" fontId="5" fillId="3" borderId="3" xfId="1" applyNumberFormat="1" applyFont="1" applyFill="1" applyBorder="1" applyAlignment="1">
      <alignment wrapText="1"/>
    </xf>
  </cellXfs>
  <cellStyles count="25">
    <cellStyle name="Currency 2 2 2" xfId="8" xr:uid="{C2EF2C26-C451-44C1-B6BC-05E871A7681D}"/>
    <cellStyle name="Normal 1 2" xfId="20" xr:uid="{95A1E287-037A-4264-9403-A58E8EB4F90E}"/>
    <cellStyle name="Normal 2" xfId="4" xr:uid="{A726E472-5091-4176-87EE-43E00D126BFD}"/>
    <cellStyle name="Normal 2 18 2" xfId="1" xr:uid="{1BA08453-9F65-454B-A4A0-7177E70831F2}"/>
    <cellStyle name="Normal 3 2 15" xfId="19" xr:uid="{69B78EE6-AAE5-4F0B-A31A-347086751A04}"/>
    <cellStyle name="Normal 35" xfId="6" xr:uid="{0C70E6D3-78F0-4522-8A03-1830168E43CB}"/>
    <cellStyle name="Normal 52" xfId="17" xr:uid="{03907157-7043-4107-A7C2-FFCB223AB12E}"/>
    <cellStyle name="Percent 17" xfId="18" xr:uid="{9C13713B-A77B-450E-AD27-65CBAFD56376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1" xr:uid="{AAB81BF9-3633-4687-B4BD-F84D6266D2E7}"/>
    <cellStyle name="百分比 2 2" xfId="13" xr:uid="{510E69BC-969E-4110-B6A3-38ABFE402DE4}"/>
    <cellStyle name="百分比 3" xfId="22" xr:uid="{E2A6E185-96C0-477A-833B-5D1903C1F029}"/>
    <cellStyle name="百分比 5" xfId="15" xr:uid="{98339099-D6B4-42D1-9825-9AE2D02233A3}"/>
    <cellStyle name="常规" xfId="0" builtinId="0"/>
    <cellStyle name="常规 18" xfId="12" xr:uid="{7DAF87A7-BE8C-417B-9DA3-0D819854FD57}"/>
    <cellStyle name="常规 2" xfId="10" xr:uid="{8DF9EF39-64F7-4980-96E0-392C65DFB381}"/>
    <cellStyle name="常规 3" xfId="23" xr:uid="{7778F53C-4199-4B84-B81E-7103E955B953}"/>
    <cellStyle name="货币 2" xfId="21" xr:uid="{99892267-8814-4D30-88F9-2F8EB401A3EE}"/>
    <cellStyle name="货币 3" xfId="24" xr:uid="{3665B81A-EA51-4979-9CB3-F1723676F0B6}"/>
    <cellStyle name="千位分隔 4" xfId="14" xr:uid="{663C9722-A668-45C1-8EEE-247E720C953A}"/>
    <cellStyle name="样式 1 2" xfId="2" xr:uid="{DC9B73B6-A1E9-48DB-83A0-64D6E1D16DDF}"/>
    <cellStyle name="样式 1 2 2" xfId="16" xr:uid="{861BB0F5-1714-495A-B216-B4A191370F44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I6"/>
  <sheetViews>
    <sheetView tabSelected="1" topLeftCell="AY1" zoomScaleNormal="100" workbookViewId="0">
      <selection activeCell="BK14" sqref="BK14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2.85546875" style="2" customWidth="1"/>
    <col min="5" max="5" width="9.140625" style="2" customWidth="1"/>
    <col min="6" max="6" width="15.5703125" style="2" customWidth="1"/>
    <col min="7" max="7" width="9.140625" style="2" customWidth="1"/>
    <col min="8" max="8" width="19.42578125" style="2" customWidth="1"/>
    <col min="9" max="9" width="21" style="2" customWidth="1"/>
    <col min="10" max="10" width="11.140625" style="2" customWidth="1"/>
    <col min="11" max="11" width="12.42578125" style="2" customWidth="1"/>
    <col min="12" max="12" width="18" style="2" customWidth="1"/>
    <col min="13" max="13" width="6.85546875" style="2" customWidth="1"/>
    <col min="14" max="16" width="8.85546875" style="2" customWidth="1"/>
    <col min="17" max="17" width="8.85546875" style="5" customWidth="1"/>
    <col min="18" max="18" width="9.42578125" style="2" customWidth="1"/>
    <col min="19" max="19" width="11.7109375" style="34" customWidth="1"/>
    <col min="20" max="20" width="8.140625" style="36" customWidth="1"/>
    <col min="21" max="21" width="8.7109375" style="57" customWidth="1"/>
    <col min="22" max="22" width="8.7109375" style="33" customWidth="1"/>
    <col min="23" max="23" width="12.42578125" style="36" customWidth="1"/>
    <col min="24" max="24" width="9.85546875" style="36" customWidth="1"/>
    <col min="25" max="25" width="9" style="36" customWidth="1"/>
    <col min="26" max="26" width="6.28515625" style="34" customWidth="1"/>
    <col min="27" max="27" width="11.42578125" style="33" customWidth="1"/>
    <col min="28" max="28" width="9.85546875" style="34" customWidth="1"/>
    <col min="29" max="29" width="7.85546875" style="2" customWidth="1"/>
    <col min="30" max="30" width="9" style="36" customWidth="1"/>
    <col min="31" max="31" width="9" style="34" customWidth="1"/>
    <col min="32" max="32" width="9" style="33" customWidth="1"/>
    <col min="33" max="33" width="10" style="47" customWidth="1"/>
    <col min="34" max="34" width="9" style="5" customWidth="1"/>
    <col min="35" max="35" width="14.140625" style="2" customWidth="1"/>
    <col min="36" max="36" width="8.42578125" style="4" customWidth="1"/>
    <col min="37" max="37" width="10.7109375" style="5" customWidth="1"/>
    <col min="38" max="38" width="11.28515625" style="5" customWidth="1"/>
    <col min="39" max="39" width="11.5703125" style="5" customWidth="1"/>
    <col min="40" max="40" width="8.28515625" style="5" customWidth="1"/>
    <col min="41" max="41" width="11.5703125" style="4" customWidth="1"/>
    <col min="42" max="42" width="10.85546875" style="5" customWidth="1"/>
    <col min="43" max="43" width="8.140625" style="4" customWidth="1"/>
    <col min="44" max="44" width="9.140625" style="5" customWidth="1"/>
    <col min="45" max="45" width="8.140625" style="4" customWidth="1"/>
    <col min="46" max="46" width="9.28515625" style="5" customWidth="1"/>
    <col min="47" max="47" width="6.85546875" style="5" customWidth="1"/>
    <col min="48" max="48" width="9.140625" style="5" customWidth="1"/>
    <col min="49" max="49" width="7.42578125" style="5" customWidth="1"/>
    <col min="50" max="50" width="7.7109375" style="5" customWidth="1"/>
    <col min="51" max="51" width="11.42578125" style="5" customWidth="1"/>
    <col min="52" max="52" width="11.85546875" style="2" customWidth="1"/>
    <col min="53" max="53" width="11.28515625" style="39" customWidth="1"/>
    <col min="54" max="54" width="9.85546875" style="5" customWidth="1"/>
    <col min="55" max="55" width="15" style="4" customWidth="1"/>
    <col min="56" max="56" width="10.140625" style="5" customWidth="1"/>
    <col min="57" max="57" width="8.85546875" style="5" customWidth="1"/>
    <col min="58" max="58" width="10.85546875" style="5" customWidth="1"/>
    <col min="59" max="59" width="8.140625" style="4" customWidth="1"/>
    <col min="60" max="61" width="10.42578125" style="5" customWidth="1"/>
    <col min="62" max="16384" width="9.140625" style="2"/>
  </cols>
  <sheetData>
    <row r="1" spans="1:61" customFormat="1">
      <c r="C1" s="2"/>
      <c r="S1" s="51"/>
      <c r="U1" s="54"/>
      <c r="V1" s="58"/>
      <c r="BB1" s="42"/>
      <c r="BC1" s="40"/>
      <c r="BD1" s="42"/>
      <c r="BE1" s="42"/>
      <c r="BG1" s="40"/>
    </row>
    <row r="2" spans="1:61" ht="57.95" customHeight="1">
      <c r="A2" s="6" t="s">
        <v>6</v>
      </c>
      <c r="B2" s="6" t="s">
        <v>7</v>
      </c>
      <c r="C2" s="7" t="s">
        <v>8</v>
      </c>
      <c r="D2" s="8" t="s">
        <v>0</v>
      </c>
      <c r="E2" s="8" t="s">
        <v>2</v>
      </c>
      <c r="F2" s="9" t="s">
        <v>9</v>
      </c>
      <c r="G2" s="7" t="s">
        <v>10</v>
      </c>
      <c r="H2" s="10" t="s">
        <v>11</v>
      </c>
      <c r="I2" s="10" t="s">
        <v>12</v>
      </c>
      <c r="J2" s="10" t="s">
        <v>13</v>
      </c>
      <c r="K2" s="48" t="s">
        <v>44</v>
      </c>
      <c r="L2" s="10" t="s">
        <v>14</v>
      </c>
      <c r="M2" s="10" t="s">
        <v>15</v>
      </c>
      <c r="N2" s="7" t="s">
        <v>43</v>
      </c>
      <c r="O2" s="7" t="s">
        <v>16</v>
      </c>
      <c r="P2" s="7" t="s">
        <v>17</v>
      </c>
      <c r="Q2" s="7" t="s">
        <v>41</v>
      </c>
      <c r="R2" s="10" t="s">
        <v>18</v>
      </c>
      <c r="S2" s="13" t="s">
        <v>38</v>
      </c>
      <c r="T2" s="52" t="s">
        <v>40</v>
      </c>
      <c r="U2" s="55" t="s">
        <v>47</v>
      </c>
      <c r="V2" s="59" t="s">
        <v>48</v>
      </c>
      <c r="W2" s="53" t="s">
        <v>49</v>
      </c>
      <c r="X2" s="11" t="s">
        <v>1</v>
      </c>
      <c r="Y2" s="35" t="s">
        <v>19</v>
      </c>
      <c r="Z2" s="35" t="s">
        <v>20</v>
      </c>
      <c r="AA2" s="35" t="s">
        <v>21</v>
      </c>
      <c r="AB2" s="13" t="s">
        <v>22</v>
      </c>
      <c r="AC2" s="45" t="s">
        <v>23</v>
      </c>
      <c r="AD2" s="35" t="s">
        <v>50</v>
      </c>
      <c r="AE2" s="35" t="s">
        <v>51</v>
      </c>
      <c r="AF2" s="35" t="s">
        <v>52</v>
      </c>
      <c r="AG2" s="12" t="s">
        <v>53</v>
      </c>
      <c r="AH2" s="14" t="s">
        <v>24</v>
      </c>
      <c r="AI2" s="15" t="s">
        <v>25</v>
      </c>
      <c r="AJ2" s="6" t="s">
        <v>26</v>
      </c>
      <c r="AK2" s="16" t="s">
        <v>27</v>
      </c>
      <c r="AL2" s="6" t="s">
        <v>28</v>
      </c>
      <c r="AM2" s="17" t="s">
        <v>29</v>
      </c>
      <c r="AN2" s="18" t="s">
        <v>30</v>
      </c>
      <c r="AO2" s="16" t="s">
        <v>31</v>
      </c>
      <c r="AP2" s="17" t="s">
        <v>32</v>
      </c>
      <c r="AQ2" s="16" t="s">
        <v>33</v>
      </c>
      <c r="AR2" s="17" t="s">
        <v>34</v>
      </c>
      <c r="AS2" s="16" t="s">
        <v>35</v>
      </c>
      <c r="AT2" s="17" t="s">
        <v>59</v>
      </c>
      <c r="AU2" s="16" t="s">
        <v>58</v>
      </c>
      <c r="AV2" s="38" t="s">
        <v>55</v>
      </c>
      <c r="AW2" s="17" t="s">
        <v>56</v>
      </c>
      <c r="AX2" s="16" t="s">
        <v>57</v>
      </c>
      <c r="AY2" s="16" t="s">
        <v>36</v>
      </c>
      <c r="AZ2" s="41" t="s">
        <v>37</v>
      </c>
      <c r="BA2" s="19" t="s">
        <v>42</v>
      </c>
      <c r="BB2" s="41" t="s">
        <v>60</v>
      </c>
      <c r="BC2" s="61" t="s">
        <v>62</v>
      </c>
      <c r="BD2" s="16" t="s">
        <v>63</v>
      </c>
      <c r="BE2" s="63" t="s">
        <v>64</v>
      </c>
      <c r="BF2" s="41" t="s">
        <v>65</v>
      </c>
      <c r="BG2" s="19" t="s">
        <v>66</v>
      </c>
      <c r="BH2" s="66" t="s">
        <v>61</v>
      </c>
      <c r="BI2" s="65"/>
    </row>
    <row r="3" spans="1:61" s="32" customFormat="1" ht="16.5">
      <c r="A3" s="20">
        <v>1</v>
      </c>
      <c r="B3" s="21"/>
      <c r="C3" s="21"/>
      <c r="D3" s="21" t="s">
        <v>4</v>
      </c>
      <c r="E3" s="21"/>
      <c r="F3" s="21" t="s">
        <v>39</v>
      </c>
      <c r="G3" s="22" t="s">
        <v>73</v>
      </c>
      <c r="H3" s="21" t="s">
        <v>45</v>
      </c>
      <c r="I3" s="21" t="s">
        <v>46</v>
      </c>
      <c r="J3" s="20" t="s">
        <v>67</v>
      </c>
      <c r="K3" s="43" t="s">
        <v>70</v>
      </c>
      <c r="L3" s="21" t="s">
        <v>68</v>
      </c>
      <c r="M3" s="21" t="s">
        <v>69</v>
      </c>
      <c r="N3" s="43"/>
      <c r="O3" s="50"/>
      <c r="P3" s="50"/>
      <c r="Q3" s="21"/>
      <c r="R3" s="21" t="s">
        <v>5</v>
      </c>
      <c r="S3" s="23">
        <v>100</v>
      </c>
      <c r="T3" s="37">
        <v>24.4</v>
      </c>
      <c r="U3" s="56">
        <v>209.79</v>
      </c>
      <c r="V3" s="60">
        <v>8.1</v>
      </c>
      <c r="W3" s="27">
        <v>24.9</v>
      </c>
      <c r="X3" s="21" t="s">
        <v>3</v>
      </c>
      <c r="Y3" s="44">
        <v>38</v>
      </c>
      <c r="Z3" s="44">
        <v>48</v>
      </c>
      <c r="AA3" s="44">
        <v>51</v>
      </c>
      <c r="AB3" s="23">
        <v>4</v>
      </c>
      <c r="AC3" s="46">
        <f t="shared" ref="AC3:AC4" si="0">IF(Y3="","",Y3*Z3*AA3/1000000)</f>
        <v>9.2999999999999999E-2</v>
      </c>
      <c r="AD3" s="44">
        <v>13</v>
      </c>
      <c r="AE3" s="44">
        <v>17</v>
      </c>
      <c r="AF3" s="44">
        <v>4</v>
      </c>
      <c r="AG3" s="24">
        <v>4.9000000000000004</v>
      </c>
      <c r="AH3" s="24">
        <v>65</v>
      </c>
      <c r="AI3" s="25">
        <f t="shared" ref="AI3:AI4" si="1">IF(AB3="","",AH3/AC3*AB3)</f>
        <v>2796</v>
      </c>
      <c r="AJ3" s="26">
        <v>4000</v>
      </c>
      <c r="AK3" s="27">
        <f>IF(ISERROR(AJ3/AI3),"",AJ3/AI3)</f>
        <v>1.43</v>
      </c>
      <c r="AL3" s="21" t="s">
        <v>54</v>
      </c>
      <c r="AM3" s="28">
        <v>0.442</v>
      </c>
      <c r="AN3" s="27">
        <f>IF(ISERROR(W3*AM3),"",W3*AM3)</f>
        <v>11.01</v>
      </c>
      <c r="AO3" s="27">
        <f>IF(ISERROR(W3+AK3+AN3),"",W3+AK3+AN3)</f>
        <v>37.340000000000003</v>
      </c>
      <c r="AP3" s="29">
        <v>0.1</v>
      </c>
      <c r="AQ3" s="27">
        <f>IF(ISERROR(BB3*AP3),"",BB3*AP3)</f>
        <v>12.5</v>
      </c>
      <c r="AR3" s="29">
        <v>0.15</v>
      </c>
      <c r="AS3" s="27">
        <f>IF(ISERROR(BB3*AR3),"",BB3*AR3)</f>
        <v>18.75</v>
      </c>
      <c r="AT3" s="29">
        <v>0.1</v>
      </c>
      <c r="AU3" s="27">
        <f>IF(ISERROR(BB3*AT3),"",BB3*AT3)</f>
        <v>12.5</v>
      </c>
      <c r="AV3" s="31"/>
      <c r="AW3" s="29">
        <v>0</v>
      </c>
      <c r="AX3" s="27">
        <f>IF(ISERROR(BB3*AW3),"",BB3*AW3)</f>
        <v>0</v>
      </c>
      <c r="AY3" s="27">
        <f>IF(ISERROR(AQ3+AS3+AU3+AX3),"",AQ3+AS3+AU3+AX3)</f>
        <v>43.75</v>
      </c>
      <c r="AZ3" s="27">
        <f t="shared" ref="AZ3" si="2">IF(ISERROR(AO3+AY3),"",AO3+AY3)</f>
        <v>81.09</v>
      </c>
      <c r="BA3" s="30">
        <f t="shared" ref="BA3" si="3">IF(ISERROR((BB3-AZ3)/BB3),"",(BB3-AZ3)/BB3)</f>
        <v>0.3513</v>
      </c>
      <c r="BB3" s="27">
        <f>IF(BH3="","",BH3*(1-50%))</f>
        <v>125</v>
      </c>
      <c r="BC3" s="62">
        <v>0.3</v>
      </c>
      <c r="BD3" s="27">
        <f>IF(BC3="","",BH3*BC3)</f>
        <v>75</v>
      </c>
      <c r="BE3" s="49">
        <v>15</v>
      </c>
      <c r="BF3" s="27">
        <f>IF(ISERROR(AZ3+BD3+BE3),"",AZ3+BD3+BE3)</f>
        <v>171.09</v>
      </c>
      <c r="BG3" s="64">
        <f>IF(BH3="","",(BH3-BF3)/BH3)</f>
        <v>0.31559999999999999</v>
      </c>
      <c r="BH3" s="49">
        <v>249.99</v>
      </c>
      <c r="BI3" s="3"/>
    </row>
    <row r="4" spans="1:61" s="32" customFormat="1" ht="16.5">
      <c r="A4" s="20">
        <v>2</v>
      </c>
      <c r="B4" s="21"/>
      <c r="C4" s="21"/>
      <c r="D4" s="21" t="s">
        <v>4</v>
      </c>
      <c r="E4" s="21"/>
      <c r="F4" s="21" t="s">
        <v>39</v>
      </c>
      <c r="G4" s="22" t="s">
        <v>73</v>
      </c>
      <c r="H4" s="21" t="s">
        <v>45</v>
      </c>
      <c r="I4" s="21" t="s">
        <v>46</v>
      </c>
      <c r="J4" s="20" t="s">
        <v>67</v>
      </c>
      <c r="K4" s="43" t="s">
        <v>70</v>
      </c>
      <c r="L4" s="21" t="s">
        <v>71</v>
      </c>
      <c r="M4" s="21" t="s">
        <v>69</v>
      </c>
      <c r="N4" s="43"/>
      <c r="O4" s="21"/>
      <c r="P4" s="21"/>
      <c r="Q4" s="21"/>
      <c r="R4" s="21" t="s">
        <v>5</v>
      </c>
      <c r="S4" s="23">
        <v>100</v>
      </c>
      <c r="T4" s="37">
        <v>28.22</v>
      </c>
      <c r="U4" s="56">
        <v>241.38</v>
      </c>
      <c r="V4" s="60">
        <v>8.1</v>
      </c>
      <c r="W4" s="27">
        <v>28.8</v>
      </c>
      <c r="X4" s="21" t="s">
        <v>3</v>
      </c>
      <c r="Y4" s="44">
        <v>38</v>
      </c>
      <c r="Z4" s="44">
        <v>48</v>
      </c>
      <c r="AA4" s="44">
        <v>62</v>
      </c>
      <c r="AB4" s="23">
        <v>4</v>
      </c>
      <c r="AC4" s="46">
        <f t="shared" si="0"/>
        <v>0.113</v>
      </c>
      <c r="AD4" s="44">
        <v>13</v>
      </c>
      <c r="AE4" s="44">
        <v>17</v>
      </c>
      <c r="AF4" s="44">
        <v>5</v>
      </c>
      <c r="AG4" s="24">
        <v>5.8</v>
      </c>
      <c r="AH4" s="24">
        <v>65</v>
      </c>
      <c r="AI4" s="25">
        <f t="shared" si="1"/>
        <v>2301</v>
      </c>
      <c r="AJ4" s="26">
        <v>4000</v>
      </c>
      <c r="AK4" s="27">
        <f t="shared" ref="AK4" si="4">IF(ISERROR(AJ4/AI4),"",AJ4/AI4)</f>
        <v>1.74</v>
      </c>
      <c r="AL4" s="21" t="s">
        <v>54</v>
      </c>
      <c r="AM4" s="28">
        <v>0.442</v>
      </c>
      <c r="AN4" s="27">
        <f t="shared" ref="AN4" si="5">IF(ISERROR(W4*AM4),"",W4*AM4)</f>
        <v>12.73</v>
      </c>
      <c r="AO4" s="27">
        <f t="shared" ref="AO4" si="6">IF(ISERROR(W4+AK4+AN4),"",W4+AK4+AN4)</f>
        <v>43.27</v>
      </c>
      <c r="AP4" s="29">
        <v>0.1</v>
      </c>
      <c r="AQ4" s="27">
        <f>IF(ISERROR(BB4*AP4),"",BB4*AP4)</f>
        <v>15</v>
      </c>
      <c r="AR4" s="29">
        <v>0.15</v>
      </c>
      <c r="AS4" s="27">
        <f>IF(ISERROR(BB4*AR4),"",BB4*AR4)</f>
        <v>22.5</v>
      </c>
      <c r="AT4" s="29">
        <v>0.1</v>
      </c>
      <c r="AU4" s="27">
        <f>IF(ISERROR(BB4*AT4),"",BB4*AT4)</f>
        <v>15</v>
      </c>
      <c r="AV4" s="31"/>
      <c r="AW4" s="29">
        <v>0</v>
      </c>
      <c r="AX4" s="27">
        <f>IF(ISERROR(BB4*AW4),"",BB4*AW4)</f>
        <v>0</v>
      </c>
      <c r="AY4" s="27">
        <f>IF(ISERROR(AQ4+AS4+AU4+AX4),"",AQ4+AS4+AU4+AX4)</f>
        <v>52.5</v>
      </c>
      <c r="AZ4" s="27">
        <f t="shared" ref="AZ4:AZ5" si="7">IF(ISERROR(AO4+AY4),"",AO4+AY4)</f>
        <v>95.77</v>
      </c>
      <c r="BA4" s="30">
        <f t="shared" ref="BA4:BA5" si="8">IF(ISERROR((BB4-AZ4)/BB4),"",(BB4-AZ4)/BB4)</f>
        <v>0.36149999999999999</v>
      </c>
      <c r="BB4" s="27">
        <f>IF(BH4="","",BH4*(1-50%))</f>
        <v>150</v>
      </c>
      <c r="BC4" s="62">
        <v>0.3</v>
      </c>
      <c r="BD4" s="27">
        <f>IF(BC4="","",BH4*BC4)</f>
        <v>90</v>
      </c>
      <c r="BE4" s="49">
        <v>15</v>
      </c>
      <c r="BF4" s="27">
        <f>IF(ISERROR(AZ4+BD4+BE4),"",AZ4+BD4+BE4)</f>
        <v>200.77</v>
      </c>
      <c r="BG4" s="64">
        <f>IF(BH4="","",(BH4-BF4)/BH4)</f>
        <v>0.33069999999999999</v>
      </c>
      <c r="BH4" s="49">
        <v>299.99</v>
      </c>
      <c r="BI4" s="3"/>
    </row>
    <row r="5" spans="1:61" s="32" customFormat="1" ht="16.5">
      <c r="A5" s="20">
        <v>3</v>
      </c>
      <c r="B5" s="21"/>
      <c r="C5" s="21"/>
      <c r="D5" s="21" t="s">
        <v>4</v>
      </c>
      <c r="E5" s="21"/>
      <c r="F5" s="21" t="s">
        <v>39</v>
      </c>
      <c r="G5" s="22" t="s">
        <v>73</v>
      </c>
      <c r="H5" s="21" t="s">
        <v>45</v>
      </c>
      <c r="I5" s="21" t="s">
        <v>46</v>
      </c>
      <c r="J5" s="20" t="s">
        <v>67</v>
      </c>
      <c r="K5" s="43" t="s">
        <v>70</v>
      </c>
      <c r="L5" s="21" t="s">
        <v>68</v>
      </c>
      <c r="M5" s="21" t="s">
        <v>72</v>
      </c>
      <c r="N5" s="43"/>
      <c r="O5" s="21"/>
      <c r="P5" s="21"/>
      <c r="Q5" s="21"/>
      <c r="R5" s="21" t="s">
        <v>5</v>
      </c>
      <c r="S5" s="23">
        <v>100</v>
      </c>
      <c r="T5" s="37">
        <v>24.4</v>
      </c>
      <c r="U5" s="56">
        <v>209.79</v>
      </c>
      <c r="V5" s="60">
        <v>8.1</v>
      </c>
      <c r="W5" s="27">
        <v>24.9</v>
      </c>
      <c r="X5" s="21" t="s">
        <v>3</v>
      </c>
      <c r="Y5" s="44">
        <v>38</v>
      </c>
      <c r="Z5" s="44">
        <v>48</v>
      </c>
      <c r="AA5" s="44">
        <v>51</v>
      </c>
      <c r="AB5" s="23">
        <v>4</v>
      </c>
      <c r="AC5" s="46">
        <f t="shared" ref="AC5:AC6" si="9">IF(Y5="","",Y5*Z5*AA5/1000000)</f>
        <v>9.2999999999999999E-2</v>
      </c>
      <c r="AD5" s="44">
        <v>13</v>
      </c>
      <c r="AE5" s="44">
        <v>17</v>
      </c>
      <c r="AF5" s="44">
        <v>4</v>
      </c>
      <c r="AG5" s="24">
        <v>4.9000000000000004</v>
      </c>
      <c r="AH5" s="24">
        <v>65</v>
      </c>
      <c r="AI5" s="25">
        <f t="shared" ref="AI5:AI6" si="10">IF(AB5="","",AH5/AC5*AB5)</f>
        <v>2796</v>
      </c>
      <c r="AJ5" s="26">
        <v>4000</v>
      </c>
      <c r="AK5" s="27">
        <f>IF(ISERROR(AJ5/AI5),"",AJ5/AI5)</f>
        <v>1.43</v>
      </c>
      <c r="AL5" s="21" t="s">
        <v>54</v>
      </c>
      <c r="AM5" s="28">
        <v>0.442</v>
      </c>
      <c r="AN5" s="27">
        <f>IF(ISERROR(W5*AM5),"",W5*AM5)</f>
        <v>11.01</v>
      </c>
      <c r="AO5" s="27">
        <f>IF(ISERROR(W5+AK5+AN5),"",W5+AK5+AN5)</f>
        <v>37.340000000000003</v>
      </c>
      <c r="AP5" s="29">
        <v>0.1</v>
      </c>
      <c r="AQ5" s="27">
        <f>IF(ISERROR(BB5*AP5),"",BB5*AP5)</f>
        <v>12.5</v>
      </c>
      <c r="AR5" s="29">
        <v>0.15</v>
      </c>
      <c r="AS5" s="27">
        <f>IF(ISERROR(BB5*AR5),"",BB5*AR5)</f>
        <v>18.75</v>
      </c>
      <c r="AT5" s="29">
        <v>0.1</v>
      </c>
      <c r="AU5" s="27">
        <f>IF(ISERROR(BB5*AT5),"",BB5*AT5)</f>
        <v>12.5</v>
      </c>
      <c r="AV5" s="31"/>
      <c r="AW5" s="29">
        <v>0</v>
      </c>
      <c r="AX5" s="27">
        <f>IF(ISERROR(BB5*AW5),"",BB5*AW5)</f>
        <v>0</v>
      </c>
      <c r="AY5" s="27">
        <f>IF(ISERROR(AQ5+AS5+AU5+AX5),"",AQ5+AS5+AU5+AX5)</f>
        <v>43.75</v>
      </c>
      <c r="AZ5" s="27">
        <f t="shared" si="7"/>
        <v>81.09</v>
      </c>
      <c r="BA5" s="30">
        <f t="shared" si="8"/>
        <v>0.3513</v>
      </c>
      <c r="BB5" s="27">
        <f>IF(BH5="","",BH5*(1-50%))</f>
        <v>125</v>
      </c>
      <c r="BC5" s="62">
        <v>0.3</v>
      </c>
      <c r="BD5" s="27">
        <f>IF(BC5="","",BH5*BC5)</f>
        <v>75</v>
      </c>
      <c r="BE5" s="49">
        <v>15</v>
      </c>
      <c r="BF5" s="27">
        <f>IF(ISERROR(AZ5+BD5+BE5),"",AZ5+BD5+BE5)</f>
        <v>171.09</v>
      </c>
      <c r="BG5" s="64">
        <f>IF(BH5="","",(BH5-BF5)/BH5)</f>
        <v>0.31559999999999999</v>
      </c>
      <c r="BH5" s="49">
        <v>249.99</v>
      </c>
      <c r="BI5" s="3"/>
    </row>
    <row r="6" spans="1:61" s="32" customFormat="1" ht="16.5">
      <c r="A6" s="20">
        <v>4</v>
      </c>
      <c r="B6" s="21"/>
      <c r="C6" s="21"/>
      <c r="D6" s="21" t="s">
        <v>4</v>
      </c>
      <c r="E6" s="21"/>
      <c r="F6" s="21" t="s">
        <v>39</v>
      </c>
      <c r="G6" s="22" t="s">
        <v>73</v>
      </c>
      <c r="H6" s="21" t="s">
        <v>45</v>
      </c>
      <c r="I6" s="21" t="s">
        <v>46</v>
      </c>
      <c r="J6" s="20" t="s">
        <v>67</v>
      </c>
      <c r="K6" s="43" t="s">
        <v>70</v>
      </c>
      <c r="L6" s="21" t="s">
        <v>71</v>
      </c>
      <c r="M6" s="21" t="s">
        <v>72</v>
      </c>
      <c r="N6" s="43"/>
      <c r="O6" s="21"/>
      <c r="P6" s="21"/>
      <c r="Q6" s="21"/>
      <c r="R6" s="21" t="s">
        <v>5</v>
      </c>
      <c r="S6" s="23">
        <v>100</v>
      </c>
      <c r="T6" s="37">
        <v>28.22</v>
      </c>
      <c r="U6" s="56">
        <v>241.38</v>
      </c>
      <c r="V6" s="60">
        <v>8.1</v>
      </c>
      <c r="W6" s="27">
        <v>28.8</v>
      </c>
      <c r="X6" s="21" t="s">
        <v>3</v>
      </c>
      <c r="Y6" s="44">
        <v>38</v>
      </c>
      <c r="Z6" s="44">
        <v>48</v>
      </c>
      <c r="AA6" s="44">
        <v>62</v>
      </c>
      <c r="AB6" s="23">
        <v>4</v>
      </c>
      <c r="AC6" s="46">
        <f t="shared" si="9"/>
        <v>0.113</v>
      </c>
      <c r="AD6" s="44">
        <v>13</v>
      </c>
      <c r="AE6" s="44">
        <v>17</v>
      </c>
      <c r="AF6" s="44">
        <v>5</v>
      </c>
      <c r="AG6" s="24">
        <v>5.8</v>
      </c>
      <c r="AH6" s="24">
        <v>65</v>
      </c>
      <c r="AI6" s="25">
        <f t="shared" si="10"/>
        <v>2301</v>
      </c>
      <c r="AJ6" s="26">
        <v>4000</v>
      </c>
      <c r="AK6" s="27">
        <f t="shared" ref="AK6" si="11">IF(ISERROR(AJ6/AI6),"",AJ6/AI6)</f>
        <v>1.74</v>
      </c>
      <c r="AL6" s="21" t="s">
        <v>54</v>
      </c>
      <c r="AM6" s="28">
        <v>0.442</v>
      </c>
      <c r="AN6" s="27">
        <f t="shared" ref="AN6" si="12">IF(ISERROR(W6*AM6),"",W6*AM6)</f>
        <v>12.73</v>
      </c>
      <c r="AO6" s="27">
        <f t="shared" ref="AO6" si="13">IF(ISERROR(W6+AK6+AN6),"",W6+AK6+AN6)</f>
        <v>43.27</v>
      </c>
      <c r="AP6" s="29">
        <v>0.1</v>
      </c>
      <c r="AQ6" s="27">
        <f>IF(ISERROR(BB6*AP6),"",BB6*AP6)</f>
        <v>15</v>
      </c>
      <c r="AR6" s="29">
        <v>0.15</v>
      </c>
      <c r="AS6" s="27">
        <f>IF(ISERROR(BB6*AR6),"",BB6*AR6)</f>
        <v>22.5</v>
      </c>
      <c r="AT6" s="29">
        <v>0.1</v>
      </c>
      <c r="AU6" s="27">
        <f>IF(ISERROR(BB6*AT6),"",BB6*AT6)</f>
        <v>15</v>
      </c>
      <c r="AV6" s="31"/>
      <c r="AW6" s="29">
        <v>0</v>
      </c>
      <c r="AX6" s="27">
        <f>IF(ISERROR(BB6*AW6),"",BB6*AW6)</f>
        <v>0</v>
      </c>
      <c r="AY6" s="27">
        <f>IF(ISERROR(AQ6+AS6+AU6+AX6),"",AQ6+AS6+AU6+AX6)</f>
        <v>52.5</v>
      </c>
      <c r="AZ6" s="27">
        <f t="shared" ref="AZ6" si="14">IF(ISERROR(AO6+AY6),"",AO6+AY6)</f>
        <v>95.77</v>
      </c>
      <c r="BA6" s="30">
        <f t="shared" ref="BA6" si="15">IF(ISERROR((BB6-AZ6)/BB6),"",(BB6-AZ6)/BB6)</f>
        <v>0.36149999999999999</v>
      </c>
      <c r="BB6" s="27">
        <f>IF(BH6="","",BH6*(1-50%))</f>
        <v>150</v>
      </c>
      <c r="BC6" s="62">
        <v>0.3</v>
      </c>
      <c r="BD6" s="27">
        <f>IF(BC6="","",BH6*BC6)</f>
        <v>90</v>
      </c>
      <c r="BE6" s="49">
        <v>15</v>
      </c>
      <c r="BF6" s="27">
        <f>IF(ISERROR(AZ6+BD6+BE6),"",AZ6+BD6+BE6)</f>
        <v>200.77</v>
      </c>
      <c r="BG6" s="64">
        <f>IF(BH6="","",(BH6-BF6)/BH6)</f>
        <v>0.33069999999999999</v>
      </c>
      <c r="BH6" s="49">
        <v>299.99</v>
      </c>
      <c r="BI6" s="3"/>
    </row>
  </sheetData>
  <sheetProtection insertRows="0" deleteRows="0" sort="0"/>
  <protectedRanges>
    <protectedRange sqref="A7:B88 D7:E88 C7:C87 AN3:BE6 BG3:BG6 A3:J6 T7:AY87 F7:R87 U3:X6 L3:R6 AC3:AC6 AK3:AK6 AH3:AI6" name="Range1"/>
    <protectedRange sqref="Y3:AA6 AD3:AG6" name="Range1_2"/>
    <protectedRange sqref="AJ3:AJ6" name="Range1_3"/>
    <protectedRange sqref="AL3:AM6" name="Range1_4"/>
    <protectedRange sqref="S3:S6" name="Range1_6"/>
    <protectedRange sqref="K3:K6" name="Range1_1"/>
  </protectedRanges>
  <phoneticPr fontId="9" type="noConversion"/>
  <dataValidations count="1">
    <dataValidation type="list" allowBlank="1" showInputMessage="1" showErrorMessage="1" sqref="X3:X6 R3:R6 D3:F6" xr:uid="{BB226CAE-0729-4F78-816A-AB1E83AB41F3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2025-10-22T02:53:05Z</dcterms:modified>
</cp:coreProperties>
</file>