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54CC158-4675-4000-A4E4-D7EE261462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12 - A" sheetId="9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47" i="9" l="1"/>
  <c r="BG47" i="9"/>
  <c r="BF47" i="9"/>
  <c r="BE47" i="9"/>
  <c r="BA47" i="9"/>
  <c r="AR47" i="9"/>
  <c r="AP47" i="9"/>
  <c r="AL47" i="9"/>
  <c r="AE47" i="9"/>
  <c r="AG47" i="9" s="1"/>
  <c r="AI47" i="9" s="1"/>
  <c r="BO46" i="9"/>
  <c r="BG46" i="9"/>
  <c r="BF46" i="9"/>
  <c r="BE46" i="9"/>
  <c r="BA46" i="9"/>
  <c r="AR46" i="9"/>
  <c r="AP46" i="9"/>
  <c r="AL46" i="9"/>
  <c r="AE46" i="9"/>
  <c r="AG46" i="9" s="1"/>
  <c r="AI46" i="9" s="1"/>
  <c r="BO45" i="9"/>
  <c r="AY45" i="9" s="1"/>
  <c r="BG45" i="9"/>
  <c r="BF45" i="9"/>
  <c r="AL45" i="9"/>
  <c r="AE45" i="9"/>
  <c r="AG45" i="9" s="1"/>
  <c r="AI45" i="9" s="1"/>
  <c r="BO44" i="9"/>
  <c r="AY44" i="9" s="1"/>
  <c r="BG44" i="9"/>
  <c r="BF44" i="9"/>
  <c r="AL44" i="9"/>
  <c r="AE44" i="9"/>
  <c r="AG44" i="9" s="1"/>
  <c r="AI44" i="9" s="1"/>
  <c r="BO43" i="9"/>
  <c r="AY43" i="9" s="1"/>
  <c r="BG43" i="9"/>
  <c r="BF43" i="9"/>
  <c r="AL43" i="9"/>
  <c r="AE43" i="9"/>
  <c r="AG43" i="9" s="1"/>
  <c r="AI43" i="9" s="1"/>
  <c r="BO42" i="9"/>
  <c r="AY42" i="9" s="1"/>
  <c r="BG42" i="9"/>
  <c r="BF42" i="9"/>
  <c r="AL42" i="9"/>
  <c r="AE42" i="9"/>
  <c r="AG42" i="9" s="1"/>
  <c r="AI42" i="9" s="1"/>
  <c r="BO41" i="9"/>
  <c r="AY41" i="9" s="1"/>
  <c r="BG41" i="9"/>
  <c r="BF41" i="9"/>
  <c r="AL41" i="9"/>
  <c r="AE41" i="9"/>
  <c r="AG41" i="9" s="1"/>
  <c r="AI41" i="9" s="1"/>
  <c r="BO40" i="9"/>
  <c r="AY40" i="9" s="1"/>
  <c r="BG40" i="9"/>
  <c r="BF40" i="9"/>
  <c r="AL40" i="9"/>
  <c r="AE40" i="9"/>
  <c r="AG40" i="9" s="1"/>
  <c r="AI40" i="9" s="1"/>
  <c r="BO39" i="9"/>
  <c r="AY39" i="9" s="1"/>
  <c r="BG39" i="9"/>
  <c r="BF39" i="9"/>
  <c r="AL39" i="9"/>
  <c r="AE39" i="9"/>
  <c r="AG39" i="9" s="1"/>
  <c r="BO38" i="9"/>
  <c r="AY38" i="9" s="1"/>
  <c r="AR38" i="9" s="1"/>
  <c r="BG38" i="9"/>
  <c r="BF38" i="9"/>
  <c r="AL38" i="9"/>
  <c r="AE38" i="9"/>
  <c r="AG38" i="9" s="1"/>
  <c r="BO37" i="9"/>
  <c r="AY37" i="9" s="1"/>
  <c r="BG37" i="9"/>
  <c r="BF37" i="9"/>
  <c r="AL37" i="9"/>
  <c r="AE37" i="9"/>
  <c r="AG37" i="9" s="1"/>
  <c r="BO36" i="9"/>
  <c r="AY36" i="9" s="1"/>
  <c r="AR36" i="9" s="1"/>
  <c r="BG36" i="9"/>
  <c r="BF36" i="9"/>
  <c r="AL36" i="9"/>
  <c r="AE36" i="9"/>
  <c r="AG36" i="9" s="1"/>
  <c r="BO35" i="9"/>
  <c r="AY35" i="9" s="1"/>
  <c r="BG35" i="9"/>
  <c r="BF35" i="9"/>
  <c r="AL35" i="9"/>
  <c r="AE35" i="9"/>
  <c r="AG35" i="9" s="1"/>
  <c r="AI35" i="9" s="1"/>
  <c r="BG34" i="9"/>
  <c r="BF34" i="9"/>
  <c r="BE34" i="9"/>
  <c r="BA34" i="9"/>
  <c r="AR34" i="9"/>
  <c r="AP34" i="9"/>
  <c r="AL34" i="9"/>
  <c r="AE34" i="9"/>
  <c r="AG34" i="9" s="1"/>
  <c r="AI34" i="9" s="1"/>
  <c r="I34" i="9"/>
  <c r="BG33" i="9"/>
  <c r="BF33" i="9"/>
  <c r="BE33" i="9"/>
  <c r="BA33" i="9"/>
  <c r="AR33" i="9"/>
  <c r="AP33" i="9"/>
  <c r="AL33" i="9"/>
  <c r="AE33" i="9"/>
  <c r="AG33" i="9" s="1"/>
  <c r="AI33" i="9" s="1"/>
  <c r="BG32" i="9"/>
  <c r="BF32" i="9"/>
  <c r="BE32" i="9"/>
  <c r="BA32" i="9"/>
  <c r="AR32" i="9"/>
  <c r="AP32" i="9"/>
  <c r="AL32" i="9"/>
  <c r="AE32" i="9"/>
  <c r="AG32" i="9" s="1"/>
  <c r="AI32" i="9" s="1"/>
  <c r="BG31" i="9"/>
  <c r="BF31" i="9"/>
  <c r="BE31" i="9"/>
  <c r="BA31" i="9"/>
  <c r="AR31" i="9"/>
  <c r="AP31" i="9"/>
  <c r="AL31" i="9"/>
  <c r="AE31" i="9"/>
  <c r="AG31" i="9" s="1"/>
  <c r="AI31" i="9" s="1"/>
  <c r="BG30" i="9"/>
  <c r="BF30" i="9"/>
  <c r="BE30" i="9"/>
  <c r="BA30" i="9"/>
  <c r="AR30" i="9"/>
  <c r="AP30" i="9"/>
  <c r="AL30" i="9"/>
  <c r="AE30" i="9"/>
  <c r="AG30" i="9" s="1"/>
  <c r="AI30" i="9" s="1"/>
  <c r="BG29" i="9"/>
  <c r="BF29" i="9"/>
  <c r="BE29" i="9"/>
  <c r="BA29" i="9"/>
  <c r="AR29" i="9"/>
  <c r="AP29" i="9"/>
  <c r="AL29" i="9"/>
  <c r="AE29" i="9"/>
  <c r="AG29" i="9" s="1"/>
  <c r="AI29" i="9" s="1"/>
  <c r="BG28" i="9"/>
  <c r="BF28" i="9"/>
  <c r="BE28" i="9"/>
  <c r="BA28" i="9"/>
  <c r="AR28" i="9"/>
  <c r="AP28" i="9"/>
  <c r="AL28" i="9"/>
  <c r="AE28" i="9"/>
  <c r="AG28" i="9" s="1"/>
  <c r="AI28" i="9" s="1"/>
  <c r="BG27" i="9"/>
  <c r="BF27" i="9"/>
  <c r="BE27" i="9"/>
  <c r="BA27" i="9"/>
  <c r="AR27" i="9"/>
  <c r="AP27" i="9"/>
  <c r="AL27" i="9"/>
  <c r="AE27" i="9"/>
  <c r="AG27" i="9" s="1"/>
  <c r="AI27" i="9" s="1"/>
  <c r="BG26" i="9"/>
  <c r="BF26" i="9"/>
  <c r="BE26" i="9"/>
  <c r="BA26" i="9"/>
  <c r="AR26" i="9"/>
  <c r="AP26" i="9"/>
  <c r="AL26" i="9"/>
  <c r="AE26" i="9"/>
  <c r="AG26" i="9" s="1"/>
  <c r="AI26" i="9" s="1"/>
  <c r="BG25" i="9"/>
  <c r="BF25" i="9"/>
  <c r="BE25" i="9"/>
  <c r="BA25" i="9"/>
  <c r="AR25" i="9"/>
  <c r="AP25" i="9"/>
  <c r="AL25" i="9"/>
  <c r="AE25" i="9"/>
  <c r="AG25" i="9" s="1"/>
  <c r="AI25" i="9" s="1"/>
  <c r="BG24" i="9"/>
  <c r="BF24" i="9"/>
  <c r="BE24" i="9"/>
  <c r="BA24" i="9"/>
  <c r="AR24" i="9"/>
  <c r="AP24" i="9"/>
  <c r="AL24" i="9"/>
  <c r="AE24" i="9"/>
  <c r="AG24" i="9" s="1"/>
  <c r="AI24" i="9" s="1"/>
  <c r="BG23" i="9"/>
  <c r="BF23" i="9"/>
  <c r="BE23" i="9"/>
  <c r="BA23" i="9"/>
  <c r="AR23" i="9"/>
  <c r="AP23" i="9"/>
  <c r="AL23" i="9"/>
  <c r="AE23" i="9"/>
  <c r="AG23" i="9" s="1"/>
  <c r="AI23" i="9" s="1"/>
  <c r="BG22" i="9"/>
  <c r="BF22" i="9"/>
  <c r="BE22" i="9"/>
  <c r="BA22" i="9"/>
  <c r="AR22" i="9"/>
  <c r="AP22" i="9"/>
  <c r="AL22" i="9"/>
  <c r="AE22" i="9"/>
  <c r="AG22" i="9" s="1"/>
  <c r="AI22" i="9" s="1"/>
  <c r="BG21" i="9"/>
  <c r="BF21" i="9"/>
  <c r="BE21" i="9"/>
  <c r="BA21" i="9"/>
  <c r="AR21" i="9"/>
  <c r="AP21" i="9"/>
  <c r="AL21" i="9"/>
  <c r="AE21" i="9"/>
  <c r="AG21" i="9" s="1"/>
  <c r="AI21" i="9" s="1"/>
  <c r="BG20" i="9"/>
  <c r="BF20" i="9"/>
  <c r="BE20" i="9"/>
  <c r="BA20" i="9"/>
  <c r="AR20" i="9"/>
  <c r="AP20" i="9"/>
  <c r="AL20" i="9"/>
  <c r="AE20" i="9"/>
  <c r="AG20" i="9" s="1"/>
  <c r="AI20" i="9" s="1"/>
  <c r="BG19" i="9"/>
  <c r="BF19" i="9"/>
  <c r="BE19" i="9"/>
  <c r="BA19" i="9"/>
  <c r="AR19" i="9"/>
  <c r="AP19" i="9"/>
  <c r="AL19" i="9"/>
  <c r="AE19" i="9"/>
  <c r="AG19" i="9" s="1"/>
  <c r="AI19" i="9" s="1"/>
  <c r="BG18" i="9"/>
  <c r="BF18" i="9"/>
  <c r="BE18" i="9"/>
  <c r="BA18" i="9"/>
  <c r="AR18" i="9"/>
  <c r="AP18" i="9"/>
  <c r="AL18" i="9"/>
  <c r="AE18" i="9"/>
  <c r="AG18" i="9" s="1"/>
  <c r="AI18" i="9" s="1"/>
  <c r="BG17" i="9"/>
  <c r="BF17" i="9"/>
  <c r="BE17" i="9"/>
  <c r="BA17" i="9"/>
  <c r="AR17" i="9"/>
  <c r="AP17" i="9"/>
  <c r="AL17" i="9"/>
  <c r="AE17" i="9"/>
  <c r="AG17" i="9" s="1"/>
  <c r="AI17" i="9" s="1"/>
  <c r="BR16" i="9"/>
  <c r="BS16" i="9" s="1"/>
  <c r="BG16" i="9"/>
  <c r="BF16" i="9"/>
  <c r="BE16" i="9"/>
  <c r="BA16" i="9"/>
  <c r="AR16" i="9"/>
  <c r="AP16" i="9"/>
  <c r="AL16" i="9"/>
  <c r="AE16" i="9"/>
  <c r="AG16" i="9" s="1"/>
  <c r="AI16" i="9" s="1"/>
  <c r="BR15" i="9"/>
  <c r="BS15" i="9" s="1"/>
  <c r="AY15" i="9" s="1"/>
  <c r="BG15" i="9"/>
  <c r="BF15" i="9"/>
  <c r="AL15" i="9"/>
  <c r="AB15" i="9"/>
  <c r="AE15" i="9" s="1"/>
  <c r="AG15" i="9" s="1"/>
  <c r="AI15" i="9" s="1"/>
  <c r="BR14" i="9"/>
  <c r="BS14" i="9" s="1"/>
  <c r="AY14" i="9" s="1"/>
  <c r="BG14" i="9"/>
  <c r="BF14" i="9"/>
  <c r="AL14" i="9"/>
  <c r="AB14" i="9"/>
  <c r="Z14" i="9"/>
  <c r="BR13" i="9"/>
  <c r="BS13" i="9" s="1"/>
  <c r="AY13" i="9" s="1"/>
  <c r="BG13" i="9"/>
  <c r="BF13" i="9"/>
  <c r="AL13" i="9"/>
  <c r="AB13" i="9"/>
  <c r="AA13" i="9"/>
  <c r="Z13" i="9"/>
  <c r="BR12" i="9"/>
  <c r="BS12" i="9" s="1"/>
  <c r="AY12" i="9" s="1"/>
  <c r="BG12" i="9"/>
  <c r="BF12" i="9"/>
  <c r="AL12" i="9"/>
  <c r="AB12" i="9"/>
  <c r="AA12" i="9"/>
  <c r="Z12" i="9"/>
  <c r="BR11" i="9"/>
  <c r="BS11" i="9" s="1"/>
  <c r="AY11" i="9" s="1"/>
  <c r="BG11" i="9"/>
  <c r="BF11" i="9"/>
  <c r="AL11" i="9"/>
  <c r="AE11" i="9"/>
  <c r="AG11" i="9" s="1"/>
  <c r="AI11" i="9" s="1"/>
  <c r="BR10" i="9"/>
  <c r="BS10" i="9" s="1"/>
  <c r="AY10" i="9" s="1"/>
  <c r="BG10" i="9"/>
  <c r="BF10" i="9"/>
  <c r="AL10" i="9"/>
  <c r="AE10" i="9"/>
  <c r="AG10" i="9" s="1"/>
  <c r="AI10" i="9" s="1"/>
  <c r="BR9" i="9"/>
  <c r="BS9" i="9" s="1"/>
  <c r="AY9" i="9" s="1"/>
  <c r="BG9" i="9"/>
  <c r="BF9" i="9"/>
  <c r="AL9" i="9"/>
  <c r="AE9" i="9"/>
  <c r="AG9" i="9" s="1"/>
  <c r="AI9" i="9" s="1"/>
  <c r="BR8" i="9"/>
  <c r="BS8" i="9" s="1"/>
  <c r="AY8" i="9" s="1"/>
  <c r="BG8" i="9"/>
  <c r="BF8" i="9"/>
  <c r="AL8" i="9"/>
  <c r="AE8" i="9"/>
  <c r="AG8" i="9" s="1"/>
  <c r="AI8" i="9" s="1"/>
  <c r="BG7" i="9"/>
  <c r="BF7" i="9"/>
  <c r="BE7" i="9"/>
  <c r="BA7" i="9"/>
  <c r="AR7" i="9"/>
  <c r="AP7" i="9"/>
  <c r="AL7" i="9"/>
  <c r="AE7" i="9"/>
  <c r="AG7" i="9" s="1"/>
  <c r="AI7" i="9" s="1"/>
  <c r="BG6" i="9"/>
  <c r="BF6" i="9"/>
  <c r="BE6" i="9"/>
  <c r="BA6" i="9"/>
  <c r="AR6" i="9"/>
  <c r="AP6" i="9"/>
  <c r="AL6" i="9"/>
  <c r="AE6" i="9"/>
  <c r="AG6" i="9" s="1"/>
  <c r="AI6" i="9" s="1"/>
  <c r="BG5" i="9"/>
  <c r="BF5" i="9"/>
  <c r="BE5" i="9"/>
  <c r="BA5" i="9"/>
  <c r="AR5" i="9"/>
  <c r="AP5" i="9"/>
  <c r="AL5" i="9"/>
  <c r="AE5" i="9"/>
  <c r="AG5" i="9" s="1"/>
  <c r="AI5" i="9" s="1"/>
  <c r="BG4" i="9"/>
  <c r="BF4" i="9"/>
  <c r="BE4" i="9"/>
  <c r="BA4" i="9"/>
  <c r="AR4" i="9"/>
  <c r="AP4" i="9"/>
  <c r="AL4" i="9"/>
  <c r="AE4" i="9"/>
  <c r="AG4" i="9" s="1"/>
  <c r="AI4" i="9" s="1"/>
  <c r="BG3" i="9"/>
  <c r="BF3" i="9"/>
  <c r="BE3" i="9"/>
  <c r="BA3" i="9"/>
  <c r="AR3" i="9"/>
  <c r="AP3" i="9"/>
  <c r="AL3" i="9"/>
  <c r="AE3" i="9"/>
  <c r="AG3" i="9" s="1"/>
  <c r="AI3" i="9" s="1"/>
  <c r="BG2" i="9"/>
  <c r="BF2" i="9"/>
  <c r="BE2" i="9"/>
  <c r="BA2" i="9"/>
  <c r="AU2" i="9"/>
  <c r="AR2" i="9"/>
  <c r="AP2" i="9"/>
  <c r="AL2" i="9"/>
  <c r="AE2" i="9"/>
  <c r="AG2" i="9" s="1"/>
  <c r="AI2" i="9" s="1"/>
  <c r="AV25" i="9" l="1"/>
  <c r="AM32" i="9"/>
  <c r="AN32" i="9" s="1"/>
  <c r="AV32" i="9"/>
  <c r="AM39" i="9"/>
  <c r="AN39" i="9" s="1"/>
  <c r="AV2" i="9"/>
  <c r="AM25" i="9"/>
  <c r="AN25" i="9" s="1"/>
  <c r="AV3" i="9"/>
  <c r="AM18" i="9"/>
  <c r="AN18" i="9" s="1"/>
  <c r="AM24" i="9"/>
  <c r="AN24" i="9" s="1"/>
  <c r="AM42" i="9"/>
  <c r="AN42" i="9" s="1"/>
  <c r="AM15" i="9"/>
  <c r="AN15" i="9" s="1"/>
  <c r="AM20" i="9"/>
  <c r="AN20" i="9" s="1"/>
  <c r="AM29" i="9"/>
  <c r="AN29" i="9" s="1"/>
  <c r="AV28" i="9"/>
  <c r="AM21" i="9"/>
  <c r="AN21" i="9" s="1"/>
  <c r="AV33" i="9"/>
  <c r="AM28" i="9"/>
  <c r="AN28" i="9" s="1"/>
  <c r="AV5" i="9"/>
  <c r="AM6" i="9"/>
  <c r="AN6" i="9" s="1"/>
  <c r="AV19" i="9"/>
  <c r="AV20" i="9"/>
  <c r="AV29" i="9"/>
  <c r="AV30" i="9"/>
  <c r="AM40" i="9"/>
  <c r="AN40" i="9" s="1"/>
  <c r="AV7" i="9"/>
  <c r="AE12" i="9"/>
  <c r="AG12" i="9" s="1"/>
  <c r="AI12" i="9" s="1"/>
  <c r="AE13" i="9"/>
  <c r="AG13" i="9" s="1"/>
  <c r="AI13" i="9" s="1"/>
  <c r="AV34" i="9"/>
  <c r="AM47" i="9"/>
  <c r="AN47" i="9" s="1"/>
  <c r="AM5" i="9"/>
  <c r="AN5" i="9" s="1"/>
  <c r="AM43" i="9"/>
  <c r="AN43" i="9" s="1"/>
  <c r="AV17" i="9"/>
  <c r="AV23" i="9"/>
  <c r="AM46" i="9"/>
  <c r="AN46" i="9" s="1"/>
  <c r="AV47" i="9"/>
  <c r="AV4" i="9"/>
  <c r="AM19" i="9"/>
  <c r="AN19" i="9" s="1"/>
  <c r="AM26" i="9"/>
  <c r="AN26" i="9" s="1"/>
  <c r="AM9" i="9"/>
  <c r="AN9" i="9" s="1"/>
  <c r="AE14" i="9"/>
  <c r="AG14" i="9" s="1"/>
  <c r="AI14" i="9" s="1"/>
  <c r="AM7" i="9"/>
  <c r="AN7" i="9" s="1"/>
  <c r="AV6" i="9"/>
  <c r="AV16" i="9"/>
  <c r="AV21" i="9"/>
  <c r="AV22" i="9"/>
  <c r="AV31" i="9"/>
  <c r="BE42" i="9"/>
  <c r="BA42" i="9"/>
  <c r="AR42" i="9"/>
  <c r="BA45" i="9"/>
  <c r="AR45" i="9"/>
  <c r="AM2" i="9"/>
  <c r="AN2" i="9" s="1"/>
  <c r="AR40" i="9"/>
  <c r="BE40" i="9"/>
  <c r="AP40" i="9"/>
  <c r="AM11" i="9"/>
  <c r="AN11" i="9" s="1"/>
  <c r="AM13" i="9"/>
  <c r="AV18" i="9"/>
  <c r="AV24" i="9"/>
  <c r="AV27" i="9"/>
  <c r="AM36" i="9"/>
  <c r="AN36" i="9" s="1"/>
  <c r="AM37" i="9"/>
  <c r="AN37" i="9" s="1"/>
  <c r="AM34" i="9"/>
  <c r="AN34" i="9" s="1"/>
  <c r="AV46" i="9"/>
  <c r="AM35" i="9"/>
  <c r="AN35" i="9" s="1"/>
  <c r="BA11" i="9"/>
  <c r="AR11" i="9"/>
  <c r="BE11" i="9"/>
  <c r="AP11" i="9"/>
  <c r="BE14" i="9"/>
  <c r="AP14" i="9"/>
  <c r="AR14" i="9"/>
  <c r="BA14" i="9"/>
  <c r="BE10" i="9"/>
  <c r="AP10" i="9"/>
  <c r="AR10" i="9"/>
  <c r="BA10" i="9"/>
  <c r="AR15" i="9"/>
  <c r="BE15" i="9"/>
  <c r="AP15" i="9"/>
  <c r="BA15" i="9"/>
  <c r="BE8" i="9"/>
  <c r="AP8" i="9"/>
  <c r="BA8" i="9"/>
  <c r="AR8" i="9"/>
  <c r="BE13" i="9"/>
  <c r="AP13" i="9"/>
  <c r="BA13" i="9"/>
  <c r="AR13" i="9"/>
  <c r="BA12" i="9"/>
  <c r="BE12" i="9"/>
  <c r="AP12" i="9"/>
  <c r="AR12" i="9"/>
  <c r="BA9" i="9"/>
  <c r="AR9" i="9"/>
  <c r="BE9" i="9"/>
  <c r="AP9" i="9"/>
  <c r="AM22" i="9"/>
  <c r="AN22" i="9" s="1"/>
  <c r="AM12" i="9"/>
  <c r="AM3" i="9"/>
  <c r="AN3" i="9" s="1"/>
  <c r="AM8" i="9"/>
  <c r="AN8" i="9" s="1"/>
  <c r="AM10" i="9"/>
  <c r="AN10" i="9" s="1"/>
  <c r="AM14" i="9"/>
  <c r="AM23" i="9"/>
  <c r="AN23" i="9" s="1"/>
  <c r="AM4" i="9"/>
  <c r="AN4" i="9" s="1"/>
  <c r="AM16" i="9"/>
  <c r="AN16" i="9" s="1"/>
  <c r="AM30" i="9"/>
  <c r="AN30" i="9" s="1"/>
  <c r="AM31" i="9"/>
  <c r="AN31" i="9" s="1"/>
  <c r="AM17" i="9"/>
  <c r="AN17" i="9" s="1"/>
  <c r="AV26" i="9"/>
  <c r="AM27" i="9"/>
  <c r="AN27" i="9" s="1"/>
  <c r="BE39" i="9"/>
  <c r="AP39" i="9"/>
  <c r="BA39" i="9"/>
  <c r="AR39" i="9"/>
  <c r="AR37" i="9"/>
  <c r="BE37" i="9"/>
  <c r="AP37" i="9"/>
  <c r="BA37" i="9"/>
  <c r="BA36" i="9"/>
  <c r="BE36" i="9"/>
  <c r="AP36" i="9"/>
  <c r="AV36" i="9" s="1"/>
  <c r="AM33" i="9"/>
  <c r="AN33" i="9" s="1"/>
  <c r="AR43" i="9"/>
  <c r="BE43" i="9"/>
  <c r="AP43" i="9"/>
  <c r="BA43" i="9"/>
  <c r="AR41" i="9"/>
  <c r="BE41" i="9"/>
  <c r="AP41" i="9"/>
  <c r="BA41" i="9"/>
  <c r="AR44" i="9"/>
  <c r="BE44" i="9"/>
  <c r="AP44" i="9"/>
  <c r="BA44" i="9"/>
  <c r="BE35" i="9"/>
  <c r="AP35" i="9"/>
  <c r="BA35" i="9"/>
  <c r="AR35" i="9"/>
  <c r="BE38" i="9"/>
  <c r="AP38" i="9"/>
  <c r="AV38" i="9" s="1"/>
  <c r="BA38" i="9"/>
  <c r="AM45" i="9"/>
  <c r="AN45" i="9" s="1"/>
  <c r="BA40" i="9"/>
  <c r="AP42" i="9"/>
  <c r="AP45" i="9"/>
  <c r="BE45" i="9"/>
  <c r="AM38" i="9"/>
  <c r="AN38" i="9" s="1"/>
  <c r="AM41" i="9"/>
  <c r="AN41" i="9" s="1"/>
  <c r="AM44" i="9"/>
  <c r="AN44" i="9" s="1"/>
  <c r="AW32" i="9" l="1"/>
  <c r="AX32" i="9" s="1"/>
  <c r="AW3" i="9"/>
  <c r="BD3" i="9" s="1"/>
  <c r="AW34" i="9"/>
  <c r="AX34" i="9" s="1"/>
  <c r="AW2" i="9"/>
  <c r="BD2" i="9" s="1"/>
  <c r="AW20" i="9"/>
  <c r="AX20" i="9" s="1"/>
  <c r="AW31" i="9"/>
  <c r="BD31" i="9" s="1"/>
  <c r="AW25" i="9"/>
  <c r="AX25" i="9" s="1"/>
  <c r="AW33" i="9"/>
  <c r="AX33" i="9" s="1"/>
  <c r="AV45" i="9"/>
  <c r="AW45" i="9" s="1"/>
  <c r="BD45" i="9" s="1"/>
  <c r="AW7" i="9"/>
  <c r="AX7" i="9" s="1"/>
  <c r="AW17" i="9"/>
  <c r="BD17" i="9" s="1"/>
  <c r="AW16" i="9"/>
  <c r="BD16" i="9" s="1"/>
  <c r="AW24" i="9"/>
  <c r="AX24" i="9" s="1"/>
  <c r="AW30" i="9"/>
  <c r="BD30" i="9" s="1"/>
  <c r="AW23" i="9"/>
  <c r="AX23" i="9" s="1"/>
  <c r="AV42" i="9"/>
  <c r="AW42" i="9" s="1"/>
  <c r="AW5" i="9"/>
  <c r="BD5" i="9" s="1"/>
  <c r="AW4" i="9"/>
  <c r="BD4" i="9" s="1"/>
  <c r="AW19" i="9"/>
  <c r="BD19" i="9" s="1"/>
  <c r="AV39" i="9"/>
  <c r="AW39" i="9" s="1"/>
  <c r="BD39" i="9" s="1"/>
  <c r="AN12" i="9"/>
  <c r="AW28" i="9"/>
  <c r="BD28" i="9" s="1"/>
  <c r="AW38" i="9"/>
  <c r="BD38" i="9" s="1"/>
  <c r="AW21" i="9"/>
  <c r="AX21" i="9" s="1"/>
  <c r="AV13" i="9"/>
  <c r="AV8" i="9"/>
  <c r="AW8" i="9" s="1"/>
  <c r="AW18" i="9"/>
  <c r="BD18" i="9" s="1"/>
  <c r="AW6" i="9"/>
  <c r="BD6" i="9" s="1"/>
  <c r="AW22" i="9"/>
  <c r="AX22" i="9" s="1"/>
  <c r="AV41" i="9"/>
  <c r="AW41" i="9" s="1"/>
  <c r="AW27" i="9"/>
  <c r="BD27" i="9" s="1"/>
  <c r="AV40" i="9"/>
  <c r="AW40" i="9" s="1"/>
  <c r="AX40" i="9" s="1"/>
  <c r="AV9" i="9"/>
  <c r="AW9" i="9" s="1"/>
  <c r="AW46" i="9"/>
  <c r="AX46" i="9" s="1"/>
  <c r="AW29" i="9"/>
  <c r="AX29" i="9" s="1"/>
  <c r="AV14" i="9"/>
  <c r="AN13" i="9"/>
  <c r="AV37" i="9"/>
  <c r="AW37" i="9" s="1"/>
  <c r="BD37" i="9" s="1"/>
  <c r="AN14" i="9"/>
  <c r="AW47" i="9"/>
  <c r="AV43" i="9"/>
  <c r="AW43" i="9" s="1"/>
  <c r="BD43" i="9" s="1"/>
  <c r="AW36" i="9"/>
  <c r="BD36" i="9" s="1"/>
  <c r="AV35" i="9"/>
  <c r="AW35" i="9" s="1"/>
  <c r="AV44" i="9"/>
  <c r="AW44" i="9" s="1"/>
  <c r="AV12" i="9"/>
  <c r="AV15" i="9"/>
  <c r="AW15" i="9" s="1"/>
  <c r="AV10" i="9"/>
  <c r="AW10" i="9" s="1"/>
  <c r="AW26" i="9"/>
  <c r="AV11" i="9"/>
  <c r="AW11" i="9" s="1"/>
  <c r="BE50" i="9" l="1"/>
  <c r="AX3" i="9"/>
  <c r="AX31" i="9"/>
  <c r="AX2" i="9"/>
  <c r="BD20" i="9"/>
  <c r="BD33" i="9"/>
  <c r="AX4" i="9"/>
  <c r="BD32" i="9"/>
  <c r="BD7" i="9"/>
  <c r="AX18" i="9"/>
  <c r="BD34" i="9"/>
  <c r="BD25" i="9"/>
  <c r="AX19" i="9"/>
  <c r="BD29" i="9"/>
  <c r="BD23" i="9"/>
  <c r="BD40" i="9"/>
  <c r="AX30" i="9"/>
  <c r="BD42" i="9"/>
  <c r="AX42" i="9"/>
  <c r="AW12" i="9"/>
  <c r="BD12" i="9" s="1"/>
  <c r="AX39" i="9"/>
  <c r="AX16" i="9"/>
  <c r="BD21" i="9"/>
  <c r="AX28" i="9"/>
  <c r="BD24" i="9"/>
  <c r="AX17" i="9"/>
  <c r="AX36" i="9"/>
  <c r="BD22" i="9"/>
  <c r="AW13" i="9"/>
  <c r="BD13" i="9" s="1"/>
  <c r="AX5" i="9"/>
  <c r="AX45" i="9"/>
  <c r="AX27" i="9"/>
  <c r="AX8" i="9"/>
  <c r="BD8" i="9"/>
  <c r="BD46" i="9"/>
  <c r="AX38" i="9"/>
  <c r="AX6" i="9"/>
  <c r="AX43" i="9"/>
  <c r="AX47" i="9"/>
  <c r="BD47" i="9"/>
  <c r="AW14" i="9"/>
  <c r="AX37" i="9"/>
  <c r="BD10" i="9"/>
  <c r="AX10" i="9"/>
  <c r="BD44" i="9"/>
  <c r="AX44" i="9"/>
  <c r="BD35" i="9"/>
  <c r="AX35" i="9"/>
  <c r="BD9" i="9"/>
  <c r="AX9" i="9"/>
  <c r="BD41" i="9"/>
  <c r="AX41" i="9"/>
  <c r="AX26" i="9"/>
  <c r="BD26" i="9"/>
  <c r="BD15" i="9"/>
  <c r="AX15" i="9"/>
  <c r="BD11" i="9"/>
  <c r="AX11" i="9"/>
  <c r="AX12" i="9" l="1"/>
  <c r="AX13" i="9"/>
  <c r="AX14" i="9"/>
  <c r="BD14" i="9"/>
  <c r="BD50" i="9" l="1"/>
  <c r="AX5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tc={1AE89501-FCEB-4FC3-B940-2844B69F55CD}</author>
    <author>tc={4D5D8AA3-9588-403E-88DB-455D610E23D3}</author>
  </authors>
  <commentList>
    <comment ref="AE1" authorId="0" shapeId="0" xr:uid="{ACC9E8CD-6044-4C3D-B3BE-323DF651937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EE2B71F2-B6CB-4026-BC3A-5EDC16FA7C7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D668E728-D9AB-45BC-BC14-02C440367FB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C6270035-822E-497B-B854-B1A0EF102DA4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08FD4A83-16E0-48F3-8379-425D5E071B34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2AFFA952-314E-4DF2-80CC-2254A7B3537C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8D62C2DF-FB49-4671-8D80-2E2C8FAD7E1B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2A886C05-7661-4167-B1B7-873FCB69F81D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F8676F5F-9EB8-4C58-BD6D-34AB50506B65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D6249AC6-64DF-4B48-A9AB-F814DE3ED13E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966B2488-71DB-4511-84AB-62EF90900921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5F1994DC-53C2-4AE1-919C-F1C66E871C22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B1D0E4C6-55B0-4671-978C-CB421F40C274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B9C4F337-6418-441F-AE1C-1CBB572BE060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041718E7-F1AB-4EE5-B051-3793422391FB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4C9442C3-A627-4507-8A5D-616687BE06BC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T42" authorId="1" shapeId="0" xr:uid="{1AE89501-FCEB-4FC3-B940-2844B69F55CD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3.75</t>
        </r>
      </text>
    </comment>
    <comment ref="T45" authorId="2" shapeId="0" xr:uid="{4D5D8AA3-9588-403E-88DB-455D610E23D3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$4</t>
        </r>
      </text>
    </comment>
  </commentList>
</comments>
</file>

<file path=xl/sharedStrings.xml><?xml version="1.0" encoding="utf-8"?>
<sst xmlns="http://schemas.openxmlformats.org/spreadsheetml/2006/main" count="850" uniqueCount="272">
  <si>
    <t>Brand</t>
  </si>
  <si>
    <t>Package Type</t>
  </si>
  <si>
    <t>Licensor</t>
  </si>
  <si>
    <t>China</t>
  </si>
  <si>
    <t>Normal</t>
  </si>
  <si>
    <t>Natori 7%</t>
  </si>
  <si>
    <t>Laura Ashley 5%</t>
  </si>
  <si>
    <t>Hampton Hill</t>
  </si>
  <si>
    <t>INK+IVY</t>
  </si>
  <si>
    <t>Laura Ashley</t>
  </si>
  <si>
    <t>Urban Habitat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</si>
  <si>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</si>
  <si>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</si>
  <si>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</si>
  <si>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</si>
  <si>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</si>
  <si>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</si>
  <si>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</si>
  <si>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</si>
  <si>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</si>
  <si>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</si>
  <si>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</si>
  <si>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</si>
  <si>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</si>
  <si>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</si>
  <si>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</si>
  <si>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</si>
  <si>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</si>
  <si>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</si>
  <si>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</si>
  <si>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</si>
  <si>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</si>
  <si>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</si>
  <si>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</si>
  <si>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</si>
  <si>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</si>
  <si>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</si>
  <si>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</si>
  <si>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</si>
  <si>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</si>
  <si>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</si>
  <si>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</si>
  <si>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</si>
  <si>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</si>
  <si>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</si>
  <si>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</si>
  <si>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</si>
  <si>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</si>
  <si>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</si>
  <si>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</si>
  <si>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</si>
  <si>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</si>
  <si>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</si>
  <si>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</si>
  <si>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</si>
  <si>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</si>
  <si>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</si>
  <si>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</si>
  <si>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</si>
  <si>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</si>
  <si>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</si>
  <si>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</si>
  <si>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</si>
  <si>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</si>
  <si>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</si>
  <si>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</si>
  <si>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</si>
  <si>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</si>
  <si>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</si>
  <si>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</si>
  <si>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Toothbrush holder</t>
  </si>
  <si>
    <t>Tumbler</t>
  </si>
  <si>
    <t>Soap dish</t>
  </si>
  <si>
    <t>Tray</t>
  </si>
  <si>
    <t>Wastebasket</t>
  </si>
  <si>
    <t>4.25x2.36x4.45"</t>
  </si>
  <si>
    <t>5.5x3.94x1"</t>
  </si>
  <si>
    <t>5.9x3.07x3.94"</t>
  </si>
  <si>
    <t>8x8x10"</t>
  </si>
  <si>
    <t>MOQ</t>
  </si>
  <si>
    <t>Material-Short</t>
  </si>
  <si>
    <t>Additional Customer Price</t>
  </si>
  <si>
    <t>Additional Customer Item#</t>
  </si>
  <si>
    <t>Brighton</t>
  </si>
  <si>
    <t>Glass Lotion dispenser with stainless steel chromed pump head</t>
  </si>
  <si>
    <t>glass</t>
  </si>
  <si>
    <t>2.9x2.9x7.6"</t>
  </si>
  <si>
    <t>Sage</t>
  </si>
  <si>
    <t>2 pcs LP+1 pc TBH+1 pc TUM+1pc SD+1 pc CJ+1 pc TRAY,mixed into master carton</t>
  </si>
  <si>
    <t>Aspire</t>
  </si>
  <si>
    <t>Glass Toothbrush holder, iron cover</t>
  </si>
  <si>
    <t>3.1x3.1x4.3"</t>
  </si>
  <si>
    <t>Glass Tumbler</t>
  </si>
  <si>
    <t>3x3x4.2"</t>
  </si>
  <si>
    <t>Glass Soap dish</t>
  </si>
  <si>
    <t>5.4x3.6x0.9"</t>
  </si>
  <si>
    <t>Glass Cotton jar</t>
  </si>
  <si>
    <t>3.8x3.8x6.4"</t>
  </si>
  <si>
    <t>Glass  Tray</t>
  </si>
  <si>
    <t>8.9x5.4x1.3"</t>
  </si>
  <si>
    <t>Jackie-blue</t>
  </si>
  <si>
    <t>Ceramic Lotion Pump(w/stainless pump)</t>
  </si>
  <si>
    <t>Stoneware</t>
  </si>
  <si>
    <t>3x3x7.7</t>
  </si>
  <si>
    <t>Blue</t>
  </si>
  <si>
    <t>2 pcs LP+1 pc TBH+1 pc TUM+1 pc SD+1pc CJ+1pc Tray+1pc WB+1pc BB+1pc Towel Bar混装入外箱--毛巾架入保利龙装一个内盒</t>
  </si>
  <si>
    <t>S-CZCW</t>
  </si>
  <si>
    <t>Ceramic Toothbrush holder</t>
  </si>
  <si>
    <t>4.4x2.65x4.32</t>
  </si>
  <si>
    <t>Ceramic Tumbler</t>
  </si>
  <si>
    <t>2.96x2.96x4.32</t>
  </si>
  <si>
    <t>Ceramic Soap dish</t>
  </si>
  <si>
    <t>5.4x4x1.05</t>
  </si>
  <si>
    <t>Ceramic Tray</t>
  </si>
  <si>
    <t>9.5x5.5x1</t>
  </si>
  <si>
    <t>Ceramic Cotton jar</t>
  </si>
  <si>
    <t>4x4x4.3</t>
  </si>
  <si>
    <t>Ceramic Wastebasket</t>
  </si>
  <si>
    <t>7.9x7.9x10</t>
  </si>
  <si>
    <t>Ceramic Toilet brush holder</t>
  </si>
  <si>
    <t>4x4x10</t>
  </si>
  <si>
    <t>Ceramic Towel Bar</t>
  </si>
  <si>
    <t>5x5x12</t>
  </si>
  <si>
    <t>S-DGJH</t>
    <phoneticPr fontId="4" type="noConversion"/>
  </si>
  <si>
    <t>Resin Toothbrush holder</t>
  </si>
  <si>
    <t>Resin Tumbler</t>
  </si>
  <si>
    <t>Resin Soap dish</t>
  </si>
  <si>
    <t>Resin Tray</t>
  </si>
  <si>
    <t>10x5.5x1"</t>
  </si>
  <si>
    <t>Resin 2 Hole Organizer</t>
  </si>
  <si>
    <t>Resin Tissue cover</t>
  </si>
  <si>
    <t>5.75x5.75x5.9"</t>
  </si>
  <si>
    <t>Resin Wastebasket</t>
  </si>
  <si>
    <t>Resin Toilet Brush</t>
  </si>
  <si>
    <t>3.86x3.86x14.7"</t>
  </si>
  <si>
    <t>Resin Towel bar(w/iron)</t>
  </si>
  <si>
    <t>5x5x12"</t>
  </si>
  <si>
    <t>white</t>
  </si>
  <si>
    <t>Resin Cotton jar</t>
  </si>
  <si>
    <t>3x3x7.5"</t>
  </si>
  <si>
    <t>5.66x5.66x6"</t>
  </si>
  <si>
    <t>7.9x7.9x10"</t>
  </si>
  <si>
    <t>Natori</t>
    <phoneticPr fontId="4" type="noConversion"/>
  </si>
  <si>
    <t>resin</t>
    <phoneticPr fontId="4" type="noConversion"/>
  </si>
  <si>
    <r>
      <t>2 pcs LP+1 pc TBH+1 pc TUM+1 pc SD+1pc CJ+1pc Tray+1 pc 2 ORG +1pc 3 ORG with tray+1pc TC+1pc WB+1pc BB+1pc Towel Bar+1pc Mirror+1pc Shampoo+1pc Conditioner+1pc Body Wash 17pcs</t>
    </r>
    <r>
      <rPr>
        <sz val="11"/>
        <color theme="1"/>
        <rFont val="宋体"/>
        <family val="3"/>
        <charset val="134"/>
      </rPr>
      <t>混装入外箱</t>
    </r>
    <r>
      <rPr>
        <sz val="11"/>
        <color theme="1"/>
        <rFont val="Calibri"/>
        <family val="2"/>
      </rPr>
      <t>--</t>
    </r>
    <r>
      <rPr>
        <sz val="11"/>
        <color theme="1"/>
        <rFont val="宋体"/>
        <family val="3"/>
        <charset val="134"/>
      </rPr>
      <t>镜子和毛巾束入保利龙装一个内盒</t>
    </r>
  </si>
  <si>
    <t>S-HZML</t>
    <phoneticPr fontId="4" type="noConversion"/>
  </si>
  <si>
    <t>Resin Toothbrush holder</t>
    <phoneticPr fontId="4" type="noConversion"/>
  </si>
  <si>
    <t>Black/White</t>
  </si>
  <si>
    <t>Resin Tumbler</t>
    <phoneticPr fontId="4" type="noConversion"/>
  </si>
  <si>
    <t>Resin Soap dish</t>
    <phoneticPr fontId="4" type="noConversion"/>
  </si>
  <si>
    <t>Resin Cotton Jar</t>
    <phoneticPr fontId="4" type="noConversion"/>
  </si>
  <si>
    <t>Cotton Jar</t>
  </si>
  <si>
    <t>4x4x4.4"</t>
  </si>
  <si>
    <t>Resin Tray</t>
    <phoneticPr fontId="4" type="noConversion"/>
  </si>
  <si>
    <t>Resin Wastebasket</t>
    <phoneticPr fontId="4" type="noConversion"/>
  </si>
  <si>
    <t>Resin Mirror</t>
    <phoneticPr fontId="4" type="noConversion"/>
  </si>
  <si>
    <t>Mirror</t>
  </si>
  <si>
    <t>6x5x10.5"</t>
    <phoneticPr fontId="4" type="noConversion"/>
  </si>
  <si>
    <t>Resin Towel Holder</t>
    <phoneticPr fontId="4" type="noConversion"/>
  </si>
  <si>
    <t>Towel Holder</t>
  </si>
  <si>
    <t>5x5x12"</t>
    <phoneticPr fontId="4" type="noConversion"/>
  </si>
  <si>
    <t>Resin Bowl Brush</t>
    <phoneticPr fontId="4" type="noConversion"/>
  </si>
  <si>
    <t>Bowl Brush</t>
  </si>
  <si>
    <t>3.86x3.86x10"</t>
    <phoneticPr fontId="4" type="noConversion"/>
  </si>
  <si>
    <t>Bayani</t>
    <phoneticPr fontId="4" type="noConversion"/>
  </si>
  <si>
    <t>Resin  Lotion Pump(W/Black
Stainless Steel Pump )</t>
    <phoneticPr fontId="4" type="noConversion"/>
  </si>
  <si>
    <t>4.13x2.5x6.86"</t>
  </si>
  <si>
    <t>Black</t>
    <phoneticPr fontId="4" type="noConversion"/>
  </si>
  <si>
    <t>4.5x2.5x4.3"</t>
  </si>
  <si>
    <t>Black</t>
  </si>
  <si>
    <t>5.5x4x1"</t>
  </si>
  <si>
    <t>9.5x5x1"</t>
  </si>
  <si>
    <t>Resin 2 Hole Org</t>
    <phoneticPr fontId="4" type="noConversion"/>
  </si>
  <si>
    <t>2 Hole Org</t>
  </si>
  <si>
    <t>4x4x14.7"</t>
  </si>
  <si>
    <t>Resin Tissue Cover</t>
    <phoneticPr fontId="4" type="noConversion"/>
  </si>
  <si>
    <t>Tissue Cover</t>
  </si>
  <si>
    <t>Resin Hooks (12 Pcs)</t>
    <phoneticPr fontId="4" type="noConversion"/>
  </si>
  <si>
    <t xml:space="preserve"> Hooks (12 Pcs)</t>
  </si>
  <si>
    <t>1.5x1.5x0.4"</t>
  </si>
  <si>
    <t>matte black</t>
  </si>
  <si>
    <t>S-DGDH</t>
  </si>
  <si>
    <t>3x3x4.5"</t>
  </si>
  <si>
    <t>Resin Lotion Pump(w/stainless steel matte black pump)</t>
  </si>
  <si>
    <t>Marbled resin sand/matte+embossed</t>
  </si>
  <si>
    <t>marble</t>
  </si>
  <si>
    <t xml:space="preserve">Marbled sand </t>
  </si>
  <si>
    <t xml:space="preserve"> Campbell</t>
  </si>
  <si>
    <t>6x6x10.5"</t>
  </si>
  <si>
    <t>Riverdale</t>
  </si>
  <si>
    <t>Resin matte black
+embossed</t>
  </si>
  <si>
    <r>
      <t xml:space="preserve">2 pcs LP+1 pc TBH+1 pc TUM+1 pc SD +1pc Tray+1 pc 2 ORG +1pc 2 ORG+1pc TC+1pc WB+1pc BB+1pc Towel Bar
</t>
    </r>
    <r>
      <rPr>
        <sz val="11"/>
        <color rgb="FFFF0000"/>
        <rFont val="Calibri"/>
        <family val="2"/>
      </rPr>
      <t>12pcs</t>
    </r>
    <r>
      <rPr>
        <sz val="11"/>
        <color rgb="FFFF0000"/>
        <rFont val="宋体"/>
        <family val="3"/>
        <charset val="134"/>
      </rPr>
      <t>混装入外箱</t>
    </r>
  </si>
  <si>
    <t>3.94x3.94x4.79"</t>
  </si>
  <si>
    <t xml:space="preserve">Marietta 
</t>
  </si>
  <si>
    <t>Resin</t>
  </si>
  <si>
    <t>White  Marble</t>
  </si>
  <si>
    <t>S-DGJY</t>
    <phoneticPr fontId="4" type="noConversion"/>
  </si>
  <si>
    <t>Resin Tower Holder with Chrome iron</t>
    <phoneticPr fontId="4" type="noConversion"/>
  </si>
  <si>
    <t>Tower Holder</t>
  </si>
  <si>
    <t>Resin Brush holder</t>
  </si>
  <si>
    <t>Brush holder</t>
  </si>
  <si>
    <t>3.86x3.86x15"</t>
  </si>
  <si>
    <t>8424.89.9000</t>
    <phoneticPr fontId="0" type="noConversion"/>
  </si>
  <si>
    <t>7013.99.5010</t>
  </si>
  <si>
    <t>7013.99.8090</t>
    <phoneticPr fontId="0" type="noConversion"/>
  </si>
  <si>
    <t>30% Tariff Price</t>
  </si>
  <si>
    <t xml:space="preserve">July POE </t>
  </si>
  <si>
    <t>6912.00.5000</t>
  </si>
  <si>
    <t>Original Duty</t>
  </si>
  <si>
    <t>April POE - 20% Tariff  but didn't increase price</t>
  </si>
  <si>
    <t xml:space="preserve">3924.10.4000 </t>
  </si>
  <si>
    <t>Jan '26 POE</t>
  </si>
  <si>
    <t>same price</t>
  </si>
  <si>
    <t>3924.90.5650</t>
  </si>
  <si>
    <t xml:space="preserve">Jan '25 POE </t>
  </si>
  <si>
    <t>NO Tariff Price</t>
  </si>
  <si>
    <t>Dorsey</t>
  </si>
  <si>
    <t>Miku</t>
  </si>
  <si>
    <t>NA71-3106</t>
  </si>
  <si>
    <t>NA71-3107</t>
  </si>
  <si>
    <t>NA71-3108</t>
  </si>
  <si>
    <t>NA71-3109</t>
  </si>
  <si>
    <t>NA71-3110</t>
  </si>
  <si>
    <t>NA71-3111</t>
  </si>
  <si>
    <t>NA71-3112</t>
  </si>
  <si>
    <t>15% price increase</t>
  </si>
  <si>
    <t>glass</t>
    <phoneticPr fontId="24" type="noConversion"/>
  </si>
  <si>
    <t>Laura Ashley 5%</t>
    <phoneticPr fontId="24" type="noConversion"/>
  </si>
  <si>
    <t>LA71-0268</t>
    <phoneticPr fontId="24" type="noConversion"/>
  </si>
  <si>
    <t>LA71-0269</t>
  </si>
  <si>
    <t>LA71-0270</t>
  </si>
  <si>
    <t>LA71-0271</t>
  </si>
  <si>
    <t>LA71-0272</t>
  </si>
  <si>
    <t>LA71-0273</t>
  </si>
  <si>
    <t>LA71-0274</t>
  </si>
  <si>
    <t>LA71-0275</t>
  </si>
  <si>
    <t>LA71-0276</t>
  </si>
  <si>
    <t>LA71-0277</t>
  </si>
  <si>
    <t>LA71-0278</t>
  </si>
  <si>
    <t>LA71-0279</t>
  </si>
  <si>
    <t>LA71-0280</t>
  </si>
  <si>
    <t>LA71-0281</t>
  </si>
  <si>
    <t>LA71-0282</t>
  </si>
  <si>
    <t>NA71-3097</t>
    <phoneticPr fontId="24" type="noConversion"/>
  </si>
  <si>
    <t>NA71-3098</t>
  </si>
  <si>
    <t>NA71-3099</t>
  </si>
  <si>
    <t>NA71-3100</t>
  </si>
  <si>
    <t>NA71-3101</t>
  </si>
  <si>
    <t>NA71-3102</t>
  </si>
  <si>
    <t>NA71-3103</t>
  </si>
  <si>
    <t>NA71-3104</t>
  </si>
  <si>
    <t>NA71-3105</t>
  </si>
  <si>
    <t>HG71-4943</t>
    <phoneticPr fontId="24" type="noConversion"/>
  </si>
  <si>
    <t>HG71-4944</t>
    <phoneticPr fontId="24" type="noConversion"/>
  </si>
  <si>
    <t>HG71-4945</t>
  </si>
  <si>
    <t>HG71-4946</t>
  </si>
  <si>
    <t>HG71-4947</t>
  </si>
  <si>
    <t>HG71-4948</t>
  </si>
  <si>
    <t>HG71-4949</t>
  </si>
  <si>
    <t>HG71-4950</t>
  </si>
  <si>
    <t>HG71-4951</t>
  </si>
  <si>
    <t>HG71-4952</t>
  </si>
  <si>
    <t>HG71-4953</t>
  </si>
  <si>
    <t>HG71-4954</t>
  </si>
  <si>
    <t>HG71-4955</t>
  </si>
  <si>
    <t>HG71-4956</t>
  </si>
  <si>
    <t>HG71-4957</t>
  </si>
  <si>
    <t>stainless steel chromed pump head</t>
    <phoneticPr fontId="24" type="noConversion"/>
  </si>
  <si>
    <t>Glass Toothbrush holder iron cover</t>
    <phoneticPr fontId="24" type="noConversion"/>
  </si>
  <si>
    <t>Ceramic Lotion Pump</t>
    <phoneticPr fontId="24" type="noConversion"/>
  </si>
  <si>
    <t>Lotion Pump</t>
    <phoneticPr fontId="24" type="noConversion"/>
  </si>
  <si>
    <t>Resin Lotion Pump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</si>
</sst>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0.0%"/>
    <numFmt numFmtId="181" formatCode="[$-409]d/mmm;@"/>
    <numFmt numFmtId="182" formatCode="0.00_ "/>
    <numFmt numFmtId="183" formatCode="\$#,##0.00;\-\$#,##0.00"/>
    <numFmt numFmtId="184" formatCode="0.0_);[Red]\(0.0\)"/>
    <numFmt numFmtId="185" formatCode="[$$-409]#,##0.000000"/>
    <numFmt numFmtId="186" formatCode="0.0"/>
    <numFmt numFmtId="187" formatCode="0.000"/>
    <numFmt numFmtId="188" formatCode="0.0_ "/>
    <numFmt numFmtId="190" formatCode="0.000_);[Red]\(0.000\)"/>
    <numFmt numFmtId="192" formatCode="0.000_ "/>
    <numFmt numFmtId="194" formatCode="0.0000"/>
    <numFmt numFmtId="195" formatCode="[$-409]d\-mmm;@"/>
    <numFmt numFmtId="196" formatCode="_([$$-409]* #,##0.00_);_([$$-409]* \(#,##0.00\);_([$$-409]* &quot;-&quot;??_);_(@_)"/>
    <numFmt numFmtId="197" formatCode="_ &quot;￥&quot;* #,##0.00_ ;_ &quot;￥&quot;* \-#,##0.00_ ;_ &quot;￥&quot;* &quot;-&quot;??_ ;_ @_ "/>
  </numFmts>
  <fonts count="2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Tahoma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6"/>
      <name val="Calibri"/>
      <family val="2"/>
    </font>
    <font>
      <b/>
      <sz val="11"/>
      <color theme="1"/>
      <name val="Calibri"/>
      <family val="2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85" fontId="3" fillId="0" borderId="0"/>
    <xf numFmtId="176" fontId="9" fillId="0" borderId="0" applyFont="0" applyFill="0" applyBorder="0" applyAlignment="0" applyProtection="0"/>
    <xf numFmtId="185" fontId="9" fillId="0" borderId="0">
      <alignment vertical="center"/>
    </xf>
    <xf numFmtId="0" fontId="8" fillId="0" borderId="0"/>
    <xf numFmtId="181" fontId="8" fillId="0" borderId="0" applyProtection="0"/>
    <xf numFmtId="43" fontId="2" fillId="0" borderId="0" applyFont="0" applyFill="0" applyBorder="0" applyAlignment="0" applyProtection="0">
      <alignment vertical="center"/>
    </xf>
    <xf numFmtId="0" fontId="14" fillId="11" borderId="0">
      <alignment horizontal="center" vertical="center"/>
    </xf>
    <xf numFmtId="0" fontId="8" fillId="0" borderId="0"/>
    <xf numFmtId="184" fontId="3" fillId="0" borderId="0">
      <alignment vertical="center"/>
    </xf>
    <xf numFmtId="0" fontId="15" fillId="0" borderId="0"/>
    <xf numFmtId="181" fontId="3" fillId="0" borderId="0" applyProtection="0"/>
    <xf numFmtId="0" fontId="17" fillId="0" borderId="0">
      <alignment vertical="center"/>
    </xf>
    <xf numFmtId="179" fontId="8" fillId="0" borderId="0"/>
    <xf numFmtId="181" fontId="8" fillId="0" borderId="0"/>
    <xf numFmtId="0" fontId="3" fillId="0" borderId="0"/>
    <xf numFmtId="179" fontId="8" fillId="0" borderId="0"/>
    <xf numFmtId="192" fontId="3" fillId="0" borderId="0" applyProtection="0"/>
    <xf numFmtId="179" fontId="3" fillId="0" borderId="0"/>
    <xf numFmtId="9" fontId="18" fillId="0" borderId="0" applyFont="0" applyFill="0" applyBorder="0" applyAlignment="0" applyProtection="0"/>
    <xf numFmtId="179" fontId="3" fillId="0" borderId="0"/>
    <xf numFmtId="179" fontId="3" fillId="0" borderId="0"/>
    <xf numFmtId="9" fontId="9" fillId="0" borderId="0" applyFont="0" applyFill="0" applyBorder="0" applyAlignment="0" applyProtection="0">
      <alignment vertical="center"/>
    </xf>
    <xf numFmtId="195" fontId="3" fillId="0" borderId="0"/>
    <xf numFmtId="9" fontId="9" fillId="0" borderId="0" applyFont="0" applyFill="0" applyBorder="0" applyAlignment="0" applyProtection="0"/>
    <xf numFmtId="197" fontId="8" fillId="0" borderId="0" applyFont="0" applyFill="0" applyBorder="0" applyAlignment="0" applyProtection="0"/>
    <xf numFmtId="185" fontId="3" fillId="0" borderId="0"/>
    <xf numFmtId="185" fontId="3" fillId="0" borderId="0"/>
    <xf numFmtId="196" fontId="15" fillId="0" borderId="0">
      <alignment vertical="center"/>
    </xf>
    <xf numFmtId="196" fontId="9" fillId="0" borderId="0">
      <alignment vertical="center"/>
    </xf>
    <xf numFmtId="185" fontId="2" fillId="0" borderId="0"/>
    <xf numFmtId="0" fontId="9" fillId="0" borderId="0">
      <alignment vertical="center"/>
    </xf>
    <xf numFmtId="0" fontId="9" fillId="0" borderId="0">
      <alignment vertical="center"/>
    </xf>
  </cellStyleXfs>
  <cellXfs count="14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26" fontId="0" fillId="0" borderId="1" xfId="0" applyNumberFormat="1" applyBorder="1"/>
    <xf numFmtId="186" fontId="1" fillId="0" borderId="1" xfId="0" applyNumberFormat="1" applyFont="1" applyBorder="1" applyAlignment="1">
      <alignment horizontal="center" wrapText="1"/>
    </xf>
    <xf numFmtId="186" fontId="0" fillId="0" borderId="0" xfId="0" applyNumberFormat="1" applyAlignment="1">
      <alignment wrapText="1"/>
    </xf>
    <xf numFmtId="187" fontId="7" fillId="0" borderId="1" xfId="1" applyNumberFormat="1" applyFont="1" applyBorder="1" applyAlignment="1">
      <alignment wrapText="1"/>
    </xf>
    <xf numFmtId="187" fontId="0" fillId="2" borderId="1" xfId="0" applyNumberFormat="1" applyFill="1" applyBorder="1"/>
    <xf numFmtId="187" fontId="0" fillId="0" borderId="0" xfId="0" applyNumberFormat="1" applyAlignment="1">
      <alignment wrapText="1"/>
    </xf>
    <xf numFmtId="0" fontId="2" fillId="0" borderId="0" xfId="4" applyAlignment="1">
      <alignment wrapText="1"/>
    </xf>
    <xf numFmtId="1" fontId="2" fillId="0" borderId="1" xfId="4" applyNumberFormat="1" applyBorder="1" applyAlignment="1">
      <alignment horizontal="left" vertical="center" wrapText="1"/>
    </xf>
    <xf numFmtId="0" fontId="2" fillId="0" borderId="1" xfId="4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0" fontId="2" fillId="0" borderId="1" xfId="4" applyBorder="1" applyAlignment="1">
      <alignment horizontal="left" vertical="center"/>
    </xf>
    <xf numFmtId="0" fontId="2" fillId="0" borderId="1" xfId="11" applyFont="1" applyBorder="1" applyAlignment="1">
      <alignment horizontal="left" vertical="center" wrapText="1"/>
    </xf>
    <xf numFmtId="2" fontId="2" fillId="0" borderId="1" xfId="4" applyNumberForma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2" fillId="0" borderId="1" xfId="4" applyBorder="1" applyAlignment="1">
      <alignment vertical="center" wrapText="1"/>
    </xf>
    <xf numFmtId="0" fontId="11" fillId="9" borderId="1" xfId="4" applyFont="1" applyFill="1" applyBorder="1" applyAlignment="1">
      <alignment horizontal="left" vertical="center"/>
    </xf>
    <xf numFmtId="182" fontId="2" fillId="0" borderId="1" xfId="4" applyNumberFormat="1" applyBorder="1" applyAlignment="1">
      <alignment horizontal="left" vertical="center"/>
    </xf>
    <xf numFmtId="184" fontId="2" fillId="0" borderId="1" xfId="4" applyNumberFormat="1" applyBorder="1" applyAlignment="1">
      <alignment horizontal="left" vertical="center"/>
    </xf>
    <xf numFmtId="181" fontId="2" fillId="0" borderId="1" xfId="4" applyNumberFormat="1" applyBorder="1" applyAlignment="1">
      <alignment horizontal="left" vertical="center" wrapText="1"/>
    </xf>
    <xf numFmtId="181" fontId="2" fillId="0" borderId="1" xfId="4" applyNumberFormat="1" applyBorder="1" applyAlignment="1">
      <alignment horizontal="left" vertical="center"/>
    </xf>
    <xf numFmtId="0" fontId="2" fillId="0" borderId="1" xfId="7" applyFont="1" applyBorder="1" applyAlignment="1">
      <alignment horizontal="left" vertical="center" wrapText="1"/>
    </xf>
    <xf numFmtId="184" fontId="11" fillId="9" borderId="1" xfId="4" applyNumberFormat="1" applyFont="1" applyFill="1" applyBorder="1" applyAlignment="1">
      <alignment horizontal="left" vertical="center"/>
    </xf>
    <xf numFmtId="184" fontId="11" fillId="10" borderId="1" xfId="4" applyNumberFormat="1" applyFont="1" applyFill="1" applyBorder="1" applyAlignment="1">
      <alignment horizontal="left" vertical="center"/>
    </xf>
    <xf numFmtId="184" fontId="2" fillId="0" borderId="1" xfId="4" applyNumberFormat="1" applyBorder="1" applyAlignment="1">
      <alignment horizontal="left" vertical="center" wrapText="1"/>
    </xf>
    <xf numFmtId="181" fontId="2" fillId="0" borderId="1" xfId="12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/>
    </xf>
    <xf numFmtId="0" fontId="11" fillId="9" borderId="1" xfId="4" applyFont="1" applyFill="1" applyBorder="1" applyAlignment="1">
      <alignment horizontal="left" vertical="center" wrapText="1"/>
    </xf>
    <xf numFmtId="190" fontId="2" fillId="0" borderId="1" xfId="18" applyNumberFormat="1" applyFont="1" applyBorder="1" applyAlignment="1">
      <alignment horizontal="left" vertical="center" wrapText="1"/>
    </xf>
    <xf numFmtId="181" fontId="11" fillId="9" borderId="1" xfId="4" applyNumberFormat="1" applyFont="1" applyFill="1" applyBorder="1" applyAlignment="1">
      <alignment horizontal="left" vertical="center"/>
    </xf>
    <xf numFmtId="2" fontId="11" fillId="9" borderId="1" xfId="4" applyNumberFormat="1" applyFont="1" applyFill="1" applyBorder="1" applyAlignment="1">
      <alignment horizontal="left" vertical="center" wrapText="1"/>
    </xf>
    <xf numFmtId="1" fontId="11" fillId="9" borderId="1" xfId="4" applyNumberFormat="1" applyFont="1" applyFill="1" applyBorder="1" applyAlignment="1">
      <alignment horizontal="left" vertical="center" wrapText="1"/>
    </xf>
    <xf numFmtId="0" fontId="2" fillId="0" borderId="1" xfId="4" applyBorder="1" applyAlignment="1">
      <alignment vertical="center"/>
    </xf>
    <xf numFmtId="178" fontId="1" fillId="7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0" fontId="14" fillId="0" borderId="4" xfId="0" applyFont="1" applyBorder="1" applyAlignment="1">
      <alignment horizontal="center" vertical="center" shrinkToFit="1"/>
    </xf>
    <xf numFmtId="179" fontId="3" fillId="9" borderId="1" xfId="27" applyFill="1" applyBorder="1" applyAlignment="1">
      <alignment horizontal="center"/>
    </xf>
    <xf numFmtId="0" fontId="3" fillId="0" borderId="1" xfId="11" applyFont="1" applyBorder="1" applyAlignment="1">
      <alignment horizontal="center" vertical="center"/>
    </xf>
    <xf numFmtId="0" fontId="3" fillId="0" borderId="2" xfId="11" applyFont="1" applyBorder="1" applyAlignment="1">
      <alignment horizontal="center" vertical="center"/>
    </xf>
    <xf numFmtId="194" fontId="0" fillId="2" borderId="1" xfId="0" applyNumberFormat="1" applyFill="1" applyBorder="1"/>
    <xf numFmtId="178" fontId="5" fillId="8" borderId="1" xfId="1" applyNumberFormat="1" applyFont="1" applyFill="1" applyBorder="1" applyAlignment="1">
      <alignment horizontal="center" wrapText="1"/>
    </xf>
    <xf numFmtId="26" fontId="1" fillId="4" borderId="1" xfId="0" applyNumberFormat="1" applyFont="1" applyFill="1" applyBorder="1" applyAlignment="1">
      <alignment horizontal="center"/>
    </xf>
    <xf numFmtId="178" fontId="1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180" fontId="3" fillId="9" borderId="1" xfId="28" applyNumberFormat="1" applyFill="1" applyBorder="1" applyAlignment="1">
      <alignment horizontal="center" vertical="center"/>
    </xf>
    <xf numFmtId="10" fontId="3" fillId="0" borderId="1" xfId="11" applyNumberFormat="1" applyFont="1" applyBorder="1" applyAlignment="1">
      <alignment horizontal="center" vertical="center"/>
    </xf>
    <xf numFmtId="180" fontId="0" fillId="0" borderId="1" xfId="26" applyNumberFormat="1" applyFont="1" applyBorder="1" applyAlignment="1">
      <alignment horizontal="center" wrapText="1"/>
    </xf>
    <xf numFmtId="178" fontId="2" fillId="0" borderId="1" xfId="0" applyNumberFormat="1" applyFont="1" applyBorder="1" applyAlignment="1">
      <alignment wrapText="1"/>
    </xf>
    <xf numFmtId="184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180" fontId="21" fillId="0" borderId="1" xfId="29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wrapText="1"/>
    </xf>
    <xf numFmtId="178" fontId="19" fillId="4" borderId="1" xfId="0" applyNumberFormat="1" applyFont="1" applyFill="1" applyBorder="1" applyAlignment="1">
      <alignment horizontal="center" wrapText="1"/>
    </xf>
    <xf numFmtId="179" fontId="3" fillId="9" borderId="1" xfId="27" applyFill="1" applyBorder="1" applyAlignment="1">
      <alignment horizontal="center" vertical="center"/>
    </xf>
    <xf numFmtId="0" fontId="1" fillId="0" borderId="0" xfId="0" applyFont="1"/>
    <xf numFmtId="178" fontId="19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wrapText="1"/>
    </xf>
    <xf numFmtId="185" fontId="3" fillId="9" borderId="1" xfId="33" applyFill="1" applyBorder="1" applyAlignment="1">
      <alignment horizontal="center" vertical="center"/>
    </xf>
    <xf numFmtId="0" fontId="3" fillId="0" borderId="1" xfId="11" applyFont="1" applyBorder="1" applyAlignment="1">
      <alignment horizontal="center" vertical="center" wrapText="1"/>
    </xf>
    <xf numFmtId="178" fontId="22" fillId="6" borderId="0" xfId="0" applyNumberFormat="1" applyFont="1" applyFill="1" applyAlignment="1">
      <alignment wrapText="1"/>
    </xf>
    <xf numFmtId="10" fontId="22" fillId="6" borderId="0" xfId="0" applyNumberFormat="1" applyFont="1" applyFill="1" applyAlignment="1">
      <alignment wrapText="1"/>
    </xf>
    <xf numFmtId="180" fontId="22" fillId="6" borderId="0" xfId="26" applyNumberFormat="1" applyFont="1" applyFill="1" applyAlignment="1">
      <alignment wrapText="1"/>
    </xf>
    <xf numFmtId="178" fontId="22" fillId="6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wrapText="1"/>
    </xf>
    <xf numFmtId="178" fontId="23" fillId="6" borderId="1" xfId="0" applyNumberFormat="1" applyFont="1" applyFill="1" applyBorder="1" applyAlignment="1">
      <alignment horizontal="center" wrapText="1"/>
    </xf>
    <xf numFmtId="183" fontId="1" fillId="6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wrapText="1"/>
    </xf>
    <xf numFmtId="0" fontId="2" fillId="0" borderId="1" xfId="4" applyBorder="1" applyAlignment="1">
      <alignment horizontal="center" vertical="center" shrinkToFit="1"/>
    </xf>
    <xf numFmtId="0" fontId="2" fillId="0" borderId="1" xfId="4" applyBorder="1" applyAlignment="1">
      <alignment horizontal="center" vertical="center"/>
    </xf>
    <xf numFmtId="0" fontId="11" fillId="9" borderId="1" xfId="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84" fontId="2" fillId="0" borderId="1" xfId="18" applyNumberFormat="1" applyFont="1" applyBorder="1" applyAlignment="1">
      <alignment horizontal="left" vertical="center" wrapText="1"/>
    </xf>
    <xf numFmtId="0" fontId="2" fillId="3" borderId="1" xfId="4" applyFill="1" applyBorder="1" applyAlignment="1">
      <alignment vertical="center" wrapText="1"/>
    </xf>
    <xf numFmtId="179" fontId="2" fillId="3" borderId="1" xfId="4" applyNumberFormat="1" applyFill="1" applyBorder="1" applyAlignment="1">
      <alignment vertical="center" wrapText="1"/>
    </xf>
    <xf numFmtId="179" fontId="11" fillId="3" borderId="1" xfId="4" applyNumberFormat="1" applyFont="1" applyFill="1" applyBorder="1" applyAlignment="1">
      <alignment vertical="center" wrapText="1"/>
    </xf>
    <xf numFmtId="0" fontId="11" fillId="3" borderId="1" xfId="4" applyFont="1" applyFill="1" applyBorder="1" applyAlignment="1">
      <alignment vertical="center" wrapText="1"/>
    </xf>
    <xf numFmtId="0" fontId="3" fillId="6" borderId="1" xfId="0" applyFont="1" applyFill="1" applyBorder="1"/>
    <xf numFmtId="0" fontId="11" fillId="9" borderId="1" xfId="4" applyFont="1" applyFill="1" applyBorder="1" applyAlignment="1">
      <alignment vertical="center" wrapText="1"/>
    </xf>
    <xf numFmtId="0" fontId="2" fillId="0" borderId="1" xfId="7" applyFont="1" applyBorder="1" applyAlignment="1">
      <alignment vertical="center" wrapText="1"/>
    </xf>
    <xf numFmtId="179" fontId="2" fillId="0" borderId="1" xfId="4" applyNumberFormat="1" applyBorder="1" applyAlignment="1">
      <alignment vertical="center" wrapText="1"/>
    </xf>
    <xf numFmtId="179" fontId="11" fillId="9" borderId="1" xfId="4" applyNumberFormat="1" applyFont="1" applyFill="1" applyBorder="1" applyAlignment="1">
      <alignment vertical="center" wrapText="1"/>
    </xf>
    <xf numFmtId="0" fontId="2" fillId="6" borderId="1" xfId="4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4" applyBorder="1" applyAlignment="1">
      <alignment horizontal="left" vertical="center" wrapText="1"/>
    </xf>
    <xf numFmtId="188" fontId="2" fillId="0" borderId="1" xfId="4" applyNumberFormat="1" applyBorder="1" applyAlignment="1">
      <alignment horizontal="left" vertical="center" wrapText="1"/>
    </xf>
    <xf numFmtId="184" fontId="2" fillId="0" borderId="1" xfId="4" applyNumberForma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1" fillId="9" borderId="1" xfId="4" applyFont="1" applyFill="1" applyBorder="1" applyAlignment="1">
      <alignment horizontal="left" vertical="center" wrapText="1"/>
    </xf>
    <xf numFmtId="184" fontId="11" fillId="9" borderId="1" xfId="4" applyNumberFormat="1" applyFont="1" applyFill="1" applyBorder="1" applyAlignment="1">
      <alignment horizontal="center" vertical="center"/>
    </xf>
    <xf numFmtId="2" fontId="11" fillId="9" borderId="1" xfId="4" applyNumberFormat="1" applyFont="1" applyFill="1" applyBorder="1" applyAlignment="1">
      <alignment horizontal="center" vertical="center" wrapText="1"/>
    </xf>
  </cellXfs>
  <cellStyles count="40">
    <cellStyle name="_ET_STYLE_NoName_00_" xfId="25" xr:uid="{4B651813-B6D1-4F8F-8232-C59354707C8C}"/>
    <cellStyle name="_ET_STYLE_NoName_00_ 2" xfId="30" xr:uid="{0F26CDD9-AE0F-4301-ADB4-162CD9891D68}"/>
    <cellStyle name="_ET_STYLE_NoName_00_ 2 2 2" xfId="28" xr:uid="{5FB99DDA-1437-490F-8114-D8DDB2D1CBE8}"/>
    <cellStyle name="_ET_STYLE_NoName_00_ 2 2 2 2" xfId="34" xr:uid="{D9302896-DD54-44B7-9E2E-F0E148EAAAF2}"/>
    <cellStyle name="_ET_STYLE_NoName_00__JLA BBB quotation sheet -9.13 3" xfId="24" xr:uid="{48E1EDE6-3400-4B87-8126-5B9A913753BB}"/>
    <cellStyle name="_ET_STYLE_NoName_00__JLA BBB quotation sheet -9.13 8" xfId="18" xr:uid="{719941DD-1F4C-467B-B562-D20D5F321AAA}"/>
    <cellStyle name="Comma 2" xfId="13" xr:uid="{C6AE809E-DD63-485B-BC9F-C692F6B07124}"/>
    <cellStyle name="Comma 5" xfId="6" xr:uid="{214E895C-E08B-4D4A-929F-E529946AC668}"/>
    <cellStyle name="Currency 15" xfId="9" xr:uid="{16B78581-3E22-4CE0-8590-B15F75E54F83}"/>
    <cellStyle name="Currency_BBB Fall 11 Bath Coordinates Commitment Sheet070511 2" xfId="32" xr:uid="{DBA4C71A-FD2D-411B-9A8D-1A39D4C03073}"/>
    <cellStyle name="Normal 2" xfId="4" xr:uid="{7DCAA5FD-EA4B-42A1-8489-4FAC79BED569}"/>
    <cellStyle name="Normal 2 18 2" xfId="1" xr:uid="{1BA08453-9F65-454B-A4A0-7177E70831F2}"/>
    <cellStyle name="Normal 2 42" xfId="11" xr:uid="{07EFECE0-CC7C-404C-86DD-802724EE6A46}"/>
    <cellStyle name="Normal 3" xfId="38" xr:uid="{113A7B84-54F2-4183-A72A-1543849D3C10}"/>
    <cellStyle name="Normal 5" xfId="36" xr:uid="{A4338C55-C6AB-4D1D-B957-937E8D28F658}"/>
    <cellStyle name="Normal 55" xfId="39" xr:uid="{2CA5D10B-6C45-46AF-AC4A-A0F2770AC0E2}"/>
    <cellStyle name="Normal 65" xfId="10" xr:uid="{9EF702BA-06A2-4659-AA0A-96E26EE22697}"/>
    <cellStyle name="Normal 71" xfId="37" xr:uid="{6811E1C8-D0C3-42BB-BA56-A60CE552FAAC}"/>
    <cellStyle name="Percent 2" xfId="5" xr:uid="{03D1C999-4950-4181-BE4E-A215D8708A70}"/>
    <cellStyle name="Percent 2 2 2 52" xfId="29" xr:uid="{FB6A6C89-552F-44FE-AB4F-C404FD6CAB32}"/>
    <cellStyle name="Percent 5" xfId="31" xr:uid="{C8CC2342-2178-4B95-8996-D3374BA144BD}"/>
    <cellStyle name="S0" xfId="14" xr:uid="{589DE366-FB63-4303-94CB-10042074CE97}"/>
    <cellStyle name="Style 1" xfId="3" xr:uid="{F4609D05-B161-47A5-8040-F8D4BA086F06}"/>
    <cellStyle name="Style 1 2" xfId="8" xr:uid="{A389DC34-ED63-4514-A03F-66257C74D5C4}"/>
    <cellStyle name="百分比" xfId="26" builtinId="5"/>
    <cellStyle name="常规" xfId="0" builtinId="0"/>
    <cellStyle name="常规 2 2" xfId="15" xr:uid="{A56EC863-02D2-48CC-B509-4D6053F027AE}"/>
    <cellStyle name="常规 3 2 2" xfId="21" xr:uid="{C85396F2-B9DE-4D02-A3F6-CFB8415A3C28}"/>
    <cellStyle name="常规 6" xfId="19" xr:uid="{D942F97B-FB57-4788-9BA2-A0570D262452}"/>
    <cellStyle name="常规 6 2" xfId="20" xr:uid="{100834BA-62C1-4D35-A4E5-5E5699EECE1F}"/>
    <cellStyle name="常规 6 2 3" xfId="23" xr:uid="{F5609035-A64B-47F2-942F-4C6C72569771}"/>
    <cellStyle name="常规 8" xfId="17" xr:uid="{A497D93A-A17E-43DB-BE49-E2344ECE0D34}"/>
    <cellStyle name="常规 9 2" xfId="35" xr:uid="{B484B203-45E2-4387-9FE4-4582E53AB5BB}"/>
    <cellStyle name="常规_quotation-Mercury  3.22.2011 (for BBB)_BBB Spring 12 Styleout Belize - Heather 102111" xfId="7" xr:uid="{2F317004-875D-4755-9FB9-482494D26A5D}"/>
    <cellStyle name="常规_quotation-Mercury  3.22.2011 (for BBB)_JLA BBB quotation sheet -9.13 2" xfId="12" xr:uid="{6D9F87D3-0766-4FE9-8D11-4CC1B7B03250}"/>
    <cellStyle name="样式 1 2" xfId="2" xr:uid="{DC9B73B6-A1E9-48DB-83A0-64D6E1D16DDF}"/>
    <cellStyle name="样式 1 2 2" xfId="22" xr:uid="{7ADF4A84-AA15-44B5-B19C-295818E92096}"/>
    <cellStyle name="样式 1 30 2" xfId="16" xr:uid="{662DF04C-6880-4613-BC86-B8C17DE4819D}"/>
    <cellStyle name="样式 1 4" xfId="27" xr:uid="{F5384056-D999-4A32-A7DA-941EE2E693E5}"/>
    <cellStyle name="样式 1 4 2" xfId="33" xr:uid="{11A3A4D4-11FD-467F-AB46-75C2F9D4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607267</xdr:colOff>
      <xdr:row>0</xdr:row>
      <xdr:rowOff>722206</xdr:rowOff>
    </xdr:from>
    <xdr:to>
      <xdr:col>81</xdr:col>
      <xdr:colOff>371868</xdr:colOff>
      <xdr:row>7</xdr:row>
      <xdr:rowOff>104004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DFE10F1-3DA2-440B-AEB3-41B0E92EE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67619" y="1276713"/>
          <a:ext cx="10407558" cy="1698207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423333</xdr:colOff>
      <xdr:row>7</xdr:row>
      <xdr:rowOff>0</xdr:rowOff>
    </xdr:from>
    <xdr:to>
      <xdr:col>91</xdr:col>
      <xdr:colOff>349895</xdr:colOff>
      <xdr:row>17</xdr:row>
      <xdr:rowOff>78409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B9F5996-C0FD-427F-8FC6-3DDA978D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73433" y="2921577"/>
          <a:ext cx="12753562" cy="249140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423334</xdr:colOff>
      <xdr:row>16</xdr:row>
      <xdr:rowOff>0</xdr:rowOff>
    </xdr:from>
    <xdr:to>
      <xdr:col>84</xdr:col>
      <xdr:colOff>584923</xdr:colOff>
      <xdr:row>25</xdr:row>
      <xdr:rowOff>192389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892BFE3-FA57-49F3-9A59-E060FA811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73434" y="5347406"/>
          <a:ext cx="8499140" cy="2363910"/>
        </a:xfrm>
        <a:prstGeom prst="rect">
          <a:avLst/>
        </a:prstGeom>
      </xdr:spPr>
    </xdr:pic>
    <xdr:clientData/>
  </xdr:twoCellAnchor>
  <xdr:twoCellAnchor editAs="oneCell">
    <xdr:from>
      <xdr:col>68</xdr:col>
      <xdr:colOff>1246482</xdr:colOff>
      <xdr:row>16</xdr:row>
      <xdr:rowOff>0</xdr:rowOff>
    </xdr:from>
    <xdr:to>
      <xdr:col>89</xdr:col>
      <xdr:colOff>854</xdr:colOff>
      <xdr:row>26</xdr:row>
      <xdr:rowOff>12780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A532EF09-13E2-4902-9891-2AE00304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59732" y="8421589"/>
          <a:ext cx="13035522" cy="2425780"/>
        </a:xfrm>
        <a:prstGeom prst="rect">
          <a:avLst/>
        </a:prstGeom>
      </xdr:spPr>
    </xdr:pic>
    <xdr:clientData/>
  </xdr:twoCellAnchor>
  <xdr:twoCellAnchor editAs="oneCell">
    <xdr:from>
      <xdr:col>65</xdr:col>
      <xdr:colOff>603640</xdr:colOff>
      <xdr:row>32</xdr:row>
      <xdr:rowOff>0</xdr:rowOff>
    </xdr:from>
    <xdr:to>
      <xdr:col>82</xdr:col>
      <xdr:colOff>62941</xdr:colOff>
      <xdr:row>43</xdr:row>
      <xdr:rowOff>105008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7F484972-751A-4C28-BC79-0324FDF4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021390" y="31447003"/>
          <a:ext cx="11346500" cy="2759308"/>
        </a:xfrm>
        <a:prstGeom prst="rect">
          <a:avLst/>
        </a:prstGeom>
      </xdr:spPr>
    </xdr:pic>
    <xdr:clientData/>
  </xdr:twoCellAnchor>
  <xdr:twoCellAnchor editAs="oneCell">
    <xdr:from>
      <xdr:col>67</xdr:col>
      <xdr:colOff>478319</xdr:colOff>
      <xdr:row>32</xdr:row>
      <xdr:rowOff>0</xdr:rowOff>
    </xdr:from>
    <xdr:to>
      <xdr:col>80</xdr:col>
      <xdr:colOff>111568</xdr:colOff>
      <xdr:row>43</xdr:row>
      <xdr:rowOff>131123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492C5E67-D3BF-45F5-A968-797E82323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50219" y="43465189"/>
          <a:ext cx="8783599" cy="2785422"/>
        </a:xfrm>
        <a:prstGeom prst="rect">
          <a:avLst/>
        </a:prstGeom>
      </xdr:spPr>
    </xdr:pic>
    <xdr:clientData/>
  </xdr:twoCellAnchor>
  <xdr:twoCellAnchor editAs="oneCell">
    <xdr:from>
      <xdr:col>66</xdr:col>
      <xdr:colOff>148950</xdr:colOff>
      <xdr:row>47</xdr:row>
      <xdr:rowOff>0</xdr:rowOff>
    </xdr:from>
    <xdr:to>
      <xdr:col>77</xdr:col>
      <xdr:colOff>401864</xdr:colOff>
      <xdr:row>61</xdr:row>
      <xdr:rowOff>131547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E79FFDC-2D9B-4AA2-9DFA-A9536BB9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208050" y="76143652"/>
          <a:ext cx="8292013" cy="2839329"/>
        </a:xfrm>
        <a:prstGeom prst="rect">
          <a:avLst/>
        </a:prstGeom>
      </xdr:spPr>
    </xdr:pic>
    <xdr:clientData/>
  </xdr:twoCellAnchor>
  <xdr:twoCellAnchor editAs="oneCell">
    <xdr:from>
      <xdr:col>67</xdr:col>
      <xdr:colOff>54986</xdr:colOff>
      <xdr:row>47</xdr:row>
      <xdr:rowOff>0</xdr:rowOff>
    </xdr:from>
    <xdr:to>
      <xdr:col>81</xdr:col>
      <xdr:colOff>515837</xdr:colOff>
      <xdr:row>61</xdr:row>
      <xdr:rowOff>41868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2D411FC7-F030-4B80-A3F4-973B9DE27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26886" y="90285886"/>
          <a:ext cx="10252550" cy="2749829"/>
        </a:xfrm>
        <a:prstGeom prst="rect">
          <a:avLst/>
        </a:prstGeom>
      </xdr:spPr>
    </xdr:pic>
    <xdr:clientData/>
  </xdr:twoCellAnchor>
  <xdr:twoCellAnchor editAs="oneCell">
    <xdr:from>
      <xdr:col>67</xdr:col>
      <xdr:colOff>71550</xdr:colOff>
      <xdr:row>32</xdr:row>
      <xdr:rowOff>0</xdr:rowOff>
    </xdr:from>
    <xdr:to>
      <xdr:col>87</xdr:col>
      <xdr:colOff>258840</xdr:colOff>
      <xdr:row>43</xdr:row>
      <xdr:rowOff>104816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F41F8D8E-9B30-4274-8055-4FC9B0253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43450" y="34259681"/>
          <a:ext cx="13827089" cy="2759115"/>
        </a:xfrm>
        <a:prstGeom prst="rect">
          <a:avLst/>
        </a:prstGeom>
      </xdr:spPr>
    </xdr:pic>
    <xdr:clientData/>
  </xdr:twoCellAnchor>
  <xdr:twoCellAnchor editAs="oneCell">
    <xdr:from>
      <xdr:col>68</xdr:col>
      <xdr:colOff>35775</xdr:colOff>
      <xdr:row>16</xdr:row>
      <xdr:rowOff>0</xdr:rowOff>
    </xdr:from>
    <xdr:to>
      <xdr:col>88</xdr:col>
      <xdr:colOff>94189</xdr:colOff>
      <xdr:row>27</xdr:row>
      <xdr:rowOff>214425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BA400E0-3C28-4483-AECB-64ADD67CF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549025" y="20002511"/>
          <a:ext cx="13698213" cy="2868724"/>
        </a:xfrm>
        <a:prstGeom prst="rect">
          <a:avLst/>
        </a:prstGeom>
      </xdr:spPr>
    </xdr:pic>
    <xdr:clientData/>
  </xdr:twoCellAnchor>
  <xdr:twoCellAnchor editAs="oneCell">
    <xdr:from>
      <xdr:col>68</xdr:col>
      <xdr:colOff>44718</xdr:colOff>
      <xdr:row>33</xdr:row>
      <xdr:rowOff>0</xdr:rowOff>
    </xdr:from>
    <xdr:to>
      <xdr:col>88</xdr:col>
      <xdr:colOff>166876</xdr:colOff>
      <xdr:row>44</xdr:row>
      <xdr:rowOff>235223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554DC831-D675-409D-BD67-62ACD233D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57968" y="53787095"/>
          <a:ext cx="13761957" cy="2889345"/>
        </a:xfrm>
        <a:prstGeom prst="rect">
          <a:avLst/>
        </a:prstGeom>
      </xdr:spPr>
    </xdr:pic>
    <xdr:clientData/>
  </xdr:twoCellAnchor>
  <xdr:twoCellAnchor editAs="oneCell">
    <xdr:from>
      <xdr:col>68</xdr:col>
      <xdr:colOff>8944</xdr:colOff>
      <xdr:row>34</xdr:row>
      <xdr:rowOff>0</xdr:rowOff>
    </xdr:from>
    <xdr:to>
      <xdr:col>87</xdr:col>
      <xdr:colOff>198248</xdr:colOff>
      <xdr:row>45</xdr:row>
      <xdr:rowOff>115045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23CCFCD-FB0D-4AA6-A188-334D5C211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522194" y="56745300"/>
          <a:ext cx="13187753" cy="2765589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438239</xdr:colOff>
      <xdr:row>34</xdr:row>
      <xdr:rowOff>0</xdr:rowOff>
    </xdr:from>
    <xdr:to>
      <xdr:col>87</xdr:col>
      <xdr:colOff>591362</xdr:colOff>
      <xdr:row>47</xdr:row>
      <xdr:rowOff>94963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75EB857-C4D2-46F6-9681-AD075FD2E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310139" y="59503167"/>
          <a:ext cx="13792922" cy="3231685"/>
        </a:xfrm>
        <a:prstGeom prst="rect">
          <a:avLst/>
        </a:prstGeom>
      </xdr:spPr>
    </xdr:pic>
    <xdr:clientData/>
  </xdr:twoCellAnchor>
  <xdr:twoCellAnchor editAs="oneCell">
    <xdr:from>
      <xdr:col>68</xdr:col>
      <xdr:colOff>169931</xdr:colOff>
      <xdr:row>45</xdr:row>
      <xdr:rowOff>0</xdr:rowOff>
    </xdr:from>
    <xdr:to>
      <xdr:col>86</xdr:col>
      <xdr:colOff>180713</xdr:colOff>
      <xdr:row>62</xdr:row>
      <xdr:rowOff>146386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D73A3F9E-41B2-4320-9574-AEC11BD5C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683181" y="65268849"/>
          <a:ext cx="12367881" cy="352440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393520</xdr:colOff>
      <xdr:row>45</xdr:row>
      <xdr:rowOff>0</xdr:rowOff>
    </xdr:from>
    <xdr:to>
      <xdr:col>90</xdr:col>
      <xdr:colOff>77753</xdr:colOff>
      <xdr:row>55</xdr:row>
      <xdr:rowOff>163175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91E7F0B6-C00D-4D77-9AB9-027A4235C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265420" y="68958586"/>
          <a:ext cx="15248083" cy="2227372"/>
        </a:xfrm>
        <a:prstGeom prst="rect">
          <a:avLst/>
        </a:prstGeom>
      </xdr:spPr>
    </xdr:pic>
    <xdr:clientData/>
  </xdr:twoCellAnchor>
  <xdr:twoCellAnchor editAs="oneCell">
    <xdr:from>
      <xdr:col>67</xdr:col>
      <xdr:colOff>474013</xdr:colOff>
      <xdr:row>47</xdr:row>
      <xdr:rowOff>0</xdr:rowOff>
    </xdr:from>
    <xdr:to>
      <xdr:col>88</xdr:col>
      <xdr:colOff>141028</xdr:colOff>
      <xdr:row>58</xdr:row>
      <xdr:rowOff>92208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DC32FAF-75B1-4AE4-9DA3-9A041AD15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345913" y="71541336"/>
          <a:ext cx="13948164" cy="2237077"/>
        </a:xfrm>
        <a:prstGeom prst="rect">
          <a:avLst/>
        </a:prstGeom>
      </xdr:spPr>
    </xdr:pic>
    <xdr:clientData/>
  </xdr:twoCellAnchor>
  <xdr:twoCellAnchor editAs="oneCell">
    <xdr:from>
      <xdr:col>67</xdr:col>
      <xdr:colOff>465071</xdr:colOff>
      <xdr:row>47</xdr:row>
      <xdr:rowOff>0</xdr:rowOff>
    </xdr:from>
    <xdr:to>
      <xdr:col>87</xdr:col>
      <xdr:colOff>595029</xdr:colOff>
      <xdr:row>57</xdr:row>
      <xdr:rowOff>108551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8BDA4148-C961-421D-8D35-9FA796321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336971" y="93034922"/>
          <a:ext cx="13769757" cy="2065604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47</xdr:row>
      <xdr:rowOff>0</xdr:rowOff>
    </xdr:from>
    <xdr:to>
      <xdr:col>84</xdr:col>
      <xdr:colOff>384017</xdr:colOff>
      <xdr:row>59</xdr:row>
      <xdr:rowOff>66340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AB1A5FD-99DD-492B-AD0E-30E2A13C2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28027" y="73766697"/>
          <a:ext cx="11643640" cy="2398847"/>
        </a:xfrm>
        <a:prstGeom prst="rect">
          <a:avLst/>
        </a:prstGeom>
      </xdr:spPr>
    </xdr:pic>
    <xdr:clientData/>
  </xdr:twoCellAnchor>
  <xdr:twoCellAnchor editAs="oneCell">
    <xdr:from>
      <xdr:col>67</xdr:col>
      <xdr:colOff>411407</xdr:colOff>
      <xdr:row>47</xdr:row>
      <xdr:rowOff>0</xdr:rowOff>
    </xdr:from>
    <xdr:to>
      <xdr:col>79</xdr:col>
      <xdr:colOff>295139</xdr:colOff>
      <xdr:row>63</xdr:row>
      <xdr:rowOff>96735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B4B99318-C777-4081-80BD-C6A7A8465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283307" y="79334487"/>
          <a:ext cx="8392732" cy="3179794"/>
        </a:xfrm>
        <a:prstGeom prst="rect">
          <a:avLst/>
        </a:prstGeom>
      </xdr:spPr>
    </xdr:pic>
    <xdr:clientData/>
  </xdr:twoCellAnchor>
  <xdr:twoCellAnchor editAs="oneCell">
    <xdr:from>
      <xdr:col>66</xdr:col>
      <xdr:colOff>608169</xdr:colOff>
      <xdr:row>47</xdr:row>
      <xdr:rowOff>0</xdr:rowOff>
    </xdr:from>
    <xdr:to>
      <xdr:col>82</xdr:col>
      <xdr:colOff>386621</xdr:colOff>
      <xdr:row>59</xdr:row>
      <xdr:rowOff>40490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07EA4EA-1AA0-4111-B3F5-3713EC0B1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667269" y="82757225"/>
          <a:ext cx="11024301" cy="2373175"/>
        </a:xfrm>
        <a:prstGeom prst="rect">
          <a:avLst/>
        </a:prstGeom>
      </xdr:spPr>
    </xdr:pic>
    <xdr:clientData/>
  </xdr:twoCellAnchor>
  <xdr:twoCellAnchor editAs="oneCell">
    <xdr:from>
      <xdr:col>67</xdr:col>
      <xdr:colOff>581338</xdr:colOff>
      <xdr:row>47</xdr:row>
      <xdr:rowOff>0</xdr:rowOff>
    </xdr:from>
    <xdr:to>
      <xdr:col>83</xdr:col>
      <xdr:colOff>540284</xdr:colOff>
      <xdr:row>59</xdr:row>
      <xdr:rowOff>48168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2CAADBB0-79C5-4228-8460-E3695396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453238" y="85286490"/>
          <a:ext cx="11033346" cy="2380675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47</xdr:row>
      <xdr:rowOff>0</xdr:rowOff>
    </xdr:from>
    <xdr:to>
      <xdr:col>90</xdr:col>
      <xdr:colOff>455023</xdr:colOff>
      <xdr:row>56</xdr:row>
      <xdr:rowOff>149315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C645DA5-2C32-4CE6-90FF-1E6CC0349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328027" y="95188736"/>
          <a:ext cx="15562746" cy="1923200"/>
        </a:xfrm>
        <a:prstGeom prst="rect">
          <a:avLst/>
        </a:prstGeom>
      </xdr:spPr>
    </xdr:pic>
    <xdr:clientData/>
  </xdr:twoCellAnchor>
  <xdr:twoCellAnchor editAs="oneCell">
    <xdr:from>
      <xdr:col>68</xdr:col>
      <xdr:colOff>295143</xdr:colOff>
      <xdr:row>47</xdr:row>
      <xdr:rowOff>0</xdr:rowOff>
    </xdr:from>
    <xdr:to>
      <xdr:col>84</xdr:col>
      <xdr:colOff>221144</xdr:colOff>
      <xdr:row>55</xdr:row>
      <xdr:rowOff>60591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E693507-6AF1-4087-9446-3DAD5CE22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08393" y="96690197"/>
          <a:ext cx="11000401" cy="1646839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47</xdr:row>
      <xdr:rowOff>0</xdr:rowOff>
    </xdr:from>
    <xdr:to>
      <xdr:col>83</xdr:col>
      <xdr:colOff>321299</xdr:colOff>
      <xdr:row>54</xdr:row>
      <xdr:rowOff>66311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FA76C08E-5B27-474C-B68A-4E9750838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566912" y="97887755"/>
          <a:ext cx="10700687" cy="1460449"/>
        </a:xfrm>
        <a:prstGeom prst="rect">
          <a:avLst/>
        </a:prstGeom>
      </xdr:spPr>
    </xdr:pic>
    <xdr:clientData/>
  </xdr:twoCellAnchor>
  <xdr:twoCellAnchor editAs="oneCell">
    <xdr:from>
      <xdr:col>68</xdr:col>
      <xdr:colOff>160986</xdr:colOff>
      <xdr:row>47</xdr:row>
      <xdr:rowOff>0</xdr:rowOff>
    </xdr:from>
    <xdr:to>
      <xdr:col>82</xdr:col>
      <xdr:colOff>172634</xdr:colOff>
      <xdr:row>55</xdr:row>
      <xdr:rowOff>154021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CF3D6E51-B17F-4EF5-97BF-FD308BF6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679155" y="43430423"/>
          <a:ext cx="9840732" cy="1741520"/>
        </a:xfrm>
        <a:prstGeom prst="rect">
          <a:avLst/>
        </a:prstGeom>
      </xdr:spPr>
    </xdr:pic>
    <xdr:clientData/>
  </xdr:twoCellAnchor>
  <xdr:twoCellAnchor editAs="oneCell">
    <xdr:from>
      <xdr:col>67</xdr:col>
      <xdr:colOff>330916</xdr:colOff>
      <xdr:row>32</xdr:row>
      <xdr:rowOff>0</xdr:rowOff>
    </xdr:from>
    <xdr:to>
      <xdr:col>82</xdr:col>
      <xdr:colOff>7647</xdr:colOff>
      <xdr:row>45</xdr:row>
      <xdr:rowOff>128950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D3EC3B8-383E-4243-A27D-75436AA7F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202816" y="40352308"/>
          <a:ext cx="10081652" cy="3265850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438240</xdr:colOff>
      <xdr:row>33</xdr:row>
      <xdr:rowOff>0</xdr:rowOff>
    </xdr:from>
    <xdr:to>
      <xdr:col>90</xdr:col>
      <xdr:colOff>408263</xdr:colOff>
      <xdr:row>44</xdr:row>
      <xdr:rowOff>87315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CB0BEB6-C68B-4D25-991E-F18C8AE2E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310140" y="51043536"/>
          <a:ext cx="15533873" cy="2741436"/>
        </a:xfrm>
        <a:prstGeom prst="rect">
          <a:avLst/>
        </a:prstGeom>
      </xdr:spPr>
    </xdr:pic>
    <xdr:clientData/>
  </xdr:twoCellAnchor>
  <xdr:twoCellAnchor editAs="oneCell">
    <xdr:from>
      <xdr:col>68</xdr:col>
      <xdr:colOff>232535</xdr:colOff>
      <xdr:row>16</xdr:row>
      <xdr:rowOff>0</xdr:rowOff>
    </xdr:from>
    <xdr:to>
      <xdr:col>84</xdr:col>
      <xdr:colOff>150317</xdr:colOff>
      <xdr:row>23</xdr:row>
      <xdr:rowOff>147272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8F2BA705-6E08-4F57-8309-0EB64CFED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745785" y="10889357"/>
          <a:ext cx="10992182" cy="1836372"/>
        </a:xfrm>
        <a:prstGeom prst="rect">
          <a:avLst/>
        </a:prstGeom>
      </xdr:spPr>
    </xdr:pic>
    <xdr:clientData/>
  </xdr:twoCellAnchor>
  <xdr:twoCellAnchor editAs="oneCell">
    <xdr:from>
      <xdr:col>68</xdr:col>
      <xdr:colOff>241479</xdr:colOff>
      <xdr:row>16</xdr:row>
      <xdr:rowOff>0</xdr:rowOff>
    </xdr:from>
    <xdr:to>
      <xdr:col>86</xdr:col>
      <xdr:colOff>255781</xdr:colOff>
      <xdr:row>23</xdr:row>
      <xdr:rowOff>32078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FD48788A-0CC2-42B5-8190-283D15821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754729" y="12846586"/>
          <a:ext cx="12371401" cy="1721178"/>
        </a:xfrm>
        <a:prstGeom prst="rect">
          <a:avLst/>
        </a:prstGeom>
      </xdr:spPr>
    </xdr:pic>
    <xdr:clientData/>
  </xdr:twoCellAnchor>
  <xdr:twoCellAnchor editAs="oneCell">
    <xdr:from>
      <xdr:col>67</xdr:col>
      <xdr:colOff>482958</xdr:colOff>
      <xdr:row>16</xdr:row>
      <xdr:rowOff>0</xdr:rowOff>
    </xdr:from>
    <xdr:to>
      <xdr:col>82</xdr:col>
      <xdr:colOff>318850</xdr:colOff>
      <xdr:row>29</xdr:row>
      <xdr:rowOff>232851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8CAD24CF-A427-4002-976D-8F3F56B4D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54858" y="14535687"/>
          <a:ext cx="10268941" cy="3369571"/>
        </a:xfrm>
        <a:prstGeom prst="rect">
          <a:avLst/>
        </a:prstGeom>
      </xdr:spPr>
    </xdr:pic>
    <xdr:clientData/>
  </xdr:twoCellAnchor>
  <xdr:twoCellAnchor editAs="oneCell">
    <xdr:from>
      <xdr:col>68</xdr:col>
      <xdr:colOff>80493</xdr:colOff>
      <xdr:row>32</xdr:row>
      <xdr:rowOff>0</xdr:rowOff>
    </xdr:from>
    <xdr:to>
      <xdr:col>80</xdr:col>
      <xdr:colOff>1989</xdr:colOff>
      <xdr:row>46</xdr:row>
      <xdr:rowOff>16095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72CEAE5B-A9AB-43D1-B481-02C6830D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593743" y="37074967"/>
          <a:ext cx="8402368" cy="3394295"/>
        </a:xfrm>
        <a:prstGeom prst="rect">
          <a:avLst/>
        </a:prstGeom>
      </xdr:spPr>
    </xdr:pic>
    <xdr:clientData/>
  </xdr:twoCellAnchor>
  <xdr:twoCellAnchor editAs="oneCell">
    <xdr:from>
      <xdr:col>68</xdr:col>
      <xdr:colOff>98381</xdr:colOff>
      <xdr:row>16</xdr:row>
      <xdr:rowOff>0</xdr:rowOff>
    </xdr:from>
    <xdr:to>
      <xdr:col>90</xdr:col>
      <xdr:colOff>169348</xdr:colOff>
      <xdr:row>27</xdr:row>
      <xdr:rowOff>125421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F9D06563-AC74-4FD5-A61F-82A1A943D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611631" y="23097454"/>
          <a:ext cx="14993467" cy="2779542"/>
        </a:xfrm>
        <a:prstGeom prst="rect">
          <a:avLst/>
        </a:prstGeom>
      </xdr:spPr>
    </xdr:pic>
    <xdr:clientData/>
  </xdr:twoCellAnchor>
  <xdr:twoCellAnchor editAs="oneCell">
    <xdr:from>
      <xdr:col>67</xdr:col>
      <xdr:colOff>196761</xdr:colOff>
      <xdr:row>32</xdr:row>
      <xdr:rowOff>0</xdr:rowOff>
    </xdr:from>
    <xdr:to>
      <xdr:col>84</xdr:col>
      <xdr:colOff>57967</xdr:colOff>
      <xdr:row>41</xdr:row>
      <xdr:rowOff>113010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0D65AF7-0631-4385-9D8D-1CC609A6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068661" y="28852880"/>
          <a:ext cx="11576956" cy="2284530"/>
        </a:xfrm>
        <a:prstGeom prst="rect">
          <a:avLst/>
        </a:prstGeom>
      </xdr:spPr>
    </xdr:pic>
    <xdr:clientData/>
  </xdr:twoCellAnchor>
  <xdr:twoCellAnchor editAs="oneCell">
    <xdr:from>
      <xdr:col>67</xdr:col>
      <xdr:colOff>44719</xdr:colOff>
      <xdr:row>32</xdr:row>
      <xdr:rowOff>0</xdr:rowOff>
    </xdr:from>
    <xdr:to>
      <xdr:col>88</xdr:col>
      <xdr:colOff>73735</xdr:colOff>
      <xdr:row>44</xdr:row>
      <xdr:rowOff>17311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9DCE3479-F434-4F50-86A7-CC111667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916619" y="45788598"/>
          <a:ext cx="14310165" cy="2912910"/>
        </a:xfrm>
        <a:prstGeom prst="rect">
          <a:avLst/>
        </a:prstGeom>
      </xdr:spPr>
    </xdr:pic>
    <xdr:clientData/>
  </xdr:twoCellAnchor>
  <xdr:twoCellAnchor editAs="oneCell">
    <xdr:from>
      <xdr:col>67</xdr:col>
      <xdr:colOff>277254</xdr:colOff>
      <xdr:row>32</xdr:row>
      <xdr:rowOff>0</xdr:rowOff>
    </xdr:from>
    <xdr:to>
      <xdr:col>78</xdr:col>
      <xdr:colOff>305906</xdr:colOff>
      <xdr:row>42</xdr:row>
      <xdr:rowOff>166847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A4573322-0A4B-49B6-8713-E5861226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2149154" y="48237194"/>
          <a:ext cx="7896302" cy="257984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393521</xdr:colOff>
      <xdr:row>16</xdr:row>
      <xdr:rowOff>0</xdr:rowOff>
    </xdr:from>
    <xdr:to>
      <xdr:col>80</xdr:col>
      <xdr:colOff>203130</xdr:colOff>
      <xdr:row>27</xdr:row>
      <xdr:rowOff>93105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238C6B0-78BB-4E85-AD7B-CC24BCCE5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2265421" y="17681364"/>
          <a:ext cx="8959959" cy="2747405"/>
        </a:xfrm>
        <a:prstGeom prst="rect">
          <a:avLst/>
        </a:prstGeom>
      </xdr:spPr>
    </xdr:pic>
    <xdr:clientData/>
  </xdr:twoCellAnchor>
  <xdr:twoCellAnchor editAs="oneCell">
    <xdr:from>
      <xdr:col>66</xdr:col>
      <xdr:colOff>277252</xdr:colOff>
      <xdr:row>47</xdr:row>
      <xdr:rowOff>0</xdr:rowOff>
    </xdr:from>
    <xdr:to>
      <xdr:col>83</xdr:col>
      <xdr:colOff>294936</xdr:colOff>
      <xdr:row>61</xdr:row>
      <xdr:rowOff>75067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B368F17-55E7-4D88-8544-6BC7906C4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336352" y="87858887"/>
          <a:ext cx="11904884" cy="27830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D907F74C-58C6-45DC-8F54-67C14F2B8CB5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04" dT="2025-10-06T15:41:08.61" personId="{D907F74C-58C6-45DC-8F54-67C14F2B8CB5}" id="{1AE89501-FCEB-4FC3-B940-2844B69F55CD}">
    <text>3.75</text>
  </threadedComment>
  <threadedComment ref="T107" dT="2025-10-06T15:41:00.39" personId="{D907F74C-58C6-45DC-8F54-67C14F2B8CB5}" id="{4D5D8AA3-9588-403E-88DB-455D610E23D3}">
    <text>$4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20F6-F82B-4CB6-94BC-776ECA233F6B}">
  <dimension ref="A1:BS50"/>
  <sheetViews>
    <sheetView tabSelected="1" topLeftCell="A19" zoomScale="71" zoomScaleNormal="71" workbookViewId="0">
      <selection activeCell="I41" sqref="I41"/>
    </sheetView>
  </sheetViews>
  <sheetFormatPr defaultColWidth="9.140625" defaultRowHeight="15" x14ac:dyDescent="0.25"/>
  <cols>
    <col min="1" max="1" width="10.140625" style="4" customWidth="1"/>
    <col min="2" max="2" width="26.140625" style="3" customWidth="1"/>
    <col min="3" max="3" width="8.42578125" style="3" hidden="1" customWidth="1"/>
    <col min="4" max="4" width="19.85546875" style="3" customWidth="1"/>
    <col min="5" max="5" width="32.140625" style="3" customWidth="1"/>
    <col min="6" max="6" width="15.140625" style="3" customWidth="1"/>
    <col min="7" max="7" width="15.85546875" style="3" customWidth="1"/>
    <col min="8" max="8" width="47.85546875" style="3" customWidth="1"/>
    <col min="9" max="9" width="70.28515625" style="3" customWidth="1"/>
    <col min="10" max="10" width="18.42578125" style="3" customWidth="1"/>
    <col min="11" max="11" width="14.5703125" style="51" customWidth="1"/>
    <col min="12" max="12" width="12.28515625" style="3" customWidth="1"/>
    <col min="13" max="13" width="12.42578125" style="3" customWidth="1"/>
    <col min="14" max="14" width="6.140625" style="3" hidden="1" customWidth="1"/>
    <col min="15" max="15" width="8.5703125" style="3" hidden="1" customWidth="1"/>
    <col min="16" max="16" width="15" style="3" customWidth="1"/>
    <col min="17" max="17" width="20.85546875" style="3" customWidth="1"/>
    <col min="18" max="18" width="8.85546875" style="3" customWidth="1"/>
    <col min="19" max="19" width="7.42578125" style="3" hidden="1" customWidth="1"/>
    <col min="20" max="20" width="8.5703125" style="101" customWidth="1"/>
    <col min="21" max="21" width="9.42578125" style="3" customWidth="1"/>
    <col min="22" max="22" width="15.5703125" style="3" customWidth="1"/>
    <col min="23" max="23" width="8.140625" style="47" customWidth="1"/>
    <col min="24" max="24" width="8.7109375" style="47" customWidth="1"/>
    <col min="25" max="25" width="8.5703125" style="47" customWidth="1"/>
    <col min="26" max="26" width="8.140625" style="47" customWidth="1"/>
    <col min="27" max="27" width="8.7109375" style="47" customWidth="1"/>
    <col min="28" max="28" width="7.140625" style="47" customWidth="1"/>
    <col min="29" max="29" width="9" style="6" customWidth="1"/>
    <col min="30" max="30" width="6.28515625" style="111" customWidth="1"/>
    <col min="31" max="31" width="14" style="50" customWidth="1"/>
    <col min="32" max="32" width="10" style="6" customWidth="1"/>
    <col min="33" max="33" width="9.85546875" style="7" customWidth="1"/>
    <col min="34" max="34" width="11.5703125" style="3" customWidth="1"/>
    <col min="35" max="35" width="8.85546875" style="5" customWidth="1"/>
    <col min="36" max="36" width="13.5703125" style="3" customWidth="1"/>
    <col min="37" max="37" width="9.85546875" style="3" customWidth="1"/>
    <col min="38" max="38" width="8.42578125" style="8" customWidth="1"/>
    <col min="39" max="39" width="9" style="5" customWidth="1"/>
    <col min="40" max="40" width="8.42578125" style="5" customWidth="1"/>
    <col min="41" max="41" width="7.85546875" style="8" customWidth="1"/>
    <col min="42" max="42" width="10.5703125" style="5" customWidth="1"/>
    <col min="43" max="43" width="8.140625" style="8" customWidth="1"/>
    <col min="44" max="45" width="9.28515625" style="5" customWidth="1"/>
    <col min="46" max="46" width="11.5703125" style="8" customWidth="1"/>
    <col min="47" max="47" width="10.85546875" style="5" customWidth="1"/>
    <col min="48" max="48" width="7.85546875" style="5" customWidth="1"/>
    <col min="49" max="49" width="9.5703125" style="5" customWidth="1"/>
    <col min="50" max="50" width="11.7109375" style="5" customWidth="1"/>
    <col min="51" max="51" width="12.28515625" style="88" customWidth="1"/>
    <col min="52" max="52" width="9.140625" style="3" hidden="1" customWidth="1"/>
    <col min="53" max="53" width="0" style="3" hidden="1" customWidth="1"/>
    <col min="54" max="54" width="10.140625" style="5" hidden="1" customWidth="1"/>
    <col min="55" max="55" width="9.140625" style="3"/>
    <col min="56" max="56" width="19" style="5" customWidth="1"/>
    <col min="57" max="57" width="20.85546875" style="5" customWidth="1"/>
    <col min="58" max="58" width="11.85546875" style="5" hidden="1" customWidth="1"/>
    <col min="59" max="59" width="9.140625" style="3"/>
    <col min="60" max="61" width="0" style="3" hidden="1" customWidth="1"/>
    <col min="62" max="62" width="17.28515625" style="3" customWidth="1"/>
    <col min="63" max="63" width="11.5703125" style="3" customWidth="1"/>
    <col min="64" max="64" width="9.140625" style="3"/>
    <col min="65" max="65" width="16.42578125" style="3" customWidth="1"/>
    <col min="66" max="66" width="9.140625" style="3"/>
    <col min="67" max="67" width="11.5703125" style="3" bestFit="1" customWidth="1"/>
    <col min="68" max="68" width="9.140625" style="3"/>
    <col min="69" max="69" width="20.85546875" style="3" customWidth="1"/>
    <col min="70" max="16384" width="9.140625" style="3"/>
  </cols>
  <sheetData>
    <row r="1" spans="1:71" ht="68.099999999999994" customHeight="1" x14ac:dyDescent="0.25">
      <c r="A1" s="10" t="s">
        <v>14</v>
      </c>
      <c r="B1" s="10" t="s">
        <v>15</v>
      </c>
      <c r="C1" s="11" t="s">
        <v>16</v>
      </c>
      <c r="D1" s="12" t="s">
        <v>0</v>
      </c>
      <c r="E1" s="12" t="s">
        <v>2</v>
      </c>
      <c r="F1" s="13" t="s">
        <v>17</v>
      </c>
      <c r="G1" s="11" t="s">
        <v>18</v>
      </c>
      <c r="H1" s="14" t="s">
        <v>19</v>
      </c>
      <c r="I1" s="15" t="s">
        <v>20</v>
      </c>
      <c r="J1" s="14" t="s">
        <v>21</v>
      </c>
      <c r="K1" s="15" t="s">
        <v>80</v>
      </c>
      <c r="L1" s="14" t="s">
        <v>22</v>
      </c>
      <c r="M1" s="14" t="s">
        <v>23</v>
      </c>
      <c r="N1" s="11" t="s">
        <v>24</v>
      </c>
      <c r="O1" s="11" t="s">
        <v>82</v>
      </c>
      <c r="P1" s="11" t="s">
        <v>25</v>
      </c>
      <c r="Q1" s="11" t="s">
        <v>26</v>
      </c>
      <c r="R1" s="15" t="s">
        <v>27</v>
      </c>
      <c r="S1" s="15"/>
      <c r="T1" s="78" t="s">
        <v>59</v>
      </c>
      <c r="U1" s="16" t="s">
        <v>1</v>
      </c>
      <c r="V1" s="10" t="s">
        <v>52</v>
      </c>
      <c r="W1" s="46" t="s">
        <v>53</v>
      </c>
      <c r="X1" s="46" t="s">
        <v>54</v>
      </c>
      <c r="Y1" s="46" t="s">
        <v>55</v>
      </c>
      <c r="Z1" s="46" t="s">
        <v>28</v>
      </c>
      <c r="AA1" s="46" t="s">
        <v>29</v>
      </c>
      <c r="AB1" s="46" t="s">
        <v>30</v>
      </c>
      <c r="AC1" s="17" t="s">
        <v>31</v>
      </c>
      <c r="AD1" s="18" t="s">
        <v>32</v>
      </c>
      <c r="AE1" s="48" t="s">
        <v>33</v>
      </c>
      <c r="AF1" s="40" t="s">
        <v>57</v>
      </c>
      <c r="AG1" s="20" t="s">
        <v>34</v>
      </c>
      <c r="AH1" s="10" t="s">
        <v>35</v>
      </c>
      <c r="AI1" s="21" t="s">
        <v>36</v>
      </c>
      <c r="AJ1" s="10" t="s">
        <v>37</v>
      </c>
      <c r="AK1" s="10" t="s">
        <v>208</v>
      </c>
      <c r="AL1" s="22" t="s">
        <v>38</v>
      </c>
      <c r="AM1" s="23" t="s">
        <v>39</v>
      </c>
      <c r="AN1" s="21" t="s">
        <v>40</v>
      </c>
      <c r="AO1" s="22" t="s">
        <v>41</v>
      </c>
      <c r="AP1" s="21" t="s">
        <v>42</v>
      </c>
      <c r="AQ1" s="22" t="s">
        <v>61</v>
      </c>
      <c r="AR1" s="21" t="s">
        <v>62</v>
      </c>
      <c r="AS1" s="24" t="s">
        <v>63</v>
      </c>
      <c r="AT1" s="22" t="s">
        <v>64</v>
      </c>
      <c r="AU1" s="21" t="s">
        <v>65</v>
      </c>
      <c r="AV1" s="21" t="s">
        <v>43</v>
      </c>
      <c r="AW1" s="25" t="s">
        <v>44</v>
      </c>
      <c r="AX1" s="26" t="s">
        <v>45</v>
      </c>
      <c r="AY1" s="85" t="s">
        <v>60</v>
      </c>
      <c r="AZ1" s="27" t="s">
        <v>46</v>
      </c>
      <c r="BA1" s="26" t="s">
        <v>47</v>
      </c>
      <c r="BB1" s="79" t="s">
        <v>81</v>
      </c>
      <c r="BC1" s="10" t="s">
        <v>79</v>
      </c>
      <c r="BD1" s="21" t="s">
        <v>48</v>
      </c>
      <c r="BE1" s="21" t="s">
        <v>49</v>
      </c>
      <c r="BF1" s="21" t="s">
        <v>50</v>
      </c>
      <c r="BG1" s="19" t="s">
        <v>58</v>
      </c>
      <c r="BH1" s="41" t="s">
        <v>56</v>
      </c>
      <c r="BI1" s="41" t="s">
        <v>69</v>
      </c>
      <c r="BJ1" s="41" t="s">
        <v>66</v>
      </c>
      <c r="BK1" s="41" t="s">
        <v>67</v>
      </c>
      <c r="BL1" s="41" t="s">
        <v>68</v>
      </c>
    </row>
    <row r="2" spans="1:71" customFormat="1" ht="18.95" customHeight="1" x14ac:dyDescent="0.25">
      <c r="A2" s="31">
        <v>1</v>
      </c>
      <c r="B2" s="128"/>
      <c r="C2" s="2"/>
      <c r="D2" s="54" t="s">
        <v>9</v>
      </c>
      <c r="E2" s="43" t="s">
        <v>227</v>
      </c>
      <c r="F2" s="2" t="s">
        <v>11</v>
      </c>
      <c r="G2" s="118" t="s">
        <v>83</v>
      </c>
      <c r="H2" s="53" t="s">
        <v>84</v>
      </c>
      <c r="I2" s="55" t="s">
        <v>267</v>
      </c>
      <c r="J2" s="53" t="s">
        <v>226</v>
      </c>
      <c r="K2" s="53" t="s">
        <v>226</v>
      </c>
      <c r="L2" s="56" t="s">
        <v>86</v>
      </c>
      <c r="M2" s="59" t="s">
        <v>87</v>
      </c>
      <c r="N2" s="2"/>
      <c r="O2" s="28"/>
      <c r="P2" s="122" t="s">
        <v>228</v>
      </c>
      <c r="Q2" s="44"/>
      <c r="R2" s="2" t="s">
        <v>13</v>
      </c>
      <c r="S2" s="2"/>
      <c r="T2" s="110">
        <v>2.48</v>
      </c>
      <c r="U2" s="2" t="s">
        <v>4</v>
      </c>
      <c r="V2" s="131" t="s">
        <v>88</v>
      </c>
      <c r="W2" s="132">
        <v>32</v>
      </c>
      <c r="X2" s="132">
        <v>31</v>
      </c>
      <c r="Y2" s="132">
        <v>22.5</v>
      </c>
      <c r="Z2" s="55">
        <v>15</v>
      </c>
      <c r="AA2" s="55">
        <v>8</v>
      </c>
      <c r="AB2" s="55">
        <v>20</v>
      </c>
      <c r="AC2" s="37">
        <v>10</v>
      </c>
      <c r="AD2" s="112">
        <v>2</v>
      </c>
      <c r="AE2" s="49">
        <f>IF(Z2="","",Z2*AA2*AB2/1000000)</f>
        <v>2E-3</v>
      </c>
      <c r="AF2" s="37">
        <v>63</v>
      </c>
      <c r="AG2" s="33">
        <f>IF(AD2="","",AF2/AE2*AD2)</f>
        <v>63000</v>
      </c>
      <c r="AH2" s="38">
        <v>2200</v>
      </c>
      <c r="AI2" s="34">
        <f>IF(ISERROR(AH2/AG2),"",AH2/AG2)</f>
        <v>0.03</v>
      </c>
      <c r="AJ2" s="80" t="s">
        <v>202</v>
      </c>
      <c r="AK2" s="89">
        <v>1.7999999999999999E-2</v>
      </c>
      <c r="AL2" s="39">
        <f>AK2+30%</f>
        <v>0.318</v>
      </c>
      <c r="AM2" s="34">
        <f t="shared" ref="AM2:AM16" si="0">IF(ISERROR(T2*AL2),"",T2*AL2)</f>
        <v>0.79</v>
      </c>
      <c r="AN2" s="34">
        <f t="shared" ref="AN2:AN16" si="1">IF(ISERROR(T2+AI2+AM2),"",T2+AI2+AM2)</f>
        <v>3.3</v>
      </c>
      <c r="AO2" s="35">
        <v>0</v>
      </c>
      <c r="AP2" s="34">
        <f t="shared" ref="AP2:AP16" si="2">IF(ISERROR(AY2*AO2),"",AY2*AO2)</f>
        <v>0</v>
      </c>
      <c r="AQ2" s="35">
        <v>0.06</v>
      </c>
      <c r="AR2" s="34">
        <f t="shared" ref="AR2:AR16" si="3">IF(ISERROR(AY2*AQ2),"",AY2*AQ2)</f>
        <v>0.38</v>
      </c>
      <c r="AS2" s="42"/>
      <c r="AT2" s="35">
        <v>0</v>
      </c>
      <c r="AU2" s="34">
        <f t="shared" ref="AU2" si="4">IF(ISERROR(AY2*AT2),"",AY2*AT2)</f>
        <v>0</v>
      </c>
      <c r="AV2" s="34">
        <f t="shared" ref="AV2:AV16" si="5">IF(ISERROR(AP2+AR2+AU2),"",AP2+AR2+AU2)</f>
        <v>0.38</v>
      </c>
      <c r="AW2" s="34">
        <f t="shared" ref="AW2:AW16" si="6">IF(ISERROR(AN2+AV2),"",AN2+AV2)</f>
        <v>3.68</v>
      </c>
      <c r="AX2" s="36">
        <f t="shared" ref="AX2:AX16" si="7">IF(ISERROR((AY2-AW2)/AY2),"",(AY2-AW2)/AY2)</f>
        <v>0.4214</v>
      </c>
      <c r="AY2" s="86">
        <v>6.36</v>
      </c>
      <c r="AZ2" s="45">
        <v>16.989999999999998</v>
      </c>
      <c r="BA2" s="36">
        <f>IF(ISERROR((AZ2-AY2)/AZ2),"",(AZ2-AY2)/AZ2)</f>
        <v>0.62570000000000003</v>
      </c>
      <c r="BB2" s="9"/>
      <c r="BC2" s="58">
        <v>1200</v>
      </c>
      <c r="BD2" s="34">
        <f>IF(ISERROR(AW2*BC2),"",AW2*BC2)</f>
        <v>4416</v>
      </c>
      <c r="BE2" s="34">
        <f>IF(ISERROR(AY2*BC2),"",AY2*BC2)</f>
        <v>7632</v>
      </c>
      <c r="BF2" s="34">
        <f>IF(ISERROR(AZ2*BC2),"",AZ2*BC2)</f>
        <v>20388</v>
      </c>
      <c r="BG2" s="32">
        <f t="shared" ref="BG2:BG16" si="8">IF(W2="","",W2*X2*Y2/1000000/AD2*BC2)</f>
        <v>13.39</v>
      </c>
      <c r="BH2" s="2"/>
      <c r="BI2" s="2"/>
      <c r="BJ2" s="60" t="s">
        <v>12</v>
      </c>
      <c r="BK2" s="2" t="s">
        <v>3</v>
      </c>
      <c r="BL2" s="55" t="s">
        <v>89</v>
      </c>
      <c r="BN2" s="1" t="s">
        <v>206</v>
      </c>
    </row>
    <row r="3" spans="1:71" customFormat="1" ht="18.95" customHeight="1" x14ac:dyDescent="0.25">
      <c r="A3" s="31">
        <v>2</v>
      </c>
      <c r="B3" s="129"/>
      <c r="C3" s="2"/>
      <c r="D3" s="54" t="s">
        <v>9</v>
      </c>
      <c r="E3" s="2" t="s">
        <v>6</v>
      </c>
      <c r="F3" s="2" t="s">
        <v>11</v>
      </c>
      <c r="G3" s="118" t="s">
        <v>83</v>
      </c>
      <c r="H3" s="53" t="s">
        <v>90</v>
      </c>
      <c r="I3" s="55" t="s">
        <v>268</v>
      </c>
      <c r="J3" s="53" t="s">
        <v>85</v>
      </c>
      <c r="K3" s="53" t="s">
        <v>85</v>
      </c>
      <c r="L3" s="56" t="s">
        <v>91</v>
      </c>
      <c r="M3" s="59" t="s">
        <v>87</v>
      </c>
      <c r="N3" s="2"/>
      <c r="O3" s="28"/>
      <c r="P3" s="122" t="s">
        <v>229</v>
      </c>
      <c r="Q3" s="44"/>
      <c r="R3" s="2" t="s">
        <v>13</v>
      </c>
      <c r="S3" s="2"/>
      <c r="T3" s="110">
        <v>2.29</v>
      </c>
      <c r="U3" s="2" t="s">
        <v>4</v>
      </c>
      <c r="V3" s="131"/>
      <c r="W3" s="132"/>
      <c r="X3" s="132"/>
      <c r="Y3" s="132"/>
      <c r="Z3" s="55">
        <v>8</v>
      </c>
      <c r="AA3" s="55">
        <v>8</v>
      </c>
      <c r="AB3" s="55">
        <v>11</v>
      </c>
      <c r="AC3" s="37">
        <v>10</v>
      </c>
      <c r="AD3" s="112">
        <v>1</v>
      </c>
      <c r="AE3" s="49">
        <f t="shared" ref="AE3:AE16" si="9">IF(Z3="","",Z3*AA3*AB3/1000000)</f>
        <v>1E-3</v>
      </c>
      <c r="AF3" s="37">
        <v>63</v>
      </c>
      <c r="AG3" s="33">
        <f t="shared" ref="AG3:AG16" si="10">IF(AD3="","",AF3/AE3*AD3)</f>
        <v>63000</v>
      </c>
      <c r="AH3" s="38">
        <v>2200</v>
      </c>
      <c r="AI3" s="34">
        <f t="shared" ref="AI3:AI16" si="11">IF(ISERROR(AH3/AG3),"",AH3/AG3)</f>
        <v>0.03</v>
      </c>
      <c r="AJ3" s="81" t="s">
        <v>203</v>
      </c>
      <c r="AK3" s="89">
        <v>0.3</v>
      </c>
      <c r="AL3" s="39">
        <f t="shared" ref="AL3:AL7" si="12">AK3+30%</f>
        <v>0.6</v>
      </c>
      <c r="AM3" s="34">
        <f t="shared" si="0"/>
        <v>1.37</v>
      </c>
      <c r="AN3" s="34">
        <f t="shared" si="1"/>
        <v>3.69</v>
      </c>
      <c r="AO3" s="35">
        <v>0</v>
      </c>
      <c r="AP3" s="34">
        <f t="shared" si="2"/>
        <v>0</v>
      </c>
      <c r="AQ3" s="35">
        <v>0.06</v>
      </c>
      <c r="AR3" s="34">
        <f t="shared" si="3"/>
        <v>0.31</v>
      </c>
      <c r="AS3" s="42"/>
      <c r="AT3" s="35"/>
      <c r="AU3" s="34"/>
      <c r="AV3" s="34">
        <f t="shared" si="5"/>
        <v>0.31</v>
      </c>
      <c r="AW3" s="34">
        <f t="shared" si="6"/>
        <v>4</v>
      </c>
      <c r="AX3" s="36">
        <f t="shared" si="7"/>
        <v>0.2218</v>
      </c>
      <c r="AY3" s="86">
        <v>5.14</v>
      </c>
      <c r="AZ3" s="45">
        <v>12.99</v>
      </c>
      <c r="BA3" s="36">
        <f t="shared" ref="BA3:BA16" si="13">IF(ISERROR((AZ3-AY3)/AZ3),"",(AZ3-AY3)/AZ3)</f>
        <v>0.60429999999999995</v>
      </c>
      <c r="BB3" s="9"/>
      <c r="BC3" s="58">
        <v>600</v>
      </c>
      <c r="BD3" s="34">
        <f t="shared" ref="BD3:BD16" si="14">IF(ISERROR(AW3*BC3),"",AW3*BC3)</f>
        <v>2400</v>
      </c>
      <c r="BE3" s="34">
        <f t="shared" ref="BE3:BE16" si="15">IF(ISERROR(AY3*BC3),"",AY3*BC3)</f>
        <v>3084</v>
      </c>
      <c r="BF3" s="34">
        <f t="shared" ref="BF3:BF16" si="16">IF(ISERROR(AZ3*BC3),"",AZ3*BC3)</f>
        <v>7794</v>
      </c>
      <c r="BG3" s="32" t="str">
        <f t="shared" si="8"/>
        <v/>
      </c>
      <c r="BH3" s="2"/>
      <c r="BI3" s="2"/>
      <c r="BJ3" s="60" t="s">
        <v>12</v>
      </c>
      <c r="BK3" s="2" t="s">
        <v>3</v>
      </c>
      <c r="BL3" s="55" t="s">
        <v>89</v>
      </c>
      <c r="BN3" s="1" t="s">
        <v>205</v>
      </c>
    </row>
    <row r="4" spans="1:71" customFormat="1" ht="18.95" customHeight="1" x14ac:dyDescent="0.25">
      <c r="A4" s="31">
        <v>3</v>
      </c>
      <c r="B4" s="129"/>
      <c r="C4" s="2"/>
      <c r="D4" s="54" t="s">
        <v>9</v>
      </c>
      <c r="E4" s="2" t="s">
        <v>6</v>
      </c>
      <c r="F4" s="2" t="s">
        <v>11</v>
      </c>
      <c r="G4" s="118" t="s">
        <v>83</v>
      </c>
      <c r="H4" s="53" t="s">
        <v>92</v>
      </c>
      <c r="I4" s="55" t="s">
        <v>92</v>
      </c>
      <c r="J4" s="53" t="s">
        <v>85</v>
      </c>
      <c r="K4" s="53" t="s">
        <v>85</v>
      </c>
      <c r="L4" s="53" t="s">
        <v>93</v>
      </c>
      <c r="M4" s="59" t="s">
        <v>87</v>
      </c>
      <c r="N4" s="2"/>
      <c r="O4" s="28"/>
      <c r="P4" s="122" t="s">
        <v>230</v>
      </c>
      <c r="Q4" s="44"/>
      <c r="R4" s="2" t="s">
        <v>13</v>
      </c>
      <c r="S4" s="2"/>
      <c r="T4" s="110">
        <v>1.82</v>
      </c>
      <c r="U4" s="2" t="s">
        <v>4</v>
      </c>
      <c r="V4" s="131"/>
      <c r="W4" s="132"/>
      <c r="X4" s="132"/>
      <c r="Y4" s="132"/>
      <c r="Z4" s="55">
        <v>8</v>
      </c>
      <c r="AA4" s="55">
        <v>8</v>
      </c>
      <c r="AB4" s="55">
        <v>11</v>
      </c>
      <c r="AC4" s="37">
        <v>10</v>
      </c>
      <c r="AD4" s="112">
        <v>1</v>
      </c>
      <c r="AE4" s="49">
        <f t="shared" si="9"/>
        <v>1E-3</v>
      </c>
      <c r="AF4" s="37">
        <v>63</v>
      </c>
      <c r="AG4" s="33">
        <f t="shared" si="10"/>
        <v>63000</v>
      </c>
      <c r="AH4" s="38">
        <v>2200</v>
      </c>
      <c r="AI4" s="34">
        <f t="shared" si="11"/>
        <v>0.03</v>
      </c>
      <c r="AJ4" s="81" t="s">
        <v>203</v>
      </c>
      <c r="AK4" s="89">
        <v>0.3</v>
      </c>
      <c r="AL4" s="39">
        <f t="shared" si="12"/>
        <v>0.6</v>
      </c>
      <c r="AM4" s="34">
        <f t="shared" si="0"/>
        <v>1.0900000000000001</v>
      </c>
      <c r="AN4" s="34">
        <f t="shared" si="1"/>
        <v>2.94</v>
      </c>
      <c r="AO4" s="35">
        <v>0</v>
      </c>
      <c r="AP4" s="34">
        <f t="shared" si="2"/>
        <v>0</v>
      </c>
      <c r="AQ4" s="35">
        <v>0.06</v>
      </c>
      <c r="AR4" s="34">
        <f t="shared" si="3"/>
        <v>0.27</v>
      </c>
      <c r="AS4" s="42"/>
      <c r="AT4" s="35"/>
      <c r="AU4" s="34"/>
      <c r="AV4" s="34">
        <f t="shared" si="5"/>
        <v>0.27</v>
      </c>
      <c r="AW4" s="34">
        <f t="shared" si="6"/>
        <v>3.21</v>
      </c>
      <c r="AX4" s="36">
        <f t="shared" si="7"/>
        <v>0.28820000000000001</v>
      </c>
      <c r="AY4" s="86">
        <v>4.51</v>
      </c>
      <c r="AZ4" s="45">
        <v>12.99</v>
      </c>
      <c r="BA4" s="36">
        <f t="shared" si="13"/>
        <v>0.65280000000000005</v>
      </c>
      <c r="BB4" s="9"/>
      <c r="BC4" s="58">
        <v>600</v>
      </c>
      <c r="BD4" s="34">
        <f t="shared" si="14"/>
        <v>1926</v>
      </c>
      <c r="BE4" s="34">
        <f t="shared" si="15"/>
        <v>2706</v>
      </c>
      <c r="BF4" s="34">
        <f t="shared" si="16"/>
        <v>7794</v>
      </c>
      <c r="BG4" s="32" t="str">
        <f t="shared" si="8"/>
        <v/>
      </c>
      <c r="BH4" s="2"/>
      <c r="BI4" s="2"/>
      <c r="BJ4" s="60" t="s">
        <v>12</v>
      </c>
      <c r="BK4" s="2" t="s">
        <v>3</v>
      </c>
      <c r="BL4" s="55" t="s">
        <v>89</v>
      </c>
    </row>
    <row r="5" spans="1:71" customFormat="1" ht="18.95" customHeight="1" x14ac:dyDescent="0.25">
      <c r="A5" s="31">
        <v>4</v>
      </c>
      <c r="B5" s="129"/>
      <c r="C5" s="2"/>
      <c r="D5" s="54" t="s">
        <v>9</v>
      </c>
      <c r="E5" s="2" t="s">
        <v>6</v>
      </c>
      <c r="F5" s="2" t="s">
        <v>11</v>
      </c>
      <c r="G5" s="118" t="s">
        <v>83</v>
      </c>
      <c r="H5" s="53" t="s">
        <v>94</v>
      </c>
      <c r="I5" s="55" t="s">
        <v>94</v>
      </c>
      <c r="J5" s="53" t="s">
        <v>85</v>
      </c>
      <c r="K5" s="53" t="s">
        <v>85</v>
      </c>
      <c r="L5" s="53" t="s">
        <v>95</v>
      </c>
      <c r="M5" s="59" t="s">
        <v>87</v>
      </c>
      <c r="N5" s="2"/>
      <c r="O5" s="28"/>
      <c r="P5" s="122" t="s">
        <v>231</v>
      </c>
      <c r="Q5" s="44"/>
      <c r="R5" s="2" t="s">
        <v>13</v>
      </c>
      <c r="S5" s="2"/>
      <c r="T5" s="110">
        <v>1.52</v>
      </c>
      <c r="U5" s="2" t="s">
        <v>4</v>
      </c>
      <c r="V5" s="131"/>
      <c r="W5" s="132"/>
      <c r="X5" s="132"/>
      <c r="Y5" s="132"/>
      <c r="Z5" s="55">
        <v>14</v>
      </c>
      <c r="AA5" s="55">
        <v>10</v>
      </c>
      <c r="AB5" s="55">
        <v>3</v>
      </c>
      <c r="AC5" s="37">
        <v>10</v>
      </c>
      <c r="AD5" s="112">
        <v>1</v>
      </c>
      <c r="AE5" s="84">
        <f t="shared" si="9"/>
        <v>4.0000000000000002E-4</v>
      </c>
      <c r="AF5" s="37">
        <v>63</v>
      </c>
      <c r="AG5" s="33">
        <f t="shared" si="10"/>
        <v>157500</v>
      </c>
      <c r="AH5" s="38">
        <v>2200</v>
      </c>
      <c r="AI5" s="34">
        <f t="shared" si="11"/>
        <v>0.01</v>
      </c>
      <c r="AJ5" s="81" t="s">
        <v>203</v>
      </c>
      <c r="AK5" s="89">
        <v>0.3</v>
      </c>
      <c r="AL5" s="39">
        <f t="shared" si="12"/>
        <v>0.6</v>
      </c>
      <c r="AM5" s="34">
        <f t="shared" si="0"/>
        <v>0.91</v>
      </c>
      <c r="AN5" s="34">
        <f t="shared" si="1"/>
        <v>2.44</v>
      </c>
      <c r="AO5" s="35">
        <v>0</v>
      </c>
      <c r="AP5" s="34">
        <f t="shared" si="2"/>
        <v>0</v>
      </c>
      <c r="AQ5" s="35">
        <v>0.06</v>
      </c>
      <c r="AR5" s="34">
        <f t="shared" si="3"/>
        <v>0.22</v>
      </c>
      <c r="AS5" s="42"/>
      <c r="AT5" s="35"/>
      <c r="AU5" s="34"/>
      <c r="AV5" s="34">
        <f t="shared" si="5"/>
        <v>0.22</v>
      </c>
      <c r="AW5" s="34">
        <f t="shared" si="6"/>
        <v>2.66</v>
      </c>
      <c r="AX5" s="36">
        <f t="shared" si="7"/>
        <v>0.28299999999999997</v>
      </c>
      <c r="AY5" s="86">
        <v>3.71</v>
      </c>
      <c r="AZ5" s="45">
        <v>9.99</v>
      </c>
      <c r="BA5" s="36">
        <f t="shared" si="13"/>
        <v>0.62860000000000005</v>
      </c>
      <c r="BB5" s="9"/>
      <c r="BC5" s="58">
        <v>600</v>
      </c>
      <c r="BD5" s="34">
        <f t="shared" si="14"/>
        <v>1596</v>
      </c>
      <c r="BE5" s="34">
        <f t="shared" si="15"/>
        <v>2226</v>
      </c>
      <c r="BF5" s="34">
        <f t="shared" si="16"/>
        <v>5994</v>
      </c>
      <c r="BG5" s="32" t="str">
        <f t="shared" si="8"/>
        <v/>
      </c>
      <c r="BH5" s="2"/>
      <c r="BI5" s="2"/>
      <c r="BJ5" s="60" t="s">
        <v>12</v>
      </c>
      <c r="BK5" s="2" t="s">
        <v>3</v>
      </c>
      <c r="BL5" s="55" t="s">
        <v>89</v>
      </c>
    </row>
    <row r="6" spans="1:71" customFormat="1" ht="18.95" customHeight="1" x14ac:dyDescent="0.25">
      <c r="A6" s="31">
        <v>5</v>
      </c>
      <c r="B6" s="129"/>
      <c r="C6" s="2"/>
      <c r="D6" s="54" t="s">
        <v>9</v>
      </c>
      <c r="E6" s="2" t="s">
        <v>6</v>
      </c>
      <c r="F6" s="2" t="s">
        <v>11</v>
      </c>
      <c r="G6" s="118" t="s">
        <v>83</v>
      </c>
      <c r="H6" s="53" t="s">
        <v>96</v>
      </c>
      <c r="I6" s="55" t="s">
        <v>96</v>
      </c>
      <c r="J6" s="53" t="s">
        <v>85</v>
      </c>
      <c r="K6" s="53" t="s">
        <v>85</v>
      </c>
      <c r="L6" s="53" t="s">
        <v>97</v>
      </c>
      <c r="M6" s="59" t="s">
        <v>87</v>
      </c>
      <c r="N6" s="2"/>
      <c r="O6" s="28"/>
      <c r="P6" s="122" t="s">
        <v>232</v>
      </c>
      <c r="Q6" s="44"/>
      <c r="R6" s="2" t="s">
        <v>13</v>
      </c>
      <c r="S6" s="2"/>
      <c r="T6" s="110">
        <v>3.55</v>
      </c>
      <c r="U6" s="2" t="s">
        <v>4</v>
      </c>
      <c r="V6" s="131"/>
      <c r="W6" s="132"/>
      <c r="X6" s="132"/>
      <c r="Y6" s="132"/>
      <c r="Z6" s="55">
        <v>10</v>
      </c>
      <c r="AA6" s="55">
        <v>10</v>
      </c>
      <c r="AB6" s="55">
        <v>17</v>
      </c>
      <c r="AC6" s="37">
        <v>10</v>
      </c>
      <c r="AD6" s="112">
        <v>1</v>
      </c>
      <c r="AE6" s="49">
        <f t="shared" si="9"/>
        <v>2E-3</v>
      </c>
      <c r="AF6" s="37">
        <v>63</v>
      </c>
      <c r="AG6" s="33">
        <f t="shared" si="10"/>
        <v>31500</v>
      </c>
      <c r="AH6" s="38">
        <v>2200</v>
      </c>
      <c r="AI6" s="34">
        <f t="shared" si="11"/>
        <v>7.0000000000000007E-2</v>
      </c>
      <c r="AJ6" s="82" t="s">
        <v>204</v>
      </c>
      <c r="AK6" s="90">
        <v>0.113</v>
      </c>
      <c r="AL6" s="39">
        <f t="shared" si="12"/>
        <v>0.41299999999999998</v>
      </c>
      <c r="AM6" s="34">
        <f t="shared" si="0"/>
        <v>1.47</v>
      </c>
      <c r="AN6" s="34">
        <f t="shared" si="1"/>
        <v>5.09</v>
      </c>
      <c r="AO6" s="35">
        <v>0</v>
      </c>
      <c r="AP6" s="34">
        <f t="shared" si="2"/>
        <v>0</v>
      </c>
      <c r="AQ6" s="35">
        <v>0.06</v>
      </c>
      <c r="AR6" s="34">
        <f t="shared" si="3"/>
        <v>0.41</v>
      </c>
      <c r="AS6" s="42"/>
      <c r="AT6" s="35"/>
      <c r="AU6" s="34"/>
      <c r="AV6" s="34">
        <f t="shared" si="5"/>
        <v>0.41</v>
      </c>
      <c r="AW6" s="34">
        <f t="shared" si="6"/>
        <v>5.5</v>
      </c>
      <c r="AX6" s="36">
        <f t="shared" si="7"/>
        <v>0.20169999999999999</v>
      </c>
      <c r="AY6" s="86">
        <v>6.89</v>
      </c>
      <c r="AZ6" s="45">
        <v>16.989999999999998</v>
      </c>
      <c r="BA6" s="36">
        <f t="shared" si="13"/>
        <v>0.59450000000000003</v>
      </c>
      <c r="BB6" s="9"/>
      <c r="BC6" s="58">
        <v>600</v>
      </c>
      <c r="BD6" s="34">
        <f t="shared" si="14"/>
        <v>3300</v>
      </c>
      <c r="BE6" s="34">
        <f t="shared" si="15"/>
        <v>4134</v>
      </c>
      <c r="BF6" s="34">
        <f t="shared" si="16"/>
        <v>10194</v>
      </c>
      <c r="BG6" s="32" t="str">
        <f t="shared" si="8"/>
        <v/>
      </c>
      <c r="BH6" s="2"/>
      <c r="BI6" s="2"/>
      <c r="BJ6" s="60" t="s">
        <v>12</v>
      </c>
      <c r="BK6" s="2" t="s">
        <v>3</v>
      </c>
      <c r="BL6" s="55" t="s">
        <v>89</v>
      </c>
    </row>
    <row r="7" spans="1:71" customFormat="1" ht="18.95" customHeight="1" x14ac:dyDescent="0.25">
      <c r="A7" s="31">
        <v>6</v>
      </c>
      <c r="B7" s="130"/>
      <c r="C7" s="2"/>
      <c r="D7" s="54" t="s">
        <v>9</v>
      </c>
      <c r="E7" s="2" t="s">
        <v>6</v>
      </c>
      <c r="F7" s="2" t="s">
        <v>11</v>
      </c>
      <c r="G7" s="118" t="s">
        <v>83</v>
      </c>
      <c r="H7" s="53" t="s">
        <v>98</v>
      </c>
      <c r="I7" s="55" t="s">
        <v>98</v>
      </c>
      <c r="J7" s="53" t="s">
        <v>85</v>
      </c>
      <c r="K7" s="53" t="s">
        <v>85</v>
      </c>
      <c r="L7" s="56" t="s">
        <v>99</v>
      </c>
      <c r="M7" s="59" t="s">
        <v>87</v>
      </c>
      <c r="N7" s="2"/>
      <c r="O7" s="28"/>
      <c r="P7" s="122" t="s">
        <v>233</v>
      </c>
      <c r="Q7" s="44"/>
      <c r="R7" s="2" t="s">
        <v>13</v>
      </c>
      <c r="S7" s="2"/>
      <c r="T7" s="110">
        <v>3.68</v>
      </c>
      <c r="U7" s="2" t="s">
        <v>4</v>
      </c>
      <c r="V7" s="131"/>
      <c r="W7" s="132"/>
      <c r="X7" s="132"/>
      <c r="Y7" s="132"/>
      <c r="Z7" s="55">
        <v>23</v>
      </c>
      <c r="AA7" s="55">
        <v>14</v>
      </c>
      <c r="AB7" s="55">
        <v>4</v>
      </c>
      <c r="AC7" s="37">
        <v>10</v>
      </c>
      <c r="AD7" s="112">
        <v>1</v>
      </c>
      <c r="AE7" s="49">
        <f t="shared" si="9"/>
        <v>1E-3</v>
      </c>
      <c r="AF7" s="37">
        <v>63</v>
      </c>
      <c r="AG7" s="33">
        <f t="shared" si="10"/>
        <v>63000</v>
      </c>
      <c r="AH7" s="38">
        <v>2200</v>
      </c>
      <c r="AI7" s="34">
        <f t="shared" si="11"/>
        <v>0.03</v>
      </c>
      <c r="AJ7" s="83" t="s">
        <v>204</v>
      </c>
      <c r="AK7" s="90">
        <v>0.113</v>
      </c>
      <c r="AL7" s="39">
        <f t="shared" si="12"/>
        <v>0.41299999999999998</v>
      </c>
      <c r="AM7" s="34">
        <f t="shared" si="0"/>
        <v>1.52</v>
      </c>
      <c r="AN7" s="34">
        <f t="shared" si="1"/>
        <v>5.23</v>
      </c>
      <c r="AO7" s="35">
        <v>0</v>
      </c>
      <c r="AP7" s="34">
        <f t="shared" si="2"/>
        <v>0</v>
      </c>
      <c r="AQ7" s="35">
        <v>0.06</v>
      </c>
      <c r="AR7" s="34">
        <f t="shared" si="3"/>
        <v>0.45</v>
      </c>
      <c r="AS7" s="42"/>
      <c r="AT7" s="35"/>
      <c r="AU7" s="34"/>
      <c r="AV7" s="34">
        <f t="shared" si="5"/>
        <v>0.45</v>
      </c>
      <c r="AW7" s="34">
        <f t="shared" si="6"/>
        <v>5.68</v>
      </c>
      <c r="AX7" s="36">
        <f t="shared" si="7"/>
        <v>0.23449999999999999</v>
      </c>
      <c r="AY7" s="86">
        <v>7.42</v>
      </c>
      <c r="AZ7" s="45">
        <v>19.989999999999998</v>
      </c>
      <c r="BA7" s="36">
        <f t="shared" si="13"/>
        <v>0.62880000000000003</v>
      </c>
      <c r="BB7" s="9"/>
      <c r="BC7" s="58">
        <v>600</v>
      </c>
      <c r="BD7" s="34">
        <f t="shared" si="14"/>
        <v>3408</v>
      </c>
      <c r="BE7" s="34">
        <f t="shared" si="15"/>
        <v>4452</v>
      </c>
      <c r="BF7" s="34">
        <f t="shared" si="16"/>
        <v>11994</v>
      </c>
      <c r="BG7" s="32" t="str">
        <f t="shared" si="8"/>
        <v/>
      </c>
      <c r="BH7" s="2"/>
      <c r="BI7" s="2"/>
      <c r="BJ7" s="60" t="s">
        <v>12</v>
      </c>
      <c r="BK7" s="2" t="s">
        <v>3</v>
      </c>
      <c r="BL7" s="55" t="s">
        <v>89</v>
      </c>
    </row>
    <row r="8" spans="1:71" ht="18.95" customHeight="1" x14ac:dyDescent="0.25">
      <c r="A8" s="31">
        <v>8</v>
      </c>
      <c r="B8" s="134"/>
      <c r="C8" s="28"/>
      <c r="D8" s="54" t="s">
        <v>9</v>
      </c>
      <c r="E8" s="2" t="s">
        <v>6</v>
      </c>
      <c r="F8" s="2" t="s">
        <v>11</v>
      </c>
      <c r="G8" s="119" t="s">
        <v>100</v>
      </c>
      <c r="H8" s="53" t="s">
        <v>101</v>
      </c>
      <c r="I8" s="55" t="s">
        <v>269</v>
      </c>
      <c r="J8" s="53" t="s">
        <v>102</v>
      </c>
      <c r="K8" s="53" t="s">
        <v>102</v>
      </c>
      <c r="L8" s="61" t="s">
        <v>103</v>
      </c>
      <c r="M8" s="125" t="s">
        <v>104</v>
      </c>
      <c r="N8" s="28"/>
      <c r="O8" s="28"/>
      <c r="P8" s="122" t="s">
        <v>234</v>
      </c>
      <c r="Q8" s="28"/>
      <c r="R8" s="2" t="s">
        <v>13</v>
      </c>
      <c r="S8" s="2"/>
      <c r="T8" s="87">
        <v>2.27</v>
      </c>
      <c r="U8" s="2" t="s">
        <v>4</v>
      </c>
      <c r="V8" s="131" t="s">
        <v>105</v>
      </c>
      <c r="W8" s="133">
        <v>47</v>
      </c>
      <c r="X8" s="133">
        <v>39</v>
      </c>
      <c r="Y8" s="133">
        <v>44</v>
      </c>
      <c r="Z8" s="62">
        <v>17</v>
      </c>
      <c r="AA8" s="62">
        <v>8.5</v>
      </c>
      <c r="AB8" s="62">
        <v>20.5</v>
      </c>
      <c r="AC8" s="37">
        <v>10</v>
      </c>
      <c r="AD8" s="113">
        <v>2</v>
      </c>
      <c r="AE8" s="49">
        <f t="shared" si="9"/>
        <v>3.0000000000000001E-3</v>
      </c>
      <c r="AF8" s="37">
        <v>63</v>
      </c>
      <c r="AG8" s="33">
        <f t="shared" si="10"/>
        <v>42000</v>
      </c>
      <c r="AH8" s="38">
        <v>2200</v>
      </c>
      <c r="AI8" s="34">
        <f t="shared" si="11"/>
        <v>0.05</v>
      </c>
      <c r="AJ8" s="28" t="s">
        <v>51</v>
      </c>
      <c r="AK8" s="89">
        <v>1.7999999999999999E-2</v>
      </c>
      <c r="AL8" s="30">
        <f>AK8+30%</f>
        <v>0.318</v>
      </c>
      <c r="AM8" s="34">
        <f t="shared" si="0"/>
        <v>0.72</v>
      </c>
      <c r="AN8" s="34">
        <f t="shared" si="1"/>
        <v>3.04</v>
      </c>
      <c r="AO8" s="35">
        <v>0</v>
      </c>
      <c r="AP8" s="34">
        <f t="shared" si="2"/>
        <v>0</v>
      </c>
      <c r="AQ8" s="35">
        <v>0.06</v>
      </c>
      <c r="AR8" s="34">
        <f t="shared" si="3"/>
        <v>0.35</v>
      </c>
      <c r="AS8" s="9"/>
      <c r="AT8" s="30"/>
      <c r="AU8" s="29"/>
      <c r="AV8" s="34">
        <f t="shared" si="5"/>
        <v>0.35</v>
      </c>
      <c r="AW8" s="34">
        <f t="shared" si="6"/>
        <v>3.39</v>
      </c>
      <c r="AX8" s="36">
        <f t="shared" si="7"/>
        <v>0.41039999999999999</v>
      </c>
      <c r="AY8" s="97">
        <f>BS8</f>
        <v>5.75</v>
      </c>
      <c r="AZ8" s="9">
        <v>12.99</v>
      </c>
      <c r="BA8" s="36">
        <f t="shared" si="13"/>
        <v>0.55740000000000001</v>
      </c>
      <c r="BB8" s="9"/>
      <c r="BC8" s="55">
        <v>1000</v>
      </c>
      <c r="BD8" s="34">
        <f t="shared" si="14"/>
        <v>3390</v>
      </c>
      <c r="BE8" s="34">
        <f t="shared" si="15"/>
        <v>5750</v>
      </c>
      <c r="BF8" s="34">
        <f t="shared" si="16"/>
        <v>12990</v>
      </c>
      <c r="BG8" s="32">
        <f t="shared" si="8"/>
        <v>40.33</v>
      </c>
      <c r="BH8" s="28"/>
      <c r="BI8" s="28"/>
      <c r="BJ8" s="60" t="s">
        <v>12</v>
      </c>
      <c r="BK8" s="2" t="s">
        <v>3</v>
      </c>
      <c r="BL8" s="55" t="s">
        <v>106</v>
      </c>
      <c r="BM8" s="1" t="s">
        <v>209</v>
      </c>
      <c r="BO8" s="5">
        <v>5</v>
      </c>
      <c r="BQ8" s="53" t="s">
        <v>101</v>
      </c>
      <c r="BR8" s="5">
        <f>BO8*1.15</f>
        <v>5.75</v>
      </c>
      <c r="BS8" s="3">
        <f>MROUND(BR8,0.05)</f>
        <v>5.75</v>
      </c>
    </row>
    <row r="9" spans="1:71" ht="18.95" customHeight="1" x14ac:dyDescent="0.25">
      <c r="A9" s="31">
        <v>9</v>
      </c>
      <c r="B9" s="135"/>
      <c r="C9" s="28"/>
      <c r="D9" s="54" t="s">
        <v>9</v>
      </c>
      <c r="E9" s="2" t="s">
        <v>6</v>
      </c>
      <c r="F9" s="2" t="s">
        <v>11</v>
      </c>
      <c r="G9" s="119" t="s">
        <v>100</v>
      </c>
      <c r="H9" s="53" t="s">
        <v>107</v>
      </c>
      <c r="I9" s="55" t="s">
        <v>107</v>
      </c>
      <c r="J9" s="53" t="s">
        <v>102</v>
      </c>
      <c r="K9" s="53" t="s">
        <v>102</v>
      </c>
      <c r="L9" s="61" t="s">
        <v>108</v>
      </c>
      <c r="M9" s="125" t="s">
        <v>104</v>
      </c>
      <c r="N9" s="28"/>
      <c r="O9" s="28"/>
      <c r="P9" s="122" t="s">
        <v>235</v>
      </c>
      <c r="Q9" s="28"/>
      <c r="R9" s="2" t="s">
        <v>13</v>
      </c>
      <c r="S9" s="2"/>
      <c r="T9" s="87">
        <v>1.78</v>
      </c>
      <c r="U9" s="2" t="s">
        <v>4</v>
      </c>
      <c r="V9" s="131"/>
      <c r="W9" s="133"/>
      <c r="X9" s="133"/>
      <c r="Y9" s="133"/>
      <c r="Z9" s="62">
        <v>12</v>
      </c>
      <c r="AA9" s="62">
        <v>7</v>
      </c>
      <c r="AB9" s="62">
        <v>13</v>
      </c>
      <c r="AC9" s="37">
        <v>10</v>
      </c>
      <c r="AD9" s="113">
        <v>1</v>
      </c>
      <c r="AE9" s="49">
        <f t="shared" si="9"/>
        <v>1E-3</v>
      </c>
      <c r="AF9" s="37">
        <v>63</v>
      </c>
      <c r="AG9" s="33">
        <f t="shared" si="10"/>
        <v>63000</v>
      </c>
      <c r="AH9" s="38">
        <v>2200</v>
      </c>
      <c r="AI9" s="34">
        <f t="shared" si="11"/>
        <v>0.03</v>
      </c>
      <c r="AJ9" s="28" t="s">
        <v>207</v>
      </c>
      <c r="AK9" s="91">
        <v>0.06</v>
      </c>
      <c r="AL9" s="30">
        <f t="shared" ref="AL9:AL16" si="17">AK9+30%</f>
        <v>0.36</v>
      </c>
      <c r="AM9" s="34">
        <f t="shared" si="0"/>
        <v>0.64</v>
      </c>
      <c r="AN9" s="34">
        <f t="shared" si="1"/>
        <v>2.4500000000000002</v>
      </c>
      <c r="AO9" s="35">
        <v>0</v>
      </c>
      <c r="AP9" s="34">
        <f t="shared" si="2"/>
        <v>0</v>
      </c>
      <c r="AQ9" s="35">
        <v>0.06</v>
      </c>
      <c r="AR9" s="34">
        <f t="shared" si="3"/>
        <v>0.22</v>
      </c>
      <c r="AS9" s="9"/>
      <c r="AT9" s="30"/>
      <c r="AU9" s="29"/>
      <c r="AV9" s="34">
        <f t="shared" si="5"/>
        <v>0.22</v>
      </c>
      <c r="AW9" s="34">
        <f t="shared" si="6"/>
        <v>2.67</v>
      </c>
      <c r="AX9" s="36">
        <f t="shared" si="7"/>
        <v>0.27839999999999998</v>
      </c>
      <c r="AY9" s="97">
        <f t="shared" ref="AY9:AY15" si="18">BS9</f>
        <v>3.7</v>
      </c>
      <c r="AZ9" s="9">
        <v>9.99</v>
      </c>
      <c r="BA9" s="36">
        <f t="shared" si="13"/>
        <v>0.62960000000000005</v>
      </c>
      <c r="BB9" s="9"/>
      <c r="BC9" s="55">
        <v>500</v>
      </c>
      <c r="BD9" s="34">
        <f t="shared" si="14"/>
        <v>1335</v>
      </c>
      <c r="BE9" s="34">
        <f t="shared" si="15"/>
        <v>1850</v>
      </c>
      <c r="BF9" s="34">
        <f t="shared" si="16"/>
        <v>4995</v>
      </c>
      <c r="BG9" s="32" t="str">
        <f t="shared" si="8"/>
        <v/>
      </c>
      <c r="BH9" s="28"/>
      <c r="BI9" s="28"/>
      <c r="BJ9" s="60" t="s">
        <v>12</v>
      </c>
      <c r="BK9" s="2" t="s">
        <v>3</v>
      </c>
      <c r="BL9" s="55" t="s">
        <v>106</v>
      </c>
      <c r="BO9" s="5">
        <v>3.2</v>
      </c>
      <c r="BQ9" s="53" t="s">
        <v>107</v>
      </c>
      <c r="BR9" s="5">
        <f t="shared" ref="BR9:BR16" si="19">BO9*1.15</f>
        <v>3.68</v>
      </c>
      <c r="BS9" s="3">
        <f t="shared" ref="BS9:BS16" si="20">MROUND(BR9,0.05)</f>
        <v>3.7</v>
      </c>
    </row>
    <row r="10" spans="1:71" ht="18.95" customHeight="1" x14ac:dyDescent="0.25">
      <c r="A10" s="31">
        <v>10</v>
      </c>
      <c r="B10" s="135"/>
      <c r="C10" s="28"/>
      <c r="D10" s="54" t="s">
        <v>9</v>
      </c>
      <c r="E10" s="2" t="s">
        <v>6</v>
      </c>
      <c r="F10" s="2" t="s">
        <v>11</v>
      </c>
      <c r="G10" s="119" t="s">
        <v>100</v>
      </c>
      <c r="H10" s="53" t="s">
        <v>109</v>
      </c>
      <c r="I10" s="55" t="s">
        <v>109</v>
      </c>
      <c r="J10" s="53" t="s">
        <v>102</v>
      </c>
      <c r="K10" s="53" t="s">
        <v>102</v>
      </c>
      <c r="L10" s="61" t="s">
        <v>110</v>
      </c>
      <c r="M10" s="125" t="s">
        <v>104</v>
      </c>
      <c r="N10" s="28"/>
      <c r="O10" s="28"/>
      <c r="P10" s="122" t="s">
        <v>236</v>
      </c>
      <c r="Q10" s="28"/>
      <c r="R10" s="2" t="s">
        <v>13</v>
      </c>
      <c r="S10" s="2"/>
      <c r="T10" s="87">
        <v>1.68</v>
      </c>
      <c r="U10" s="2" t="s">
        <v>4</v>
      </c>
      <c r="V10" s="131"/>
      <c r="W10" s="133"/>
      <c r="X10" s="133"/>
      <c r="Y10" s="133"/>
      <c r="Z10" s="62">
        <v>8.5</v>
      </c>
      <c r="AA10" s="62">
        <v>8.5</v>
      </c>
      <c r="AB10" s="62">
        <v>12.5</v>
      </c>
      <c r="AC10" s="37">
        <v>10</v>
      </c>
      <c r="AD10" s="113">
        <v>1</v>
      </c>
      <c r="AE10" s="49">
        <f t="shared" si="9"/>
        <v>1E-3</v>
      </c>
      <c r="AF10" s="37">
        <v>63</v>
      </c>
      <c r="AG10" s="33">
        <f t="shared" si="10"/>
        <v>63000</v>
      </c>
      <c r="AH10" s="38">
        <v>2200</v>
      </c>
      <c r="AI10" s="34">
        <f t="shared" si="11"/>
        <v>0.03</v>
      </c>
      <c r="AJ10" s="28" t="s">
        <v>207</v>
      </c>
      <c r="AK10" s="91">
        <v>0.06</v>
      </c>
      <c r="AL10" s="30">
        <f t="shared" si="17"/>
        <v>0.36</v>
      </c>
      <c r="AM10" s="34">
        <f t="shared" si="0"/>
        <v>0.6</v>
      </c>
      <c r="AN10" s="34">
        <f t="shared" si="1"/>
        <v>2.31</v>
      </c>
      <c r="AO10" s="35">
        <v>0</v>
      </c>
      <c r="AP10" s="34">
        <f t="shared" si="2"/>
        <v>0</v>
      </c>
      <c r="AQ10" s="35">
        <v>0.06</v>
      </c>
      <c r="AR10" s="34">
        <f t="shared" si="3"/>
        <v>0.22</v>
      </c>
      <c r="AS10" s="9"/>
      <c r="AT10" s="30"/>
      <c r="AU10" s="29"/>
      <c r="AV10" s="34">
        <f t="shared" si="5"/>
        <v>0.22</v>
      </c>
      <c r="AW10" s="34">
        <f t="shared" si="6"/>
        <v>2.5299999999999998</v>
      </c>
      <c r="AX10" s="36">
        <f t="shared" si="7"/>
        <v>0.31619999999999998</v>
      </c>
      <c r="AY10" s="97">
        <f t="shared" si="18"/>
        <v>3.7</v>
      </c>
      <c r="AZ10" s="9">
        <v>9.99</v>
      </c>
      <c r="BA10" s="36">
        <f t="shared" si="13"/>
        <v>0.62960000000000005</v>
      </c>
      <c r="BB10" s="9"/>
      <c r="BC10" s="55">
        <v>500</v>
      </c>
      <c r="BD10" s="34">
        <f t="shared" si="14"/>
        <v>1265</v>
      </c>
      <c r="BE10" s="34">
        <f t="shared" si="15"/>
        <v>1850</v>
      </c>
      <c r="BF10" s="34">
        <f t="shared" si="16"/>
        <v>4995</v>
      </c>
      <c r="BG10" s="32" t="str">
        <f t="shared" si="8"/>
        <v/>
      </c>
      <c r="BH10" s="28"/>
      <c r="BI10" s="28"/>
      <c r="BJ10" s="60" t="s">
        <v>12</v>
      </c>
      <c r="BK10" s="2" t="s">
        <v>3</v>
      </c>
      <c r="BL10" s="55" t="s">
        <v>106</v>
      </c>
      <c r="BM10" s="99" t="s">
        <v>225</v>
      </c>
      <c r="BO10" s="5">
        <v>3.2</v>
      </c>
      <c r="BQ10" s="53" t="s">
        <v>109</v>
      </c>
      <c r="BR10" s="5">
        <f t="shared" si="19"/>
        <v>3.68</v>
      </c>
      <c r="BS10" s="3">
        <f t="shared" si="20"/>
        <v>3.7</v>
      </c>
    </row>
    <row r="11" spans="1:71" ht="18.95" customHeight="1" x14ac:dyDescent="0.25">
      <c r="A11" s="31">
        <v>11</v>
      </c>
      <c r="B11" s="135"/>
      <c r="C11" s="28"/>
      <c r="D11" s="54" t="s">
        <v>9</v>
      </c>
      <c r="E11" s="2" t="s">
        <v>6</v>
      </c>
      <c r="F11" s="2" t="s">
        <v>11</v>
      </c>
      <c r="G11" s="119" t="s">
        <v>100</v>
      </c>
      <c r="H11" s="53" t="s">
        <v>111</v>
      </c>
      <c r="I11" s="55" t="s">
        <v>111</v>
      </c>
      <c r="J11" s="53" t="s">
        <v>102</v>
      </c>
      <c r="K11" s="53" t="s">
        <v>102</v>
      </c>
      <c r="L11" s="61" t="s">
        <v>112</v>
      </c>
      <c r="M11" s="125" t="s">
        <v>104</v>
      </c>
      <c r="N11" s="28"/>
      <c r="O11" s="28"/>
      <c r="P11" s="122" t="s">
        <v>237</v>
      </c>
      <c r="Q11" s="28"/>
      <c r="R11" s="2" t="s">
        <v>13</v>
      </c>
      <c r="S11" s="2"/>
      <c r="T11" s="87">
        <v>1.43</v>
      </c>
      <c r="U11" s="2" t="s">
        <v>4</v>
      </c>
      <c r="V11" s="131"/>
      <c r="W11" s="133"/>
      <c r="X11" s="133"/>
      <c r="Y11" s="133"/>
      <c r="Z11" s="62">
        <v>15</v>
      </c>
      <c r="AA11" s="62">
        <v>4</v>
      </c>
      <c r="AB11" s="62">
        <v>11.5</v>
      </c>
      <c r="AC11" s="37">
        <v>10</v>
      </c>
      <c r="AD11" s="113">
        <v>1</v>
      </c>
      <c r="AE11" s="49">
        <f t="shared" si="9"/>
        <v>1E-3</v>
      </c>
      <c r="AF11" s="37">
        <v>63</v>
      </c>
      <c r="AG11" s="33">
        <f t="shared" si="10"/>
        <v>63000</v>
      </c>
      <c r="AH11" s="38">
        <v>2200</v>
      </c>
      <c r="AI11" s="34">
        <f t="shared" si="11"/>
        <v>0.03</v>
      </c>
      <c r="AJ11" s="28" t="s">
        <v>207</v>
      </c>
      <c r="AK11" s="91">
        <v>0.06</v>
      </c>
      <c r="AL11" s="30">
        <f t="shared" si="17"/>
        <v>0.36</v>
      </c>
      <c r="AM11" s="34">
        <f t="shared" si="0"/>
        <v>0.51</v>
      </c>
      <c r="AN11" s="34">
        <f t="shared" si="1"/>
        <v>1.97</v>
      </c>
      <c r="AO11" s="35">
        <v>0</v>
      </c>
      <c r="AP11" s="34">
        <f t="shared" si="2"/>
        <v>0</v>
      </c>
      <c r="AQ11" s="35">
        <v>0.06</v>
      </c>
      <c r="AR11" s="34">
        <f t="shared" si="3"/>
        <v>0.21</v>
      </c>
      <c r="AS11" s="9"/>
      <c r="AT11" s="30"/>
      <c r="AU11" s="29"/>
      <c r="AV11" s="34">
        <f t="shared" si="5"/>
        <v>0.21</v>
      </c>
      <c r="AW11" s="34">
        <f t="shared" si="6"/>
        <v>2.1800000000000002</v>
      </c>
      <c r="AX11" s="36">
        <f t="shared" si="7"/>
        <v>0.36809999999999998</v>
      </c>
      <c r="AY11" s="97">
        <f t="shared" si="18"/>
        <v>3.45</v>
      </c>
      <c r="AZ11" s="9">
        <v>9.99</v>
      </c>
      <c r="BA11" s="36">
        <f t="shared" si="13"/>
        <v>0.65469999999999995</v>
      </c>
      <c r="BB11" s="9"/>
      <c r="BC11" s="55">
        <v>500</v>
      </c>
      <c r="BD11" s="34">
        <f t="shared" si="14"/>
        <v>1090</v>
      </c>
      <c r="BE11" s="34">
        <f t="shared" si="15"/>
        <v>1725</v>
      </c>
      <c r="BF11" s="34">
        <f t="shared" si="16"/>
        <v>4995</v>
      </c>
      <c r="BG11" s="32" t="str">
        <f t="shared" si="8"/>
        <v/>
      </c>
      <c r="BH11" s="28"/>
      <c r="BI11" s="28"/>
      <c r="BJ11" s="60" t="s">
        <v>12</v>
      </c>
      <c r="BK11" s="2" t="s">
        <v>3</v>
      </c>
      <c r="BL11" s="55" t="s">
        <v>106</v>
      </c>
      <c r="BO11" s="5">
        <v>3</v>
      </c>
      <c r="BQ11" s="53" t="s">
        <v>111</v>
      </c>
      <c r="BR11" s="5">
        <f t="shared" si="19"/>
        <v>3.45</v>
      </c>
      <c r="BS11" s="3">
        <f t="shared" si="20"/>
        <v>3.45</v>
      </c>
    </row>
    <row r="12" spans="1:71" ht="18.95" customHeight="1" x14ac:dyDescent="0.25">
      <c r="A12" s="31">
        <v>12</v>
      </c>
      <c r="B12" s="135"/>
      <c r="C12" s="28"/>
      <c r="D12" s="54" t="s">
        <v>9</v>
      </c>
      <c r="E12" s="2" t="s">
        <v>6</v>
      </c>
      <c r="F12" s="2" t="s">
        <v>11</v>
      </c>
      <c r="G12" s="119" t="s">
        <v>100</v>
      </c>
      <c r="H12" s="53" t="s">
        <v>113</v>
      </c>
      <c r="I12" s="55" t="s">
        <v>113</v>
      </c>
      <c r="J12" s="53" t="s">
        <v>102</v>
      </c>
      <c r="K12" s="53" t="s">
        <v>102</v>
      </c>
      <c r="L12" s="61" t="s">
        <v>114</v>
      </c>
      <c r="M12" s="125" t="s">
        <v>104</v>
      </c>
      <c r="N12" s="28"/>
      <c r="O12" s="28"/>
      <c r="P12" s="122" t="s">
        <v>238</v>
      </c>
      <c r="Q12" s="28"/>
      <c r="R12" s="2" t="s">
        <v>13</v>
      </c>
      <c r="S12" s="2"/>
      <c r="T12" s="87">
        <v>2.62</v>
      </c>
      <c r="U12" s="2" t="s">
        <v>4</v>
      </c>
      <c r="V12" s="131"/>
      <c r="W12" s="133"/>
      <c r="X12" s="133"/>
      <c r="Y12" s="133"/>
      <c r="Z12" s="62">
        <f>9.5*2.54+2</f>
        <v>26.1</v>
      </c>
      <c r="AA12" s="62">
        <f>1*2.54+2</f>
        <v>4.5</v>
      </c>
      <c r="AB12" s="62">
        <f>5.5*2.54+2</f>
        <v>16</v>
      </c>
      <c r="AC12" s="37">
        <v>10</v>
      </c>
      <c r="AD12" s="113">
        <v>1</v>
      </c>
      <c r="AE12" s="49">
        <f t="shared" si="9"/>
        <v>2E-3</v>
      </c>
      <c r="AF12" s="37">
        <v>63</v>
      </c>
      <c r="AG12" s="33">
        <f t="shared" si="10"/>
        <v>31500</v>
      </c>
      <c r="AH12" s="38">
        <v>2200</v>
      </c>
      <c r="AI12" s="34">
        <f t="shared" si="11"/>
        <v>7.0000000000000007E-2</v>
      </c>
      <c r="AJ12" s="28" t="s">
        <v>207</v>
      </c>
      <c r="AK12" s="91">
        <v>0.06</v>
      </c>
      <c r="AL12" s="30">
        <f t="shared" si="17"/>
        <v>0.36</v>
      </c>
      <c r="AM12" s="34">
        <f t="shared" si="0"/>
        <v>0.94</v>
      </c>
      <c r="AN12" s="34">
        <f t="shared" si="1"/>
        <v>3.63</v>
      </c>
      <c r="AO12" s="35">
        <v>0</v>
      </c>
      <c r="AP12" s="34">
        <f t="shared" si="2"/>
        <v>0</v>
      </c>
      <c r="AQ12" s="35">
        <v>0.06</v>
      </c>
      <c r="AR12" s="34">
        <f t="shared" si="3"/>
        <v>0.47</v>
      </c>
      <c r="AS12" s="9"/>
      <c r="AT12" s="30"/>
      <c r="AU12" s="29"/>
      <c r="AV12" s="34">
        <f t="shared" si="5"/>
        <v>0.47</v>
      </c>
      <c r="AW12" s="34">
        <f t="shared" si="6"/>
        <v>4.0999999999999996</v>
      </c>
      <c r="AX12" s="36">
        <f t="shared" si="7"/>
        <v>0.47439999999999999</v>
      </c>
      <c r="AY12" s="97">
        <f t="shared" si="18"/>
        <v>7.8</v>
      </c>
      <c r="AZ12" s="92">
        <v>16.989999999999998</v>
      </c>
      <c r="BA12" s="36">
        <f t="shared" si="13"/>
        <v>0.54090000000000005</v>
      </c>
      <c r="BC12" s="55">
        <v>500</v>
      </c>
      <c r="BD12" s="34">
        <f t="shared" si="14"/>
        <v>2050</v>
      </c>
      <c r="BE12" s="34">
        <f t="shared" si="15"/>
        <v>3900</v>
      </c>
      <c r="BF12" s="34">
        <f t="shared" si="16"/>
        <v>8495</v>
      </c>
      <c r="BG12" s="32" t="str">
        <f t="shared" si="8"/>
        <v/>
      </c>
      <c r="BH12" s="28"/>
      <c r="BI12" s="28"/>
      <c r="BJ12" s="60" t="s">
        <v>12</v>
      </c>
      <c r="BK12" s="2" t="s">
        <v>3</v>
      </c>
      <c r="BL12" s="55" t="s">
        <v>106</v>
      </c>
      <c r="BO12" s="5">
        <v>6.8</v>
      </c>
      <c r="BQ12" s="53" t="s">
        <v>113</v>
      </c>
      <c r="BR12" s="5">
        <f t="shared" si="19"/>
        <v>7.82</v>
      </c>
      <c r="BS12" s="3">
        <f t="shared" si="20"/>
        <v>7.8</v>
      </c>
    </row>
    <row r="13" spans="1:71" ht="18.95" customHeight="1" x14ac:dyDescent="0.25">
      <c r="A13" s="31">
        <v>13</v>
      </c>
      <c r="B13" s="135"/>
      <c r="C13" s="28"/>
      <c r="D13" s="54" t="s">
        <v>9</v>
      </c>
      <c r="E13" s="2" t="s">
        <v>6</v>
      </c>
      <c r="F13" s="2" t="s">
        <v>11</v>
      </c>
      <c r="G13" s="119" t="s">
        <v>100</v>
      </c>
      <c r="H13" s="63" t="s">
        <v>115</v>
      </c>
      <c r="I13" s="64" t="s">
        <v>115</v>
      </c>
      <c r="J13" s="53" t="s">
        <v>102</v>
      </c>
      <c r="K13" s="53" t="s">
        <v>102</v>
      </c>
      <c r="L13" s="61" t="s">
        <v>116</v>
      </c>
      <c r="M13" s="125" t="s">
        <v>104</v>
      </c>
      <c r="N13" s="28"/>
      <c r="O13" s="28"/>
      <c r="P13" s="122" t="s">
        <v>239</v>
      </c>
      <c r="Q13" s="28"/>
      <c r="R13" s="2" t="s">
        <v>13</v>
      </c>
      <c r="S13" s="2"/>
      <c r="T13" s="87">
        <v>2.74</v>
      </c>
      <c r="U13" s="2" t="s">
        <v>4</v>
      </c>
      <c r="V13" s="131"/>
      <c r="W13" s="133"/>
      <c r="X13" s="133"/>
      <c r="Y13" s="133"/>
      <c r="Z13" s="62">
        <f>4*2.54+2</f>
        <v>12.2</v>
      </c>
      <c r="AA13" s="62">
        <f>12.2</f>
        <v>12.2</v>
      </c>
      <c r="AB13" s="62">
        <f>4.3*2.54+2</f>
        <v>12.9</v>
      </c>
      <c r="AC13" s="37">
        <v>10</v>
      </c>
      <c r="AD13" s="113">
        <v>1</v>
      </c>
      <c r="AE13" s="49">
        <f t="shared" si="9"/>
        <v>2E-3</v>
      </c>
      <c r="AF13" s="37">
        <v>63</v>
      </c>
      <c r="AG13" s="33">
        <f t="shared" si="10"/>
        <v>31500</v>
      </c>
      <c r="AH13" s="38">
        <v>2200</v>
      </c>
      <c r="AI13" s="34">
        <f t="shared" si="11"/>
        <v>7.0000000000000007E-2</v>
      </c>
      <c r="AJ13" s="28" t="s">
        <v>207</v>
      </c>
      <c r="AK13" s="91">
        <v>0.06</v>
      </c>
      <c r="AL13" s="30">
        <f t="shared" si="17"/>
        <v>0.36</v>
      </c>
      <c r="AM13" s="34">
        <f t="shared" si="0"/>
        <v>0.99</v>
      </c>
      <c r="AN13" s="34">
        <f t="shared" si="1"/>
        <v>3.8</v>
      </c>
      <c r="AO13" s="35">
        <v>0</v>
      </c>
      <c r="AP13" s="34">
        <f t="shared" si="2"/>
        <v>0</v>
      </c>
      <c r="AQ13" s="35">
        <v>0.06</v>
      </c>
      <c r="AR13" s="34">
        <f t="shared" si="3"/>
        <v>0.32</v>
      </c>
      <c r="AS13" s="9"/>
      <c r="AT13" s="30"/>
      <c r="AU13" s="29"/>
      <c r="AV13" s="34">
        <f t="shared" si="5"/>
        <v>0.32</v>
      </c>
      <c r="AW13" s="34">
        <f t="shared" si="6"/>
        <v>4.12</v>
      </c>
      <c r="AX13" s="36">
        <f t="shared" si="7"/>
        <v>0.22989999999999999</v>
      </c>
      <c r="AY13" s="97">
        <f t="shared" si="18"/>
        <v>5.35</v>
      </c>
      <c r="AZ13" s="9">
        <v>12.99</v>
      </c>
      <c r="BA13" s="36">
        <f t="shared" si="13"/>
        <v>0.58809999999999996</v>
      </c>
      <c r="BB13" s="9"/>
      <c r="BC13" s="55">
        <v>500</v>
      </c>
      <c r="BD13" s="34">
        <f t="shared" si="14"/>
        <v>2060</v>
      </c>
      <c r="BE13" s="34">
        <f t="shared" si="15"/>
        <v>2675</v>
      </c>
      <c r="BF13" s="34">
        <f t="shared" si="16"/>
        <v>6495</v>
      </c>
      <c r="BG13" s="32" t="str">
        <f t="shared" si="8"/>
        <v/>
      </c>
      <c r="BH13" s="28"/>
      <c r="BI13" s="28"/>
      <c r="BJ13" s="60" t="s">
        <v>12</v>
      </c>
      <c r="BK13" s="2" t="s">
        <v>3</v>
      </c>
      <c r="BL13" s="55" t="s">
        <v>106</v>
      </c>
      <c r="BO13" s="5">
        <v>4.6500000000000004</v>
      </c>
      <c r="BQ13" s="63" t="s">
        <v>115</v>
      </c>
      <c r="BR13" s="5">
        <f t="shared" si="19"/>
        <v>5.35</v>
      </c>
      <c r="BS13" s="3">
        <f t="shared" si="20"/>
        <v>5.35</v>
      </c>
    </row>
    <row r="14" spans="1:71" ht="18.95" customHeight="1" x14ac:dyDescent="0.25">
      <c r="A14" s="31">
        <v>14</v>
      </c>
      <c r="B14" s="135"/>
      <c r="C14" s="28"/>
      <c r="D14" s="54" t="s">
        <v>9</v>
      </c>
      <c r="E14" s="2" t="s">
        <v>6</v>
      </c>
      <c r="F14" s="2" t="s">
        <v>11</v>
      </c>
      <c r="G14" s="119" t="s">
        <v>100</v>
      </c>
      <c r="H14" s="53" t="s">
        <v>117</v>
      </c>
      <c r="I14" s="55" t="s">
        <v>117</v>
      </c>
      <c r="J14" s="53" t="s">
        <v>102</v>
      </c>
      <c r="K14" s="53" t="s">
        <v>102</v>
      </c>
      <c r="L14" s="61" t="s">
        <v>118</v>
      </c>
      <c r="M14" s="125" t="s">
        <v>104</v>
      </c>
      <c r="N14" s="28"/>
      <c r="O14" s="28"/>
      <c r="P14" s="122" t="s">
        <v>240</v>
      </c>
      <c r="Q14" s="28"/>
      <c r="R14" s="2" t="s">
        <v>13</v>
      </c>
      <c r="S14" s="2"/>
      <c r="T14" s="87">
        <v>8.02</v>
      </c>
      <c r="U14" s="2" t="s">
        <v>4</v>
      </c>
      <c r="V14" s="131"/>
      <c r="W14" s="133"/>
      <c r="X14" s="133"/>
      <c r="Y14" s="133"/>
      <c r="Z14" s="62">
        <f>7.9*2.54+2</f>
        <v>22.1</v>
      </c>
      <c r="AA14" s="62">
        <v>22.1</v>
      </c>
      <c r="AB14" s="62">
        <f>10*2.54+2</f>
        <v>27.4</v>
      </c>
      <c r="AC14" s="37">
        <v>10</v>
      </c>
      <c r="AD14" s="113">
        <v>1</v>
      </c>
      <c r="AE14" s="49">
        <f t="shared" si="9"/>
        <v>1.2999999999999999E-2</v>
      </c>
      <c r="AF14" s="37">
        <v>63</v>
      </c>
      <c r="AG14" s="33">
        <f t="shared" si="10"/>
        <v>4846</v>
      </c>
      <c r="AH14" s="38">
        <v>2200</v>
      </c>
      <c r="AI14" s="34">
        <f t="shared" si="11"/>
        <v>0.45</v>
      </c>
      <c r="AJ14" s="28" t="s">
        <v>207</v>
      </c>
      <c r="AK14" s="91">
        <v>0.06</v>
      </c>
      <c r="AL14" s="30">
        <f t="shared" si="17"/>
        <v>0.36</v>
      </c>
      <c r="AM14" s="34">
        <f t="shared" si="0"/>
        <v>2.89</v>
      </c>
      <c r="AN14" s="34">
        <f t="shared" si="1"/>
        <v>11.36</v>
      </c>
      <c r="AO14" s="35">
        <v>0</v>
      </c>
      <c r="AP14" s="34">
        <f t="shared" si="2"/>
        <v>0</v>
      </c>
      <c r="AQ14" s="35">
        <v>0.06</v>
      </c>
      <c r="AR14" s="34">
        <f t="shared" si="3"/>
        <v>0.98</v>
      </c>
      <c r="AS14" s="9"/>
      <c r="AT14" s="30"/>
      <c r="AU14" s="29"/>
      <c r="AV14" s="34">
        <f t="shared" si="5"/>
        <v>0.98</v>
      </c>
      <c r="AW14" s="34">
        <f t="shared" si="6"/>
        <v>12.34</v>
      </c>
      <c r="AX14" s="36">
        <f t="shared" si="7"/>
        <v>0.24759999999999999</v>
      </c>
      <c r="AY14" s="97">
        <f t="shared" si="18"/>
        <v>16.399999999999999</v>
      </c>
      <c r="AZ14" s="9">
        <v>36.99</v>
      </c>
      <c r="BA14" s="36">
        <f t="shared" si="13"/>
        <v>0.55659999999999998</v>
      </c>
      <c r="BB14" s="9"/>
      <c r="BC14" s="55">
        <v>500</v>
      </c>
      <c r="BD14" s="34">
        <f t="shared" si="14"/>
        <v>6170</v>
      </c>
      <c r="BE14" s="34">
        <f t="shared" si="15"/>
        <v>8200</v>
      </c>
      <c r="BF14" s="34">
        <f t="shared" si="16"/>
        <v>18495</v>
      </c>
      <c r="BG14" s="32" t="str">
        <f t="shared" si="8"/>
        <v/>
      </c>
      <c r="BH14" s="28"/>
      <c r="BI14" s="28"/>
      <c r="BJ14" s="60" t="s">
        <v>12</v>
      </c>
      <c r="BK14" s="2" t="s">
        <v>3</v>
      </c>
      <c r="BL14" s="55" t="s">
        <v>106</v>
      </c>
      <c r="BO14" s="5">
        <v>14.25</v>
      </c>
      <c r="BQ14" s="53" t="s">
        <v>117</v>
      </c>
      <c r="BR14" s="5">
        <f t="shared" si="19"/>
        <v>16.39</v>
      </c>
      <c r="BS14" s="3">
        <f t="shared" si="20"/>
        <v>16.399999999999999</v>
      </c>
    </row>
    <row r="15" spans="1:71" ht="18.95" customHeight="1" x14ac:dyDescent="0.25">
      <c r="A15" s="31">
        <v>15</v>
      </c>
      <c r="B15" s="135"/>
      <c r="C15" s="28"/>
      <c r="D15" s="54" t="s">
        <v>9</v>
      </c>
      <c r="E15" s="2" t="s">
        <v>6</v>
      </c>
      <c r="F15" s="2" t="s">
        <v>11</v>
      </c>
      <c r="G15" s="119" t="s">
        <v>100</v>
      </c>
      <c r="H15" s="53" t="s">
        <v>119</v>
      </c>
      <c r="I15" s="55" t="s">
        <v>119</v>
      </c>
      <c r="J15" s="53" t="s">
        <v>102</v>
      </c>
      <c r="K15" s="53" t="s">
        <v>102</v>
      </c>
      <c r="L15" s="53" t="s">
        <v>120</v>
      </c>
      <c r="M15" s="125" t="s">
        <v>104</v>
      </c>
      <c r="N15" s="28"/>
      <c r="O15" s="28"/>
      <c r="P15" s="122" t="s">
        <v>241</v>
      </c>
      <c r="Q15" s="28"/>
      <c r="R15" s="2" t="s">
        <v>13</v>
      </c>
      <c r="S15" s="2"/>
      <c r="T15" s="87">
        <v>4.49</v>
      </c>
      <c r="U15" s="2" t="s">
        <v>4</v>
      </c>
      <c r="V15" s="131"/>
      <c r="W15" s="133"/>
      <c r="X15" s="133"/>
      <c r="Y15" s="133"/>
      <c r="Z15" s="57">
        <v>12.2</v>
      </c>
      <c r="AA15" s="57">
        <v>12.2</v>
      </c>
      <c r="AB15" s="57">
        <f>10*2.54+12+2</f>
        <v>39.4</v>
      </c>
      <c r="AC15" s="37">
        <v>10</v>
      </c>
      <c r="AD15" s="113">
        <v>1</v>
      </c>
      <c r="AE15" s="49">
        <f t="shared" si="9"/>
        <v>6.0000000000000001E-3</v>
      </c>
      <c r="AF15" s="37">
        <v>63</v>
      </c>
      <c r="AG15" s="33">
        <f t="shared" si="10"/>
        <v>10500</v>
      </c>
      <c r="AH15" s="38">
        <v>2200</v>
      </c>
      <c r="AI15" s="34">
        <f t="shared" si="11"/>
        <v>0.21</v>
      </c>
      <c r="AJ15" s="28" t="s">
        <v>207</v>
      </c>
      <c r="AK15" s="91">
        <v>0.06</v>
      </c>
      <c r="AL15" s="30">
        <f t="shared" si="17"/>
        <v>0.36</v>
      </c>
      <c r="AM15" s="34">
        <f t="shared" si="0"/>
        <v>1.62</v>
      </c>
      <c r="AN15" s="34">
        <f t="shared" si="1"/>
        <v>6.32</v>
      </c>
      <c r="AO15" s="35">
        <v>0</v>
      </c>
      <c r="AP15" s="34">
        <f t="shared" si="2"/>
        <v>0</v>
      </c>
      <c r="AQ15" s="35">
        <v>0.06</v>
      </c>
      <c r="AR15" s="34">
        <f t="shared" si="3"/>
        <v>0.51</v>
      </c>
      <c r="AS15" s="9"/>
      <c r="AT15" s="30"/>
      <c r="AU15" s="29"/>
      <c r="AV15" s="34">
        <f t="shared" si="5"/>
        <v>0.51</v>
      </c>
      <c r="AW15" s="34">
        <f t="shared" si="6"/>
        <v>6.83</v>
      </c>
      <c r="AX15" s="36">
        <f t="shared" si="7"/>
        <v>0.19650000000000001</v>
      </c>
      <c r="AY15" s="97">
        <f t="shared" si="18"/>
        <v>8.5</v>
      </c>
      <c r="AZ15" s="9">
        <v>19.989999999999998</v>
      </c>
      <c r="BA15" s="36">
        <f t="shared" si="13"/>
        <v>0.57479999999999998</v>
      </c>
      <c r="BB15" s="9"/>
      <c r="BC15" s="52">
        <v>500</v>
      </c>
      <c r="BD15" s="34">
        <f t="shared" si="14"/>
        <v>3415</v>
      </c>
      <c r="BE15" s="34">
        <f t="shared" si="15"/>
        <v>4250</v>
      </c>
      <c r="BF15" s="34">
        <f t="shared" si="16"/>
        <v>9995</v>
      </c>
      <c r="BG15" s="32" t="str">
        <f t="shared" si="8"/>
        <v/>
      </c>
      <c r="BH15" s="28"/>
      <c r="BI15" s="28"/>
      <c r="BJ15" s="60" t="s">
        <v>12</v>
      </c>
      <c r="BK15" s="2" t="s">
        <v>3</v>
      </c>
      <c r="BL15" s="55" t="s">
        <v>106</v>
      </c>
      <c r="BO15" s="5">
        <v>7.4</v>
      </c>
      <c r="BQ15" s="53" t="s">
        <v>119</v>
      </c>
      <c r="BR15" s="5">
        <f t="shared" si="19"/>
        <v>8.51</v>
      </c>
      <c r="BS15" s="3">
        <f t="shared" si="20"/>
        <v>8.5</v>
      </c>
    </row>
    <row r="16" spans="1:71" ht="18.95" customHeight="1" x14ac:dyDescent="0.25">
      <c r="A16" s="31">
        <v>16</v>
      </c>
      <c r="B16" s="136"/>
      <c r="C16" s="28"/>
      <c r="D16" s="54" t="s">
        <v>9</v>
      </c>
      <c r="E16" s="2" t="s">
        <v>6</v>
      </c>
      <c r="F16" s="2" t="s">
        <v>11</v>
      </c>
      <c r="G16" s="119" t="s">
        <v>100</v>
      </c>
      <c r="H16" s="53" t="s">
        <v>121</v>
      </c>
      <c r="I16" s="55" t="s">
        <v>121</v>
      </c>
      <c r="J16" s="53" t="s">
        <v>102</v>
      </c>
      <c r="K16" s="53" t="s">
        <v>102</v>
      </c>
      <c r="L16" s="53" t="s">
        <v>122</v>
      </c>
      <c r="M16" s="125" t="s">
        <v>104</v>
      </c>
      <c r="N16" s="28"/>
      <c r="O16" s="28"/>
      <c r="P16" s="122" t="s">
        <v>242</v>
      </c>
      <c r="Q16" s="28"/>
      <c r="R16" s="2" t="s">
        <v>13</v>
      </c>
      <c r="S16" s="2"/>
      <c r="T16" s="87">
        <v>4.25</v>
      </c>
      <c r="U16" s="2" t="s">
        <v>4</v>
      </c>
      <c r="V16" s="131"/>
      <c r="W16" s="133"/>
      <c r="X16" s="133"/>
      <c r="Y16" s="133"/>
      <c r="Z16" s="57">
        <v>20</v>
      </c>
      <c r="AA16" s="57">
        <v>20</v>
      </c>
      <c r="AB16" s="57">
        <v>37</v>
      </c>
      <c r="AC16" s="37">
        <v>10</v>
      </c>
      <c r="AD16" s="113">
        <v>1</v>
      </c>
      <c r="AE16" s="49">
        <f t="shared" si="9"/>
        <v>1.4999999999999999E-2</v>
      </c>
      <c r="AF16" s="37">
        <v>63</v>
      </c>
      <c r="AG16" s="33">
        <f t="shared" si="10"/>
        <v>4200</v>
      </c>
      <c r="AH16" s="38">
        <v>2200</v>
      </c>
      <c r="AI16" s="34">
        <f t="shared" si="11"/>
        <v>0.52</v>
      </c>
      <c r="AJ16" s="28" t="s">
        <v>207</v>
      </c>
      <c r="AK16" s="91">
        <v>0.06</v>
      </c>
      <c r="AL16" s="30">
        <f t="shared" si="17"/>
        <v>0.36</v>
      </c>
      <c r="AM16" s="34">
        <f t="shared" si="0"/>
        <v>1.53</v>
      </c>
      <c r="AN16" s="34">
        <f t="shared" si="1"/>
        <v>6.3</v>
      </c>
      <c r="AO16" s="35">
        <v>0</v>
      </c>
      <c r="AP16" s="34">
        <f t="shared" si="2"/>
        <v>0</v>
      </c>
      <c r="AQ16" s="35">
        <v>0.06</v>
      </c>
      <c r="AR16" s="34">
        <f t="shared" si="3"/>
        <v>0.53</v>
      </c>
      <c r="AS16" s="9"/>
      <c r="AT16" s="30"/>
      <c r="AU16" s="29"/>
      <c r="AV16" s="34">
        <f t="shared" si="5"/>
        <v>0.53</v>
      </c>
      <c r="AW16" s="34">
        <f t="shared" si="6"/>
        <v>6.83</v>
      </c>
      <c r="AX16" s="36">
        <f t="shared" si="7"/>
        <v>0.2326</v>
      </c>
      <c r="AY16" s="109">
        <v>8.9</v>
      </c>
      <c r="AZ16" s="9">
        <v>19.989999999999998</v>
      </c>
      <c r="BA16" s="36">
        <f t="shared" si="13"/>
        <v>0.55479999999999996</v>
      </c>
      <c r="BB16" s="9"/>
      <c r="BC16" s="52">
        <v>500</v>
      </c>
      <c r="BD16" s="34">
        <f t="shared" si="14"/>
        <v>3415</v>
      </c>
      <c r="BE16" s="34">
        <f t="shared" si="15"/>
        <v>4450</v>
      </c>
      <c r="BF16" s="34">
        <f t="shared" si="16"/>
        <v>9995</v>
      </c>
      <c r="BG16" s="32" t="str">
        <f t="shared" si="8"/>
        <v/>
      </c>
      <c r="BH16" s="28"/>
      <c r="BI16" s="28"/>
      <c r="BJ16" s="60" t="s">
        <v>12</v>
      </c>
      <c r="BK16" s="2" t="s">
        <v>3</v>
      </c>
      <c r="BL16" s="55" t="s">
        <v>106</v>
      </c>
      <c r="BQ16" s="53" t="s">
        <v>121</v>
      </c>
      <c r="BR16" s="5">
        <f t="shared" si="19"/>
        <v>0</v>
      </c>
      <c r="BS16" s="3">
        <f t="shared" si="20"/>
        <v>0</v>
      </c>
    </row>
    <row r="17" spans="1:66" ht="18.95" customHeight="1" x14ac:dyDescent="0.25">
      <c r="A17" s="31">
        <v>97</v>
      </c>
      <c r="B17" s="135"/>
      <c r="C17" s="28"/>
      <c r="D17" s="72" t="s">
        <v>142</v>
      </c>
      <c r="E17" s="2" t="s">
        <v>5</v>
      </c>
      <c r="F17" s="2" t="s">
        <v>11</v>
      </c>
      <c r="G17" s="120" t="s">
        <v>217</v>
      </c>
      <c r="H17" s="60" t="s">
        <v>155</v>
      </c>
      <c r="I17" s="60" t="s">
        <v>156</v>
      </c>
      <c r="J17" s="123" t="s">
        <v>143</v>
      </c>
      <c r="K17" s="123" t="s">
        <v>143</v>
      </c>
      <c r="L17" s="73" t="s">
        <v>157</v>
      </c>
      <c r="M17" s="126" t="s">
        <v>147</v>
      </c>
      <c r="N17" s="28"/>
      <c r="O17" s="28"/>
      <c r="P17" s="122" t="s">
        <v>243</v>
      </c>
      <c r="Q17" s="28"/>
      <c r="R17" s="2" t="s">
        <v>13</v>
      </c>
      <c r="S17" s="2"/>
      <c r="T17" s="87">
        <v>4.5</v>
      </c>
      <c r="U17" s="2" t="s">
        <v>4</v>
      </c>
      <c r="V17" s="137"/>
      <c r="W17" s="138"/>
      <c r="X17" s="138"/>
      <c r="Y17" s="138"/>
      <c r="Z17" s="75">
        <v>16.5</v>
      </c>
      <c r="AA17" s="75">
        <v>14</v>
      </c>
      <c r="AB17" s="75">
        <v>28.5</v>
      </c>
      <c r="AC17" s="37">
        <v>10</v>
      </c>
      <c r="AD17" s="114">
        <v>1</v>
      </c>
      <c r="AE17" s="49">
        <f t="shared" ref="AE17:AE32" si="21">IF(Z17="","",Z17*AA17*AB17/1000000)</f>
        <v>7.0000000000000001E-3</v>
      </c>
      <c r="AF17" s="37">
        <v>63</v>
      </c>
      <c r="AG17" s="33">
        <f t="shared" ref="AG17:AG32" si="22">IF(AD17="","",AF17/AE17*AD17)</f>
        <v>9000</v>
      </c>
      <c r="AH17" s="38">
        <v>2200</v>
      </c>
      <c r="AI17" s="34">
        <f t="shared" ref="AI17:AI32" si="23">IF(ISERROR(AH17/AG17),"",AH17/AG17)</f>
        <v>0.24</v>
      </c>
      <c r="AJ17" s="94" t="s">
        <v>210</v>
      </c>
      <c r="AK17" s="95">
        <v>3.4000000000000002E-2</v>
      </c>
      <c r="AL17" s="39">
        <f t="shared" ref="AL17:AL19" si="24">AK17+30%</f>
        <v>0.33400000000000002</v>
      </c>
      <c r="AM17" s="34">
        <f t="shared" ref="AM17:AM32" si="25">IF(ISERROR(T17*AL17),"",T17*AL17)</f>
        <v>1.5</v>
      </c>
      <c r="AN17" s="34">
        <f t="shared" ref="AN17:AN32" si="26">IF(ISERROR(T17+AI17+AM17),"",T17+AI17+AM17)</f>
        <v>6.24</v>
      </c>
      <c r="AO17" s="35">
        <v>0</v>
      </c>
      <c r="AP17" s="34">
        <f t="shared" ref="AP17:AP32" si="27">IF(ISERROR(AY17*AO17),"",AY17*AO17)</f>
        <v>0</v>
      </c>
      <c r="AQ17" s="30">
        <v>0.05</v>
      </c>
      <c r="AR17" s="34">
        <f t="shared" ref="AR17:AR32" si="28">IF(ISERROR(AY17*AQ17),"",AY17*AQ17)</f>
        <v>0.44</v>
      </c>
      <c r="AS17" s="9"/>
      <c r="AT17" s="30"/>
      <c r="AU17" s="9"/>
      <c r="AV17" s="34">
        <f t="shared" ref="AV17:AV32" si="29">IF(ISERROR(AP17+AR17+AU17),"",AP17+AR17+AU17)</f>
        <v>0.44</v>
      </c>
      <c r="AW17" s="34">
        <f t="shared" ref="AW17:AW32" si="30">IF(ISERROR(AN17+AV17),"",AN17+AV17)</f>
        <v>6.68</v>
      </c>
      <c r="AX17" s="36">
        <f t="shared" ref="AX17:AX32" si="31">IF(ISERROR((AY17-AW17)/AY17),"",(AY17-AW17)/AY17)</f>
        <v>0.2366</v>
      </c>
      <c r="AY17" s="87">
        <v>8.75</v>
      </c>
      <c r="AZ17" s="28"/>
      <c r="BA17" s="36" t="str">
        <f t="shared" ref="BA17:BA32" si="32">IF(ISERROR((AZ17-AY17)/AZ17),"",(AZ17-AY17)/AZ17)</f>
        <v/>
      </c>
      <c r="BB17" s="9"/>
      <c r="BC17" s="60">
        <v>500</v>
      </c>
      <c r="BD17" s="34">
        <f t="shared" ref="BD17:BD32" si="33">IF(ISERROR(AW17*BC17),"",AW17*BC17)</f>
        <v>3340</v>
      </c>
      <c r="BE17" s="34">
        <f t="shared" ref="BE17:BE32" si="34">IF(ISERROR(AY17*BC17),"",AY17*BC17)</f>
        <v>4375</v>
      </c>
      <c r="BF17" s="34">
        <f t="shared" ref="BF17:BF32" si="35">IF(ISERROR(AZ17*BC17),"",AZ17*BC17)</f>
        <v>0</v>
      </c>
      <c r="BG17" s="32" t="str">
        <f t="shared" ref="BG17:BG32" si="36">IF(W17="","",W17*X17*Y17/1000000/AD17*BC17)</f>
        <v/>
      </c>
      <c r="BH17" s="28"/>
      <c r="BI17" s="28"/>
      <c r="BJ17" s="60" t="s">
        <v>12</v>
      </c>
      <c r="BK17" s="2" t="s">
        <v>3</v>
      </c>
      <c r="BL17" s="60" t="s">
        <v>145</v>
      </c>
    </row>
    <row r="18" spans="1:66" ht="18.95" customHeight="1" x14ac:dyDescent="0.25">
      <c r="A18" s="31">
        <v>98</v>
      </c>
      <c r="B18" s="135"/>
      <c r="C18" s="28"/>
      <c r="D18" s="72" t="s">
        <v>142</v>
      </c>
      <c r="E18" s="2" t="s">
        <v>5</v>
      </c>
      <c r="F18" s="2" t="s">
        <v>11</v>
      </c>
      <c r="G18" s="120" t="s">
        <v>217</v>
      </c>
      <c r="H18" s="60" t="s">
        <v>158</v>
      </c>
      <c r="I18" s="60" t="s">
        <v>159</v>
      </c>
      <c r="J18" s="123" t="s">
        <v>143</v>
      </c>
      <c r="K18" s="123" t="s">
        <v>143</v>
      </c>
      <c r="L18" s="73" t="s">
        <v>160</v>
      </c>
      <c r="M18" s="126" t="s">
        <v>147</v>
      </c>
      <c r="N18" s="28"/>
      <c r="O18" s="28"/>
      <c r="P18" s="122" t="s">
        <v>244</v>
      </c>
      <c r="Q18" s="28"/>
      <c r="R18" s="2" t="s">
        <v>13</v>
      </c>
      <c r="S18" s="2"/>
      <c r="T18" s="87">
        <v>4.1500000000000004</v>
      </c>
      <c r="U18" s="2" t="s">
        <v>4</v>
      </c>
      <c r="V18" s="137"/>
      <c r="W18" s="138"/>
      <c r="X18" s="138"/>
      <c r="Y18" s="138"/>
      <c r="Z18" s="75">
        <v>14.5</v>
      </c>
      <c r="AA18" s="75">
        <v>14.5</v>
      </c>
      <c r="AB18" s="75">
        <v>33.5</v>
      </c>
      <c r="AC18" s="37">
        <v>10</v>
      </c>
      <c r="AD18" s="114">
        <v>1</v>
      </c>
      <c r="AE18" s="49">
        <f t="shared" si="21"/>
        <v>7.0000000000000001E-3</v>
      </c>
      <c r="AF18" s="37">
        <v>63</v>
      </c>
      <c r="AG18" s="33">
        <f t="shared" si="22"/>
        <v>9000</v>
      </c>
      <c r="AH18" s="38">
        <v>2200</v>
      </c>
      <c r="AI18" s="34">
        <f t="shared" si="23"/>
        <v>0.24</v>
      </c>
      <c r="AJ18" s="94" t="s">
        <v>210</v>
      </c>
      <c r="AK18" s="95">
        <v>3.4000000000000002E-2</v>
      </c>
      <c r="AL18" s="39">
        <f t="shared" si="24"/>
        <v>0.33400000000000002</v>
      </c>
      <c r="AM18" s="34">
        <f t="shared" si="25"/>
        <v>1.39</v>
      </c>
      <c r="AN18" s="34">
        <f t="shared" si="26"/>
        <v>5.78</v>
      </c>
      <c r="AO18" s="35">
        <v>0</v>
      </c>
      <c r="AP18" s="34">
        <f t="shared" si="27"/>
        <v>0</v>
      </c>
      <c r="AQ18" s="30">
        <v>0.05</v>
      </c>
      <c r="AR18" s="34">
        <f t="shared" si="28"/>
        <v>0.41</v>
      </c>
      <c r="AS18" s="9"/>
      <c r="AT18" s="30"/>
      <c r="AU18" s="9"/>
      <c r="AV18" s="34">
        <f t="shared" si="29"/>
        <v>0.41</v>
      </c>
      <c r="AW18" s="34">
        <f t="shared" si="30"/>
        <v>6.19</v>
      </c>
      <c r="AX18" s="36">
        <f t="shared" si="31"/>
        <v>0.24970000000000001</v>
      </c>
      <c r="AY18" s="87">
        <v>8.25</v>
      </c>
      <c r="AZ18" s="28"/>
      <c r="BA18" s="36" t="str">
        <f t="shared" si="32"/>
        <v/>
      </c>
      <c r="BB18" s="9"/>
      <c r="BC18" s="60">
        <v>500</v>
      </c>
      <c r="BD18" s="34">
        <f t="shared" si="33"/>
        <v>3095</v>
      </c>
      <c r="BE18" s="34">
        <f t="shared" si="34"/>
        <v>4125</v>
      </c>
      <c r="BF18" s="34">
        <f t="shared" si="35"/>
        <v>0</v>
      </c>
      <c r="BG18" s="32" t="str">
        <f t="shared" si="36"/>
        <v/>
      </c>
      <c r="BH18" s="28"/>
      <c r="BI18" s="28"/>
      <c r="BJ18" s="60" t="s">
        <v>12</v>
      </c>
      <c r="BK18" s="2" t="s">
        <v>3</v>
      </c>
      <c r="BL18" s="60" t="s">
        <v>145</v>
      </c>
    </row>
    <row r="19" spans="1:66" ht="18.95" customHeight="1" x14ac:dyDescent="0.25">
      <c r="A19" s="31">
        <v>99</v>
      </c>
      <c r="B19" s="136"/>
      <c r="C19" s="28"/>
      <c r="D19" s="72" t="s">
        <v>142</v>
      </c>
      <c r="E19" s="2" t="s">
        <v>5</v>
      </c>
      <c r="F19" s="2" t="s">
        <v>11</v>
      </c>
      <c r="G19" s="120" t="s">
        <v>217</v>
      </c>
      <c r="H19" s="60" t="s">
        <v>161</v>
      </c>
      <c r="I19" s="60" t="s">
        <v>162</v>
      </c>
      <c r="J19" s="123" t="s">
        <v>143</v>
      </c>
      <c r="K19" s="123" t="s">
        <v>143</v>
      </c>
      <c r="L19" s="73" t="s">
        <v>163</v>
      </c>
      <c r="M19" s="126" t="s">
        <v>147</v>
      </c>
      <c r="N19" s="28"/>
      <c r="O19" s="28"/>
      <c r="P19" s="122" t="s">
        <v>245</v>
      </c>
      <c r="Q19" s="103"/>
      <c r="R19" s="2" t="s">
        <v>13</v>
      </c>
      <c r="S19" s="2"/>
      <c r="T19" s="87">
        <v>4.58</v>
      </c>
      <c r="U19" s="2" t="s">
        <v>4</v>
      </c>
      <c r="V19" s="137"/>
      <c r="W19" s="138"/>
      <c r="X19" s="138"/>
      <c r="Y19" s="138"/>
      <c r="Z19" s="75">
        <v>11.3</v>
      </c>
      <c r="AA19" s="75">
        <v>11.3</v>
      </c>
      <c r="AB19" s="75">
        <v>39.5</v>
      </c>
      <c r="AC19" s="37">
        <v>10</v>
      </c>
      <c r="AD19" s="114">
        <v>1</v>
      </c>
      <c r="AE19" s="49">
        <f t="shared" si="21"/>
        <v>5.0000000000000001E-3</v>
      </c>
      <c r="AF19" s="37">
        <v>63</v>
      </c>
      <c r="AG19" s="33">
        <f t="shared" si="22"/>
        <v>12600</v>
      </c>
      <c r="AH19" s="38">
        <v>2200</v>
      </c>
      <c r="AI19" s="34">
        <f t="shared" si="23"/>
        <v>0.17</v>
      </c>
      <c r="AJ19" s="94" t="s">
        <v>210</v>
      </c>
      <c r="AK19" s="95">
        <v>3.4000000000000002E-2</v>
      </c>
      <c r="AL19" s="39">
        <f t="shared" si="24"/>
        <v>0.33400000000000002</v>
      </c>
      <c r="AM19" s="34">
        <f t="shared" si="25"/>
        <v>1.53</v>
      </c>
      <c r="AN19" s="34">
        <f t="shared" si="26"/>
        <v>6.28</v>
      </c>
      <c r="AO19" s="35">
        <v>0</v>
      </c>
      <c r="AP19" s="34">
        <f t="shared" si="27"/>
        <v>0</v>
      </c>
      <c r="AQ19" s="30">
        <v>0.05</v>
      </c>
      <c r="AR19" s="34">
        <f t="shared" si="28"/>
        <v>0.43</v>
      </c>
      <c r="AS19" s="9"/>
      <c r="AT19" s="30"/>
      <c r="AU19" s="9"/>
      <c r="AV19" s="34">
        <f t="shared" si="29"/>
        <v>0.43</v>
      </c>
      <c r="AW19" s="34">
        <f t="shared" si="30"/>
        <v>6.71</v>
      </c>
      <c r="AX19" s="36">
        <f t="shared" si="31"/>
        <v>0.21060000000000001</v>
      </c>
      <c r="AY19" s="87">
        <v>8.5</v>
      </c>
      <c r="AZ19" s="28"/>
      <c r="BA19" s="36" t="str">
        <f t="shared" si="32"/>
        <v/>
      </c>
      <c r="BB19" s="9"/>
      <c r="BC19" s="60">
        <v>500</v>
      </c>
      <c r="BD19" s="34">
        <f t="shared" si="33"/>
        <v>3355</v>
      </c>
      <c r="BE19" s="34">
        <f t="shared" si="34"/>
        <v>4250</v>
      </c>
      <c r="BF19" s="34">
        <f t="shared" si="35"/>
        <v>0</v>
      </c>
      <c r="BG19" s="32" t="str">
        <f t="shared" si="36"/>
        <v/>
      </c>
      <c r="BH19" s="28"/>
      <c r="BI19" s="28"/>
      <c r="BJ19" s="60" t="s">
        <v>12</v>
      </c>
      <c r="BK19" s="2" t="s">
        <v>3</v>
      </c>
      <c r="BL19" s="60" t="s">
        <v>145</v>
      </c>
    </row>
    <row r="20" spans="1:66" ht="18.95" customHeight="1" x14ac:dyDescent="0.25">
      <c r="A20" s="31">
        <v>101</v>
      </c>
      <c r="B20" s="134"/>
      <c r="C20" s="28"/>
      <c r="D20" s="72" t="s">
        <v>142</v>
      </c>
      <c r="E20" s="2" t="s">
        <v>5</v>
      </c>
      <c r="F20" s="2" t="s">
        <v>11</v>
      </c>
      <c r="G20" s="121" t="s">
        <v>164</v>
      </c>
      <c r="H20" s="72" t="s">
        <v>165</v>
      </c>
      <c r="I20" s="60" t="s">
        <v>270</v>
      </c>
      <c r="J20" s="123" t="s">
        <v>143</v>
      </c>
      <c r="K20" s="123" t="s">
        <v>143</v>
      </c>
      <c r="L20" s="73" t="s">
        <v>166</v>
      </c>
      <c r="M20" s="123" t="s">
        <v>167</v>
      </c>
      <c r="N20" s="28"/>
      <c r="O20" s="28"/>
      <c r="P20" s="122" t="s">
        <v>246</v>
      </c>
      <c r="Q20" s="28"/>
      <c r="R20" s="2" t="s">
        <v>13</v>
      </c>
      <c r="S20" s="2"/>
      <c r="T20" s="87">
        <v>2</v>
      </c>
      <c r="U20" s="2" t="s">
        <v>4</v>
      </c>
      <c r="V20" s="137" t="s">
        <v>144</v>
      </c>
      <c r="W20" s="139">
        <v>52</v>
      </c>
      <c r="X20" s="139">
        <v>31.5</v>
      </c>
      <c r="Y20" s="139">
        <v>41</v>
      </c>
      <c r="Z20" s="75">
        <v>14.5</v>
      </c>
      <c r="AA20" s="75">
        <v>12</v>
      </c>
      <c r="AB20" s="75">
        <v>18.5</v>
      </c>
      <c r="AC20" s="37">
        <v>10</v>
      </c>
      <c r="AD20" s="114">
        <v>2</v>
      </c>
      <c r="AE20" s="49">
        <f t="shared" si="21"/>
        <v>3.0000000000000001E-3</v>
      </c>
      <c r="AF20" s="37">
        <v>63</v>
      </c>
      <c r="AG20" s="33">
        <f t="shared" si="22"/>
        <v>42000</v>
      </c>
      <c r="AH20" s="38">
        <v>2200</v>
      </c>
      <c r="AI20" s="34">
        <f t="shared" si="23"/>
        <v>0.05</v>
      </c>
      <c r="AJ20" s="93" t="s">
        <v>51</v>
      </c>
      <c r="AK20" s="95">
        <v>1.7999999999999999E-2</v>
      </c>
      <c r="AL20" s="30">
        <f>AK20+30%</f>
        <v>0.318</v>
      </c>
      <c r="AM20" s="34">
        <f t="shared" si="25"/>
        <v>0.64</v>
      </c>
      <c r="AN20" s="34">
        <f t="shared" si="26"/>
        <v>2.69</v>
      </c>
      <c r="AO20" s="35">
        <v>0</v>
      </c>
      <c r="AP20" s="34">
        <f t="shared" si="27"/>
        <v>0</v>
      </c>
      <c r="AQ20" s="30"/>
      <c r="AR20" s="34">
        <f t="shared" si="28"/>
        <v>0</v>
      </c>
      <c r="AS20" s="9"/>
      <c r="AT20" s="30"/>
      <c r="AU20" s="9"/>
      <c r="AV20" s="34">
        <f t="shared" si="29"/>
        <v>0</v>
      </c>
      <c r="AW20" s="34">
        <f t="shared" si="30"/>
        <v>2.69</v>
      </c>
      <c r="AX20" s="36">
        <f t="shared" si="31"/>
        <v>0.47249999999999998</v>
      </c>
      <c r="AY20" s="96">
        <v>5.0999999999999996</v>
      </c>
      <c r="AZ20" s="28">
        <v>12.99</v>
      </c>
      <c r="BA20" s="36">
        <f t="shared" si="32"/>
        <v>0.60740000000000005</v>
      </c>
      <c r="BB20" s="9"/>
      <c r="BC20" s="60">
        <v>1000</v>
      </c>
      <c r="BD20" s="34">
        <f t="shared" si="33"/>
        <v>2690</v>
      </c>
      <c r="BE20" s="34">
        <f t="shared" si="34"/>
        <v>5100</v>
      </c>
      <c r="BF20" s="34">
        <f t="shared" si="35"/>
        <v>12990</v>
      </c>
      <c r="BG20" s="32">
        <f t="shared" si="36"/>
        <v>33.58</v>
      </c>
      <c r="BH20" s="28"/>
      <c r="BI20" s="28"/>
      <c r="BJ20" s="60" t="s">
        <v>12</v>
      </c>
      <c r="BK20" s="2" t="s">
        <v>3</v>
      </c>
      <c r="BL20" s="60" t="s">
        <v>145</v>
      </c>
      <c r="BN20" s="1" t="s">
        <v>211</v>
      </c>
    </row>
    <row r="21" spans="1:66" ht="18.95" customHeight="1" x14ac:dyDescent="0.25">
      <c r="A21" s="31">
        <v>102</v>
      </c>
      <c r="B21" s="135"/>
      <c r="C21" s="28"/>
      <c r="D21" s="72" t="s">
        <v>142</v>
      </c>
      <c r="E21" s="2" t="s">
        <v>5</v>
      </c>
      <c r="F21" s="2" t="s">
        <v>11</v>
      </c>
      <c r="G21" s="121" t="s">
        <v>164</v>
      </c>
      <c r="H21" s="72" t="s">
        <v>146</v>
      </c>
      <c r="I21" s="60" t="s">
        <v>70</v>
      </c>
      <c r="J21" s="123" t="s">
        <v>143</v>
      </c>
      <c r="K21" s="123" t="s">
        <v>143</v>
      </c>
      <c r="L21" s="73" t="s">
        <v>168</v>
      </c>
      <c r="M21" s="123" t="s">
        <v>169</v>
      </c>
      <c r="N21" s="28"/>
      <c r="O21" s="28"/>
      <c r="P21" s="122" t="s">
        <v>247</v>
      </c>
      <c r="Q21" s="28"/>
      <c r="R21" s="2" t="s">
        <v>13</v>
      </c>
      <c r="S21" s="2"/>
      <c r="T21" s="87">
        <v>1.65</v>
      </c>
      <c r="U21" s="2" t="s">
        <v>4</v>
      </c>
      <c r="V21" s="137"/>
      <c r="W21" s="139"/>
      <c r="X21" s="139"/>
      <c r="Y21" s="139"/>
      <c r="Z21" s="75">
        <v>12.9</v>
      </c>
      <c r="AA21" s="75">
        <v>7.5</v>
      </c>
      <c r="AB21" s="75">
        <v>12.3</v>
      </c>
      <c r="AC21" s="37">
        <v>10</v>
      </c>
      <c r="AD21" s="114">
        <v>1</v>
      </c>
      <c r="AE21" s="49">
        <f t="shared" si="21"/>
        <v>1E-3</v>
      </c>
      <c r="AF21" s="37">
        <v>63</v>
      </c>
      <c r="AG21" s="33">
        <f t="shared" si="22"/>
        <v>63000</v>
      </c>
      <c r="AH21" s="38">
        <v>2200</v>
      </c>
      <c r="AI21" s="34">
        <f t="shared" si="23"/>
        <v>0.03</v>
      </c>
      <c r="AJ21" s="94" t="s">
        <v>210</v>
      </c>
      <c r="AK21" s="95">
        <v>3.4000000000000002E-2</v>
      </c>
      <c r="AL21" s="30">
        <f t="shared" ref="AL21:AL32" si="37">AK21+30%</f>
        <v>0.33400000000000002</v>
      </c>
      <c r="AM21" s="34">
        <f>IF(ISERROR(T21*AL21),"",T21*AL21)</f>
        <v>0.55000000000000004</v>
      </c>
      <c r="AN21" s="34">
        <f t="shared" si="26"/>
        <v>2.23</v>
      </c>
      <c r="AO21" s="35">
        <v>0</v>
      </c>
      <c r="AP21" s="34">
        <f t="shared" si="27"/>
        <v>0</v>
      </c>
      <c r="AQ21" s="30"/>
      <c r="AR21" s="34">
        <f t="shared" si="28"/>
        <v>0</v>
      </c>
      <c r="AS21" s="9"/>
      <c r="AT21" s="30"/>
      <c r="AU21" s="9"/>
      <c r="AV21" s="34">
        <f t="shared" si="29"/>
        <v>0</v>
      </c>
      <c r="AW21" s="34">
        <f t="shared" si="30"/>
        <v>2.23</v>
      </c>
      <c r="AX21" s="36">
        <f t="shared" si="31"/>
        <v>0.32419999999999999</v>
      </c>
      <c r="AY21" s="96">
        <v>3.3</v>
      </c>
      <c r="AZ21" s="28">
        <v>7.99</v>
      </c>
      <c r="BA21" s="36">
        <f t="shared" si="32"/>
        <v>0.58699999999999997</v>
      </c>
      <c r="BB21" s="9"/>
      <c r="BC21" s="60">
        <v>500</v>
      </c>
      <c r="BD21" s="34">
        <f t="shared" si="33"/>
        <v>1115</v>
      </c>
      <c r="BE21" s="34">
        <f t="shared" si="34"/>
        <v>1650</v>
      </c>
      <c r="BF21" s="34">
        <f t="shared" si="35"/>
        <v>3995</v>
      </c>
      <c r="BG21" s="32" t="str">
        <f t="shared" si="36"/>
        <v/>
      </c>
      <c r="BH21" s="28"/>
      <c r="BI21" s="28"/>
      <c r="BJ21" s="60" t="s">
        <v>12</v>
      </c>
      <c r="BK21" s="2" t="s">
        <v>3</v>
      </c>
      <c r="BL21" s="60" t="s">
        <v>145</v>
      </c>
      <c r="BN21" s="1" t="s">
        <v>212</v>
      </c>
    </row>
    <row r="22" spans="1:66" ht="18.95" customHeight="1" x14ac:dyDescent="0.25">
      <c r="A22" s="31">
        <v>103</v>
      </c>
      <c r="B22" s="135"/>
      <c r="C22" s="28"/>
      <c r="D22" s="72" t="s">
        <v>142</v>
      </c>
      <c r="E22" s="2" t="s">
        <v>5</v>
      </c>
      <c r="F22" s="2" t="s">
        <v>11</v>
      </c>
      <c r="G22" s="121" t="s">
        <v>164</v>
      </c>
      <c r="H22" s="72" t="s">
        <v>148</v>
      </c>
      <c r="I22" s="60" t="s">
        <v>71</v>
      </c>
      <c r="J22" s="123" t="s">
        <v>143</v>
      </c>
      <c r="K22" s="123" t="s">
        <v>143</v>
      </c>
      <c r="L22" s="73" t="s">
        <v>91</v>
      </c>
      <c r="M22" s="123" t="s">
        <v>169</v>
      </c>
      <c r="N22" s="28"/>
      <c r="O22" s="28"/>
      <c r="P22" s="122" t="s">
        <v>248</v>
      </c>
      <c r="Q22" s="28"/>
      <c r="R22" s="2" t="s">
        <v>13</v>
      </c>
      <c r="S22" s="2"/>
      <c r="T22" s="87">
        <v>1.55</v>
      </c>
      <c r="U22" s="2" t="s">
        <v>4</v>
      </c>
      <c r="V22" s="137"/>
      <c r="W22" s="139"/>
      <c r="X22" s="139"/>
      <c r="Y22" s="139"/>
      <c r="Z22" s="75">
        <v>8.8000000000000007</v>
      </c>
      <c r="AA22" s="75">
        <v>8.8000000000000007</v>
      </c>
      <c r="AB22" s="75">
        <v>12</v>
      </c>
      <c r="AC22" s="37">
        <v>10</v>
      </c>
      <c r="AD22" s="114">
        <v>1</v>
      </c>
      <c r="AE22" s="49">
        <f t="shared" si="21"/>
        <v>1E-3</v>
      </c>
      <c r="AF22" s="37">
        <v>63</v>
      </c>
      <c r="AG22" s="33">
        <f t="shared" si="22"/>
        <v>63000</v>
      </c>
      <c r="AH22" s="38">
        <v>2200</v>
      </c>
      <c r="AI22" s="34">
        <f t="shared" si="23"/>
        <v>0.03</v>
      </c>
      <c r="AJ22" s="94" t="s">
        <v>210</v>
      </c>
      <c r="AK22" s="95">
        <v>3.4000000000000002E-2</v>
      </c>
      <c r="AL22" s="30">
        <f t="shared" si="37"/>
        <v>0.33400000000000002</v>
      </c>
      <c r="AM22" s="34">
        <f>IF(ISERROR(T22*AL22),"",T22*AL22)</f>
        <v>0.52</v>
      </c>
      <c r="AN22" s="34">
        <f t="shared" si="26"/>
        <v>2.1</v>
      </c>
      <c r="AO22" s="35">
        <v>0</v>
      </c>
      <c r="AP22" s="34">
        <f t="shared" si="27"/>
        <v>0</v>
      </c>
      <c r="AQ22" s="30"/>
      <c r="AR22" s="34">
        <f t="shared" si="28"/>
        <v>0</v>
      </c>
      <c r="AS22" s="9"/>
      <c r="AT22" s="30"/>
      <c r="AU22" s="9"/>
      <c r="AV22" s="34">
        <f t="shared" si="29"/>
        <v>0</v>
      </c>
      <c r="AW22" s="34">
        <f t="shared" si="30"/>
        <v>2.1</v>
      </c>
      <c r="AX22" s="36">
        <f t="shared" si="31"/>
        <v>0.34379999999999999</v>
      </c>
      <c r="AY22" s="96">
        <v>3.2</v>
      </c>
      <c r="AZ22" s="28">
        <v>7.99</v>
      </c>
      <c r="BA22" s="36">
        <f t="shared" si="32"/>
        <v>0.59950000000000003</v>
      </c>
      <c r="BB22" s="9"/>
      <c r="BC22" s="60">
        <v>500</v>
      </c>
      <c r="BD22" s="34">
        <f t="shared" si="33"/>
        <v>1050</v>
      </c>
      <c r="BE22" s="34">
        <f t="shared" si="34"/>
        <v>1600</v>
      </c>
      <c r="BF22" s="34">
        <f t="shared" si="35"/>
        <v>3995</v>
      </c>
      <c r="BG22" s="32" t="str">
        <f t="shared" si="36"/>
        <v/>
      </c>
      <c r="BH22" s="28"/>
      <c r="BI22" s="28"/>
      <c r="BJ22" s="60" t="s">
        <v>12</v>
      </c>
      <c r="BK22" s="2" t="s">
        <v>3</v>
      </c>
      <c r="BL22" s="60" t="s">
        <v>145</v>
      </c>
    </row>
    <row r="23" spans="1:66" ht="18.95" customHeight="1" x14ac:dyDescent="0.25">
      <c r="A23" s="31">
        <v>104</v>
      </c>
      <c r="B23" s="135"/>
      <c r="C23" s="28"/>
      <c r="D23" s="72" t="s">
        <v>142</v>
      </c>
      <c r="E23" s="2" t="s">
        <v>5</v>
      </c>
      <c r="F23" s="2" t="s">
        <v>11</v>
      </c>
      <c r="G23" s="121" t="s">
        <v>164</v>
      </c>
      <c r="H23" s="72" t="s">
        <v>149</v>
      </c>
      <c r="I23" s="60" t="s">
        <v>72</v>
      </c>
      <c r="J23" s="123" t="s">
        <v>143</v>
      </c>
      <c r="K23" s="123" t="s">
        <v>143</v>
      </c>
      <c r="L23" s="73" t="s">
        <v>170</v>
      </c>
      <c r="M23" s="123" t="s">
        <v>169</v>
      </c>
      <c r="N23" s="28"/>
      <c r="O23" s="28"/>
      <c r="P23" s="122" t="s">
        <v>249</v>
      </c>
      <c r="Q23" s="28"/>
      <c r="R23" s="2" t="s">
        <v>13</v>
      </c>
      <c r="S23" s="2"/>
      <c r="T23" s="87">
        <v>1.55</v>
      </c>
      <c r="U23" s="2" t="s">
        <v>4</v>
      </c>
      <c r="V23" s="137"/>
      <c r="W23" s="139"/>
      <c r="X23" s="139"/>
      <c r="Y23" s="139"/>
      <c r="Z23" s="75">
        <v>11.5</v>
      </c>
      <c r="AA23" s="75">
        <v>4</v>
      </c>
      <c r="AB23" s="75">
        <v>15.5</v>
      </c>
      <c r="AC23" s="37">
        <v>10</v>
      </c>
      <c r="AD23" s="114">
        <v>1</v>
      </c>
      <c r="AE23" s="49">
        <f t="shared" si="21"/>
        <v>1E-3</v>
      </c>
      <c r="AF23" s="37">
        <v>63</v>
      </c>
      <c r="AG23" s="33">
        <f t="shared" si="22"/>
        <v>63000</v>
      </c>
      <c r="AH23" s="38">
        <v>2200</v>
      </c>
      <c r="AI23" s="34">
        <f t="shared" si="23"/>
        <v>0.03</v>
      </c>
      <c r="AJ23" s="94" t="s">
        <v>210</v>
      </c>
      <c r="AK23" s="95">
        <v>3.4000000000000002E-2</v>
      </c>
      <c r="AL23" s="30">
        <f t="shared" si="37"/>
        <v>0.33400000000000002</v>
      </c>
      <c r="AM23" s="34">
        <f t="shared" si="25"/>
        <v>0.52</v>
      </c>
      <c r="AN23" s="34">
        <f t="shared" si="26"/>
        <v>2.1</v>
      </c>
      <c r="AO23" s="35">
        <v>0</v>
      </c>
      <c r="AP23" s="34">
        <f t="shared" si="27"/>
        <v>0</v>
      </c>
      <c r="AQ23" s="30"/>
      <c r="AR23" s="34">
        <f t="shared" si="28"/>
        <v>0</v>
      </c>
      <c r="AS23" s="9"/>
      <c r="AT23" s="30"/>
      <c r="AU23" s="9"/>
      <c r="AV23" s="34">
        <f t="shared" si="29"/>
        <v>0</v>
      </c>
      <c r="AW23" s="34">
        <f t="shared" si="30"/>
        <v>2.1</v>
      </c>
      <c r="AX23" s="36">
        <f t="shared" si="31"/>
        <v>0.34379999999999999</v>
      </c>
      <c r="AY23" s="96">
        <v>3.2</v>
      </c>
      <c r="AZ23" s="28">
        <v>7.99</v>
      </c>
      <c r="BA23" s="36">
        <f t="shared" si="32"/>
        <v>0.59950000000000003</v>
      </c>
      <c r="BB23" s="9"/>
      <c r="BC23" s="60">
        <v>500</v>
      </c>
      <c r="BD23" s="34">
        <f t="shared" si="33"/>
        <v>1050</v>
      </c>
      <c r="BE23" s="34">
        <f t="shared" si="34"/>
        <v>1600</v>
      </c>
      <c r="BF23" s="34">
        <f t="shared" si="35"/>
        <v>3995</v>
      </c>
      <c r="BG23" s="32" t="str">
        <f t="shared" si="36"/>
        <v/>
      </c>
      <c r="BH23" s="28"/>
      <c r="BI23" s="28"/>
      <c r="BJ23" s="60" t="s">
        <v>12</v>
      </c>
      <c r="BK23" s="2" t="s">
        <v>3</v>
      </c>
      <c r="BL23" s="60" t="s">
        <v>145</v>
      </c>
    </row>
    <row r="24" spans="1:66" ht="18.95" customHeight="1" x14ac:dyDescent="0.25">
      <c r="A24" s="31">
        <v>105</v>
      </c>
      <c r="B24" s="135"/>
      <c r="C24" s="28"/>
      <c r="D24" s="72" t="s">
        <v>142</v>
      </c>
      <c r="E24" s="2" t="s">
        <v>5</v>
      </c>
      <c r="F24" s="2" t="s">
        <v>11</v>
      </c>
      <c r="G24" s="121" t="s">
        <v>164</v>
      </c>
      <c r="H24" s="72" t="s">
        <v>150</v>
      </c>
      <c r="I24" s="74" t="s">
        <v>151</v>
      </c>
      <c r="J24" s="123" t="s">
        <v>143</v>
      </c>
      <c r="K24" s="123" t="s">
        <v>143</v>
      </c>
      <c r="L24" s="73" t="s">
        <v>152</v>
      </c>
      <c r="M24" s="123" t="s">
        <v>169</v>
      </c>
      <c r="N24" s="28"/>
      <c r="O24" s="28"/>
      <c r="P24" s="122" t="s">
        <v>250</v>
      </c>
      <c r="Q24" s="28"/>
      <c r="R24" s="2" t="s">
        <v>13</v>
      </c>
      <c r="S24" s="2"/>
      <c r="T24" s="87">
        <v>1.9</v>
      </c>
      <c r="U24" s="2" t="s">
        <v>4</v>
      </c>
      <c r="V24" s="137"/>
      <c r="W24" s="139"/>
      <c r="X24" s="139"/>
      <c r="Y24" s="139"/>
      <c r="Z24" s="75">
        <v>11</v>
      </c>
      <c r="AA24" s="75">
        <v>11</v>
      </c>
      <c r="AB24" s="75">
        <v>14</v>
      </c>
      <c r="AC24" s="37">
        <v>10</v>
      </c>
      <c r="AD24" s="114">
        <v>1</v>
      </c>
      <c r="AE24" s="49">
        <f t="shared" si="21"/>
        <v>2E-3</v>
      </c>
      <c r="AF24" s="37">
        <v>63</v>
      </c>
      <c r="AG24" s="33">
        <f t="shared" si="22"/>
        <v>31500</v>
      </c>
      <c r="AH24" s="38">
        <v>2200</v>
      </c>
      <c r="AI24" s="34">
        <f t="shared" si="23"/>
        <v>7.0000000000000007E-2</v>
      </c>
      <c r="AJ24" s="94" t="s">
        <v>210</v>
      </c>
      <c r="AK24" s="95">
        <v>3.4000000000000002E-2</v>
      </c>
      <c r="AL24" s="30">
        <f t="shared" si="37"/>
        <v>0.33400000000000002</v>
      </c>
      <c r="AM24" s="34">
        <f t="shared" si="25"/>
        <v>0.63</v>
      </c>
      <c r="AN24" s="34">
        <f t="shared" si="26"/>
        <v>2.6</v>
      </c>
      <c r="AO24" s="35">
        <v>0</v>
      </c>
      <c r="AP24" s="34">
        <f t="shared" si="27"/>
        <v>0</v>
      </c>
      <c r="AQ24" s="30"/>
      <c r="AR24" s="34">
        <f t="shared" si="28"/>
        <v>0</v>
      </c>
      <c r="AS24" s="9"/>
      <c r="AT24" s="30"/>
      <c r="AU24" s="9"/>
      <c r="AV24" s="34">
        <f t="shared" si="29"/>
        <v>0</v>
      </c>
      <c r="AW24" s="34">
        <f t="shared" si="30"/>
        <v>2.6</v>
      </c>
      <c r="AX24" s="36">
        <f t="shared" si="31"/>
        <v>0.48509999999999998</v>
      </c>
      <c r="AY24" s="96">
        <v>5.05</v>
      </c>
      <c r="AZ24" s="28">
        <v>12.99</v>
      </c>
      <c r="BA24" s="36">
        <f t="shared" si="32"/>
        <v>0.61119999999999997</v>
      </c>
      <c r="BB24" s="9"/>
      <c r="BC24" s="60">
        <v>500</v>
      </c>
      <c r="BD24" s="34">
        <f t="shared" si="33"/>
        <v>1300</v>
      </c>
      <c r="BE24" s="34">
        <f t="shared" si="34"/>
        <v>2525</v>
      </c>
      <c r="BF24" s="34">
        <f t="shared" si="35"/>
        <v>6495</v>
      </c>
      <c r="BG24" s="32" t="str">
        <f t="shared" si="36"/>
        <v/>
      </c>
      <c r="BH24" s="28"/>
      <c r="BI24" s="28"/>
      <c r="BJ24" s="60" t="s">
        <v>12</v>
      </c>
      <c r="BK24" s="2" t="s">
        <v>3</v>
      </c>
      <c r="BL24" s="60" t="s">
        <v>145</v>
      </c>
    </row>
    <row r="25" spans="1:66" ht="18.95" customHeight="1" x14ac:dyDescent="0.25">
      <c r="A25" s="31">
        <v>106</v>
      </c>
      <c r="B25" s="135"/>
      <c r="C25" s="28"/>
      <c r="D25" s="72" t="s">
        <v>142</v>
      </c>
      <c r="E25" s="2" t="s">
        <v>5</v>
      </c>
      <c r="F25" s="2" t="s">
        <v>11</v>
      </c>
      <c r="G25" s="121" t="s">
        <v>164</v>
      </c>
      <c r="H25" s="72" t="s">
        <v>153</v>
      </c>
      <c r="I25" s="74" t="s">
        <v>73</v>
      </c>
      <c r="J25" s="123" t="s">
        <v>143</v>
      </c>
      <c r="K25" s="123" t="s">
        <v>143</v>
      </c>
      <c r="L25" s="73" t="s">
        <v>171</v>
      </c>
      <c r="M25" s="123" t="s">
        <v>169</v>
      </c>
      <c r="N25" s="28"/>
      <c r="O25" s="28"/>
      <c r="P25" s="122" t="s">
        <v>251</v>
      </c>
      <c r="Q25" s="28"/>
      <c r="R25" s="2" t="s">
        <v>13</v>
      </c>
      <c r="S25" s="2"/>
      <c r="T25" s="87">
        <v>2.7</v>
      </c>
      <c r="U25" s="2" t="s">
        <v>4</v>
      </c>
      <c r="V25" s="137"/>
      <c r="W25" s="139"/>
      <c r="X25" s="139"/>
      <c r="Y25" s="139"/>
      <c r="Z25" s="75">
        <v>25.5</v>
      </c>
      <c r="AA25" s="75">
        <v>4</v>
      </c>
      <c r="AB25" s="75">
        <v>15</v>
      </c>
      <c r="AC25" s="37">
        <v>10</v>
      </c>
      <c r="AD25" s="114">
        <v>1</v>
      </c>
      <c r="AE25" s="49">
        <f t="shared" si="21"/>
        <v>2E-3</v>
      </c>
      <c r="AF25" s="37">
        <v>63</v>
      </c>
      <c r="AG25" s="33">
        <f t="shared" si="22"/>
        <v>31500</v>
      </c>
      <c r="AH25" s="38">
        <v>2200</v>
      </c>
      <c r="AI25" s="34">
        <f t="shared" si="23"/>
        <v>7.0000000000000007E-2</v>
      </c>
      <c r="AJ25" s="94" t="s">
        <v>210</v>
      </c>
      <c r="AK25" s="95">
        <v>3.4000000000000002E-2</v>
      </c>
      <c r="AL25" s="30">
        <f t="shared" si="37"/>
        <v>0.33400000000000002</v>
      </c>
      <c r="AM25" s="34">
        <f t="shared" si="25"/>
        <v>0.9</v>
      </c>
      <c r="AN25" s="34">
        <f t="shared" si="26"/>
        <v>3.67</v>
      </c>
      <c r="AO25" s="35">
        <v>0</v>
      </c>
      <c r="AP25" s="34">
        <f t="shared" si="27"/>
        <v>0</v>
      </c>
      <c r="AQ25" s="30"/>
      <c r="AR25" s="34">
        <f t="shared" si="28"/>
        <v>0</v>
      </c>
      <c r="AS25" s="9"/>
      <c r="AT25" s="30"/>
      <c r="AU25" s="9"/>
      <c r="AV25" s="34">
        <f t="shared" si="29"/>
        <v>0</v>
      </c>
      <c r="AW25" s="34">
        <f t="shared" si="30"/>
        <v>3.67</v>
      </c>
      <c r="AX25" s="36">
        <f t="shared" si="31"/>
        <v>0.29420000000000002</v>
      </c>
      <c r="AY25" s="96">
        <v>5.2</v>
      </c>
      <c r="AZ25" s="28">
        <v>10.99</v>
      </c>
      <c r="BA25" s="36">
        <f t="shared" si="32"/>
        <v>0.52680000000000005</v>
      </c>
      <c r="BB25" s="9"/>
      <c r="BC25" s="60">
        <v>500</v>
      </c>
      <c r="BD25" s="34">
        <f t="shared" si="33"/>
        <v>1835</v>
      </c>
      <c r="BE25" s="34">
        <f t="shared" si="34"/>
        <v>2600</v>
      </c>
      <c r="BF25" s="34">
        <f t="shared" si="35"/>
        <v>5495</v>
      </c>
      <c r="BG25" s="32" t="str">
        <f t="shared" si="36"/>
        <v/>
      </c>
      <c r="BH25" s="28"/>
      <c r="BI25" s="28"/>
      <c r="BJ25" s="60" t="s">
        <v>12</v>
      </c>
      <c r="BK25" s="2" t="s">
        <v>3</v>
      </c>
      <c r="BL25" s="60" t="s">
        <v>145</v>
      </c>
    </row>
    <row r="26" spans="1:66" ht="18.95" customHeight="1" x14ac:dyDescent="0.25">
      <c r="A26" s="31">
        <v>107</v>
      </c>
      <c r="B26" s="135"/>
      <c r="C26" s="28"/>
      <c r="D26" s="72" t="s">
        <v>142</v>
      </c>
      <c r="E26" s="2" t="s">
        <v>5</v>
      </c>
      <c r="F26" s="2" t="s">
        <v>11</v>
      </c>
      <c r="G26" s="121" t="s">
        <v>164</v>
      </c>
      <c r="H26" s="72" t="s">
        <v>172</v>
      </c>
      <c r="I26" s="60" t="s">
        <v>173</v>
      </c>
      <c r="J26" s="123" t="s">
        <v>143</v>
      </c>
      <c r="K26" s="123" t="s">
        <v>143</v>
      </c>
      <c r="L26" s="73" t="s">
        <v>77</v>
      </c>
      <c r="M26" s="123" t="s">
        <v>169</v>
      </c>
      <c r="N26" s="28"/>
      <c r="O26" s="28"/>
      <c r="P26" s="122" t="s">
        <v>218</v>
      </c>
      <c r="Q26" s="28"/>
      <c r="R26" s="2" t="s">
        <v>13</v>
      </c>
      <c r="S26" s="2"/>
      <c r="T26" s="87">
        <v>2</v>
      </c>
      <c r="U26" s="2" t="s">
        <v>4</v>
      </c>
      <c r="V26" s="137"/>
      <c r="W26" s="139"/>
      <c r="X26" s="139"/>
      <c r="Y26" s="139"/>
      <c r="Z26" s="75">
        <v>16.8</v>
      </c>
      <c r="AA26" s="75">
        <v>8.5</v>
      </c>
      <c r="AB26" s="75">
        <v>12</v>
      </c>
      <c r="AC26" s="37">
        <v>10</v>
      </c>
      <c r="AD26" s="114">
        <v>1</v>
      </c>
      <c r="AE26" s="49">
        <f t="shared" si="21"/>
        <v>2E-3</v>
      </c>
      <c r="AF26" s="37">
        <v>63</v>
      </c>
      <c r="AG26" s="33">
        <f t="shared" si="22"/>
        <v>31500</v>
      </c>
      <c r="AH26" s="38">
        <v>2200</v>
      </c>
      <c r="AI26" s="34">
        <f t="shared" si="23"/>
        <v>7.0000000000000007E-2</v>
      </c>
      <c r="AJ26" s="94" t="s">
        <v>210</v>
      </c>
      <c r="AK26" s="95">
        <v>3.4000000000000002E-2</v>
      </c>
      <c r="AL26" s="30">
        <f t="shared" si="37"/>
        <v>0.33400000000000002</v>
      </c>
      <c r="AM26" s="34">
        <f t="shared" si="25"/>
        <v>0.67</v>
      </c>
      <c r="AN26" s="34">
        <f t="shared" si="26"/>
        <v>2.74</v>
      </c>
      <c r="AO26" s="35">
        <v>0</v>
      </c>
      <c r="AP26" s="34">
        <f t="shared" si="27"/>
        <v>0</v>
      </c>
      <c r="AQ26" s="30"/>
      <c r="AR26" s="34">
        <f t="shared" si="28"/>
        <v>0</v>
      </c>
      <c r="AS26" s="9"/>
      <c r="AT26" s="30"/>
      <c r="AU26" s="9"/>
      <c r="AV26" s="34">
        <f t="shared" si="29"/>
        <v>0</v>
      </c>
      <c r="AW26" s="34">
        <f t="shared" si="30"/>
        <v>2.74</v>
      </c>
      <c r="AX26" s="36">
        <f t="shared" si="31"/>
        <v>0.52349999999999997</v>
      </c>
      <c r="AY26" s="96">
        <v>5.75</v>
      </c>
      <c r="AZ26" s="28">
        <v>12.99</v>
      </c>
      <c r="BA26" s="36">
        <f t="shared" si="32"/>
        <v>0.55740000000000001</v>
      </c>
      <c r="BB26" s="9"/>
      <c r="BC26" s="60">
        <v>500</v>
      </c>
      <c r="BD26" s="34">
        <f t="shared" si="33"/>
        <v>1370</v>
      </c>
      <c r="BE26" s="34">
        <f t="shared" si="34"/>
        <v>2875</v>
      </c>
      <c r="BF26" s="34">
        <f t="shared" si="35"/>
        <v>6495</v>
      </c>
      <c r="BG26" s="32" t="str">
        <f t="shared" si="36"/>
        <v/>
      </c>
      <c r="BH26" s="28"/>
      <c r="BI26" s="28"/>
      <c r="BJ26" s="60" t="s">
        <v>12</v>
      </c>
      <c r="BK26" s="2" t="s">
        <v>3</v>
      </c>
      <c r="BL26" s="60" t="s">
        <v>145</v>
      </c>
    </row>
    <row r="27" spans="1:66" ht="18.95" customHeight="1" x14ac:dyDescent="0.25">
      <c r="A27" s="31">
        <v>108</v>
      </c>
      <c r="B27" s="135"/>
      <c r="C27" s="28"/>
      <c r="D27" s="72" t="s">
        <v>142</v>
      </c>
      <c r="E27" s="2" t="s">
        <v>5</v>
      </c>
      <c r="F27" s="2" t="s">
        <v>11</v>
      </c>
      <c r="G27" s="121" t="s">
        <v>164</v>
      </c>
      <c r="H27" s="72" t="s">
        <v>161</v>
      </c>
      <c r="I27" s="60" t="s">
        <v>162</v>
      </c>
      <c r="J27" s="123" t="s">
        <v>143</v>
      </c>
      <c r="K27" s="123" t="s">
        <v>143</v>
      </c>
      <c r="L27" s="73" t="s">
        <v>174</v>
      </c>
      <c r="M27" s="123" t="s">
        <v>169</v>
      </c>
      <c r="N27" s="28"/>
      <c r="O27" s="28"/>
      <c r="P27" s="122" t="s">
        <v>219</v>
      </c>
      <c r="Q27" s="28"/>
      <c r="R27" s="2" t="s">
        <v>13</v>
      </c>
      <c r="S27" s="2"/>
      <c r="T27" s="87">
        <v>4.0999999999999996</v>
      </c>
      <c r="U27" s="2" t="s">
        <v>4</v>
      </c>
      <c r="V27" s="137"/>
      <c r="W27" s="139"/>
      <c r="X27" s="139"/>
      <c r="Y27" s="139"/>
      <c r="Z27" s="75">
        <v>15.5</v>
      </c>
      <c r="AA27" s="75">
        <v>15.5</v>
      </c>
      <c r="AB27" s="75">
        <v>16.5</v>
      </c>
      <c r="AC27" s="37">
        <v>10</v>
      </c>
      <c r="AD27" s="114">
        <v>1</v>
      </c>
      <c r="AE27" s="49">
        <f t="shared" si="21"/>
        <v>4.0000000000000001E-3</v>
      </c>
      <c r="AF27" s="37">
        <v>63</v>
      </c>
      <c r="AG27" s="33">
        <f t="shared" si="22"/>
        <v>15750</v>
      </c>
      <c r="AH27" s="38">
        <v>2200</v>
      </c>
      <c r="AI27" s="34">
        <f t="shared" si="23"/>
        <v>0.14000000000000001</v>
      </c>
      <c r="AJ27" s="94" t="s">
        <v>210</v>
      </c>
      <c r="AK27" s="95">
        <v>3.4000000000000002E-2</v>
      </c>
      <c r="AL27" s="30">
        <f t="shared" si="37"/>
        <v>0.33400000000000002</v>
      </c>
      <c r="AM27" s="34">
        <f t="shared" si="25"/>
        <v>1.37</v>
      </c>
      <c r="AN27" s="34">
        <f t="shared" si="26"/>
        <v>5.61</v>
      </c>
      <c r="AO27" s="35">
        <v>0</v>
      </c>
      <c r="AP27" s="34">
        <f t="shared" si="27"/>
        <v>0</v>
      </c>
      <c r="AQ27" s="30"/>
      <c r="AR27" s="34">
        <f t="shared" si="28"/>
        <v>0</v>
      </c>
      <c r="AS27" s="9"/>
      <c r="AT27" s="30"/>
      <c r="AU27" s="9"/>
      <c r="AV27" s="34">
        <f t="shared" si="29"/>
        <v>0</v>
      </c>
      <c r="AW27" s="34">
        <f t="shared" si="30"/>
        <v>5.61</v>
      </c>
      <c r="AX27" s="36">
        <f t="shared" si="31"/>
        <v>0.252</v>
      </c>
      <c r="AY27" s="96">
        <v>7.5</v>
      </c>
      <c r="AZ27" s="28">
        <v>19.989999999999998</v>
      </c>
      <c r="BA27" s="36">
        <f t="shared" si="32"/>
        <v>0.62480000000000002</v>
      </c>
      <c r="BB27" s="9"/>
      <c r="BC27" s="60">
        <v>500</v>
      </c>
      <c r="BD27" s="34">
        <f t="shared" si="33"/>
        <v>2805</v>
      </c>
      <c r="BE27" s="34">
        <f t="shared" si="34"/>
        <v>3750</v>
      </c>
      <c r="BF27" s="34">
        <f t="shared" si="35"/>
        <v>9995</v>
      </c>
      <c r="BG27" s="32" t="str">
        <f t="shared" si="36"/>
        <v/>
      </c>
      <c r="BH27" s="28"/>
      <c r="BI27" s="28"/>
      <c r="BJ27" s="60" t="s">
        <v>12</v>
      </c>
      <c r="BK27" s="2" t="s">
        <v>3</v>
      </c>
      <c r="BL27" s="60" t="s">
        <v>145</v>
      </c>
    </row>
    <row r="28" spans="1:66" ht="18.95" customHeight="1" x14ac:dyDescent="0.25">
      <c r="A28" s="31">
        <v>109</v>
      </c>
      <c r="B28" s="135"/>
      <c r="C28" s="28"/>
      <c r="D28" s="72" t="s">
        <v>142</v>
      </c>
      <c r="E28" s="2" t="s">
        <v>5</v>
      </c>
      <c r="F28" s="2" t="s">
        <v>11</v>
      </c>
      <c r="G28" s="121" t="s">
        <v>164</v>
      </c>
      <c r="H28" s="72" t="s">
        <v>158</v>
      </c>
      <c r="I28" s="60" t="s">
        <v>159</v>
      </c>
      <c r="J28" s="123" t="s">
        <v>143</v>
      </c>
      <c r="K28" s="123" t="s">
        <v>143</v>
      </c>
      <c r="L28" s="73" t="s">
        <v>136</v>
      </c>
      <c r="M28" s="123" t="s">
        <v>169</v>
      </c>
      <c r="N28" s="28"/>
      <c r="O28" s="28"/>
      <c r="P28" s="122" t="s">
        <v>220</v>
      </c>
      <c r="Q28" s="28"/>
      <c r="R28" s="2" t="s">
        <v>13</v>
      </c>
      <c r="S28" s="2"/>
      <c r="T28" s="87">
        <v>3.8</v>
      </c>
      <c r="U28" s="2" t="s">
        <v>4</v>
      </c>
      <c r="V28" s="137"/>
      <c r="W28" s="139"/>
      <c r="X28" s="139"/>
      <c r="Y28" s="139"/>
      <c r="Z28" s="75">
        <v>21.3</v>
      </c>
      <c r="AA28" s="75">
        <v>21.3</v>
      </c>
      <c r="AB28" s="75">
        <v>26.5</v>
      </c>
      <c r="AC28" s="37">
        <v>10</v>
      </c>
      <c r="AD28" s="114">
        <v>1</v>
      </c>
      <c r="AE28" s="49">
        <f t="shared" si="21"/>
        <v>1.2E-2</v>
      </c>
      <c r="AF28" s="37">
        <v>63</v>
      </c>
      <c r="AG28" s="33">
        <f t="shared" si="22"/>
        <v>5250</v>
      </c>
      <c r="AH28" s="38">
        <v>2200</v>
      </c>
      <c r="AI28" s="34">
        <f t="shared" si="23"/>
        <v>0.42</v>
      </c>
      <c r="AJ28" s="94" t="s">
        <v>210</v>
      </c>
      <c r="AK28" s="95">
        <v>3.4000000000000002E-2</v>
      </c>
      <c r="AL28" s="30">
        <f t="shared" si="37"/>
        <v>0.33400000000000002</v>
      </c>
      <c r="AM28" s="34">
        <f t="shared" si="25"/>
        <v>1.27</v>
      </c>
      <c r="AN28" s="34">
        <f t="shared" si="26"/>
        <v>5.49</v>
      </c>
      <c r="AO28" s="35">
        <v>0</v>
      </c>
      <c r="AP28" s="34">
        <f t="shared" si="27"/>
        <v>0</v>
      </c>
      <c r="AQ28" s="30"/>
      <c r="AR28" s="34">
        <f t="shared" si="28"/>
        <v>0</v>
      </c>
      <c r="AS28" s="9"/>
      <c r="AT28" s="30"/>
      <c r="AU28" s="9"/>
      <c r="AV28" s="34">
        <f t="shared" si="29"/>
        <v>0</v>
      </c>
      <c r="AW28" s="34">
        <f t="shared" si="30"/>
        <v>5.49</v>
      </c>
      <c r="AX28" s="36">
        <f t="shared" si="31"/>
        <v>0.31380000000000002</v>
      </c>
      <c r="AY28" s="96">
        <v>8</v>
      </c>
      <c r="AZ28" s="28">
        <v>16.989999999999998</v>
      </c>
      <c r="BA28" s="36">
        <f t="shared" si="32"/>
        <v>0.52910000000000001</v>
      </c>
      <c r="BB28" s="9"/>
      <c r="BC28" s="60">
        <v>500</v>
      </c>
      <c r="BD28" s="34">
        <f t="shared" si="33"/>
        <v>2745</v>
      </c>
      <c r="BE28" s="34">
        <f t="shared" si="34"/>
        <v>4000</v>
      </c>
      <c r="BF28" s="34">
        <f t="shared" si="35"/>
        <v>8495</v>
      </c>
      <c r="BG28" s="32" t="str">
        <f t="shared" si="36"/>
        <v/>
      </c>
      <c r="BH28" s="28"/>
      <c r="BI28" s="28"/>
      <c r="BJ28" s="60" t="s">
        <v>12</v>
      </c>
      <c r="BK28" s="2" t="s">
        <v>3</v>
      </c>
      <c r="BL28" s="60" t="s">
        <v>145</v>
      </c>
    </row>
    <row r="29" spans="1:66" ht="18.95" customHeight="1" x14ac:dyDescent="0.25">
      <c r="A29" s="31">
        <v>110</v>
      </c>
      <c r="B29" s="135"/>
      <c r="C29" s="28"/>
      <c r="D29" s="72" t="s">
        <v>142</v>
      </c>
      <c r="E29" s="2" t="s">
        <v>5</v>
      </c>
      <c r="F29" s="2" t="s">
        <v>11</v>
      </c>
      <c r="G29" s="121" t="s">
        <v>164</v>
      </c>
      <c r="H29" s="72" t="s">
        <v>175</v>
      </c>
      <c r="I29" s="60" t="s">
        <v>176</v>
      </c>
      <c r="J29" s="123" t="s">
        <v>143</v>
      </c>
      <c r="K29" s="123" t="s">
        <v>143</v>
      </c>
      <c r="L29" s="73" t="s">
        <v>140</v>
      </c>
      <c r="M29" s="123" t="s">
        <v>169</v>
      </c>
      <c r="N29" s="28"/>
      <c r="O29" s="28"/>
      <c r="P29" s="122" t="s">
        <v>221</v>
      </c>
      <c r="Q29" s="28"/>
      <c r="R29" s="2" t="s">
        <v>13</v>
      </c>
      <c r="S29" s="2"/>
      <c r="T29" s="87">
        <v>4</v>
      </c>
      <c r="U29" s="2" t="s">
        <v>4</v>
      </c>
      <c r="V29" s="137"/>
      <c r="W29" s="139"/>
      <c r="X29" s="139"/>
      <c r="Y29" s="139"/>
      <c r="Z29" s="75">
        <v>13.8</v>
      </c>
      <c r="AA29" s="75">
        <v>13.8</v>
      </c>
      <c r="AB29" s="75">
        <v>30</v>
      </c>
      <c r="AC29" s="37">
        <v>10</v>
      </c>
      <c r="AD29" s="114">
        <v>1</v>
      </c>
      <c r="AE29" s="49">
        <f t="shared" si="21"/>
        <v>6.0000000000000001E-3</v>
      </c>
      <c r="AF29" s="37">
        <v>63</v>
      </c>
      <c r="AG29" s="33">
        <f t="shared" si="22"/>
        <v>10500</v>
      </c>
      <c r="AH29" s="38">
        <v>2200</v>
      </c>
      <c r="AI29" s="34">
        <f t="shared" si="23"/>
        <v>0.21</v>
      </c>
      <c r="AJ29" s="94" t="s">
        <v>210</v>
      </c>
      <c r="AK29" s="95">
        <v>3.4000000000000002E-2</v>
      </c>
      <c r="AL29" s="30">
        <f t="shared" si="37"/>
        <v>0.33400000000000002</v>
      </c>
      <c r="AM29" s="34">
        <f t="shared" si="25"/>
        <v>1.34</v>
      </c>
      <c r="AN29" s="34">
        <f t="shared" si="26"/>
        <v>5.55</v>
      </c>
      <c r="AO29" s="35">
        <v>0</v>
      </c>
      <c r="AP29" s="34">
        <f t="shared" si="27"/>
        <v>0</v>
      </c>
      <c r="AQ29" s="30"/>
      <c r="AR29" s="34">
        <f t="shared" si="28"/>
        <v>0</v>
      </c>
      <c r="AS29" s="9"/>
      <c r="AT29" s="30"/>
      <c r="AU29" s="9"/>
      <c r="AV29" s="34">
        <f t="shared" si="29"/>
        <v>0</v>
      </c>
      <c r="AW29" s="34">
        <f t="shared" si="30"/>
        <v>5.55</v>
      </c>
      <c r="AX29" s="36">
        <f t="shared" si="31"/>
        <v>0.35470000000000002</v>
      </c>
      <c r="AY29" s="96">
        <v>8.6</v>
      </c>
      <c r="AZ29" s="28">
        <v>19.989999999999998</v>
      </c>
      <c r="BA29" s="36">
        <f t="shared" si="32"/>
        <v>0.56979999999999997</v>
      </c>
      <c r="BB29" s="9"/>
      <c r="BC29" s="76">
        <v>500</v>
      </c>
      <c r="BD29" s="34">
        <f t="shared" si="33"/>
        <v>2775</v>
      </c>
      <c r="BE29" s="34">
        <f t="shared" si="34"/>
        <v>4300</v>
      </c>
      <c r="BF29" s="34">
        <f t="shared" si="35"/>
        <v>9995</v>
      </c>
      <c r="BG29" s="32" t="str">
        <f t="shared" si="36"/>
        <v/>
      </c>
      <c r="BH29" s="28"/>
      <c r="BI29" s="28"/>
      <c r="BJ29" s="60" t="s">
        <v>12</v>
      </c>
      <c r="BK29" s="2" t="s">
        <v>3</v>
      </c>
      <c r="BL29" s="60" t="s">
        <v>145</v>
      </c>
    </row>
    <row r="30" spans="1:66" ht="18.95" customHeight="1" x14ac:dyDescent="0.25">
      <c r="A30" s="31">
        <v>111</v>
      </c>
      <c r="B30" s="135"/>
      <c r="C30" s="28"/>
      <c r="D30" s="72" t="s">
        <v>142</v>
      </c>
      <c r="E30" s="2" t="s">
        <v>5</v>
      </c>
      <c r="F30" s="2" t="s">
        <v>11</v>
      </c>
      <c r="G30" s="121" t="s">
        <v>164</v>
      </c>
      <c r="H30" s="72" t="s">
        <v>154</v>
      </c>
      <c r="I30" s="60" t="s">
        <v>74</v>
      </c>
      <c r="J30" s="123" t="s">
        <v>143</v>
      </c>
      <c r="K30" s="123" t="s">
        <v>143</v>
      </c>
      <c r="L30" s="73" t="s">
        <v>141</v>
      </c>
      <c r="M30" s="123" t="s">
        <v>169</v>
      </c>
      <c r="N30" s="28"/>
      <c r="O30" s="28"/>
      <c r="P30" s="122" t="s">
        <v>222</v>
      </c>
      <c r="Q30" s="28"/>
      <c r="R30" s="2" t="s">
        <v>13</v>
      </c>
      <c r="S30" s="2"/>
      <c r="T30" s="87">
        <v>6.6</v>
      </c>
      <c r="U30" s="2" t="s">
        <v>4</v>
      </c>
      <c r="V30" s="137"/>
      <c r="W30" s="139"/>
      <c r="X30" s="139"/>
      <c r="Y30" s="139"/>
      <c r="Z30" s="75">
        <v>10.8</v>
      </c>
      <c r="AA30" s="75">
        <v>10.8</v>
      </c>
      <c r="AB30" s="75">
        <v>39</v>
      </c>
      <c r="AC30" s="37">
        <v>10</v>
      </c>
      <c r="AD30" s="114">
        <v>1</v>
      </c>
      <c r="AE30" s="49">
        <f t="shared" si="21"/>
        <v>5.0000000000000001E-3</v>
      </c>
      <c r="AF30" s="37">
        <v>63</v>
      </c>
      <c r="AG30" s="33">
        <f t="shared" si="22"/>
        <v>12600</v>
      </c>
      <c r="AH30" s="38">
        <v>2200</v>
      </c>
      <c r="AI30" s="34">
        <f t="shared" si="23"/>
        <v>0.17</v>
      </c>
      <c r="AJ30" s="94" t="s">
        <v>210</v>
      </c>
      <c r="AK30" s="95">
        <v>3.4000000000000002E-2</v>
      </c>
      <c r="AL30" s="30">
        <f t="shared" si="37"/>
        <v>0.33400000000000002</v>
      </c>
      <c r="AM30" s="34">
        <f t="shared" si="25"/>
        <v>2.2000000000000002</v>
      </c>
      <c r="AN30" s="34">
        <f t="shared" si="26"/>
        <v>8.9700000000000006</v>
      </c>
      <c r="AO30" s="35">
        <v>0</v>
      </c>
      <c r="AP30" s="34">
        <f t="shared" si="27"/>
        <v>0</v>
      </c>
      <c r="AQ30" s="30"/>
      <c r="AR30" s="34">
        <f t="shared" si="28"/>
        <v>0</v>
      </c>
      <c r="AS30" s="9"/>
      <c r="AT30" s="30"/>
      <c r="AU30" s="9"/>
      <c r="AV30" s="34">
        <f t="shared" si="29"/>
        <v>0</v>
      </c>
      <c r="AW30" s="34">
        <f t="shared" si="30"/>
        <v>8.9700000000000006</v>
      </c>
      <c r="AX30" s="36">
        <f t="shared" si="31"/>
        <v>0.37709999999999999</v>
      </c>
      <c r="AY30" s="96">
        <v>14.4</v>
      </c>
      <c r="AZ30" s="28">
        <v>32.99</v>
      </c>
      <c r="BA30" s="36">
        <f t="shared" si="32"/>
        <v>0.5635</v>
      </c>
      <c r="BB30" s="9"/>
      <c r="BC30" s="76">
        <v>500</v>
      </c>
      <c r="BD30" s="34">
        <f t="shared" si="33"/>
        <v>4485</v>
      </c>
      <c r="BE30" s="34">
        <f t="shared" si="34"/>
        <v>7200</v>
      </c>
      <c r="BF30" s="34">
        <f t="shared" si="35"/>
        <v>16495</v>
      </c>
      <c r="BG30" s="32" t="str">
        <f t="shared" si="36"/>
        <v/>
      </c>
      <c r="BH30" s="28"/>
      <c r="BI30" s="28"/>
      <c r="BJ30" s="60" t="s">
        <v>12</v>
      </c>
      <c r="BK30" s="2" t="s">
        <v>3</v>
      </c>
      <c r="BL30" s="60" t="s">
        <v>145</v>
      </c>
    </row>
    <row r="31" spans="1:66" ht="18.95" customHeight="1" x14ac:dyDescent="0.25">
      <c r="A31" s="31">
        <v>112</v>
      </c>
      <c r="B31" s="135"/>
      <c r="C31" s="28"/>
      <c r="D31" s="72" t="s">
        <v>142</v>
      </c>
      <c r="E31" s="2" t="s">
        <v>5</v>
      </c>
      <c r="F31" s="2" t="s">
        <v>11</v>
      </c>
      <c r="G31" s="121" t="s">
        <v>164</v>
      </c>
      <c r="H31" s="72" t="s">
        <v>177</v>
      </c>
      <c r="I31" s="60" t="s">
        <v>178</v>
      </c>
      <c r="J31" s="123" t="s">
        <v>143</v>
      </c>
      <c r="K31" s="123" t="s">
        <v>143</v>
      </c>
      <c r="L31" s="73" t="s">
        <v>179</v>
      </c>
      <c r="M31" s="123" t="s">
        <v>169</v>
      </c>
      <c r="N31" s="28"/>
      <c r="O31" s="28"/>
      <c r="P31" s="122" t="s">
        <v>223</v>
      </c>
      <c r="Q31" s="28"/>
      <c r="R31" s="2" t="s">
        <v>13</v>
      </c>
      <c r="S31" s="2"/>
      <c r="T31" s="87">
        <v>1.6</v>
      </c>
      <c r="U31" s="2" t="s">
        <v>4</v>
      </c>
      <c r="V31" s="137"/>
      <c r="W31" s="139"/>
      <c r="X31" s="139"/>
      <c r="Y31" s="139"/>
      <c r="Z31" s="75">
        <v>10</v>
      </c>
      <c r="AA31" s="75">
        <v>8</v>
      </c>
      <c r="AB31" s="75">
        <v>18.5</v>
      </c>
      <c r="AC31" s="37">
        <v>10</v>
      </c>
      <c r="AD31" s="114">
        <v>1</v>
      </c>
      <c r="AE31" s="49">
        <f t="shared" si="21"/>
        <v>1E-3</v>
      </c>
      <c r="AF31" s="37">
        <v>63</v>
      </c>
      <c r="AG31" s="33">
        <f t="shared" si="22"/>
        <v>63000</v>
      </c>
      <c r="AH31" s="38">
        <v>2200</v>
      </c>
      <c r="AI31" s="34">
        <f t="shared" si="23"/>
        <v>0.03</v>
      </c>
      <c r="AJ31" s="94" t="s">
        <v>210</v>
      </c>
      <c r="AK31" s="95">
        <v>3.4000000000000002E-2</v>
      </c>
      <c r="AL31" s="30">
        <f t="shared" si="37"/>
        <v>0.33400000000000002</v>
      </c>
      <c r="AM31" s="34">
        <f t="shared" si="25"/>
        <v>0.53</v>
      </c>
      <c r="AN31" s="34">
        <f t="shared" si="26"/>
        <v>2.16</v>
      </c>
      <c r="AO31" s="35">
        <v>0</v>
      </c>
      <c r="AP31" s="34">
        <f t="shared" si="27"/>
        <v>0</v>
      </c>
      <c r="AQ31" s="30"/>
      <c r="AR31" s="34">
        <f t="shared" si="28"/>
        <v>0</v>
      </c>
      <c r="AS31" s="9"/>
      <c r="AT31" s="30"/>
      <c r="AU31" s="9"/>
      <c r="AV31" s="34">
        <f t="shared" si="29"/>
        <v>0</v>
      </c>
      <c r="AW31" s="34">
        <f t="shared" si="30"/>
        <v>2.16</v>
      </c>
      <c r="AX31" s="36">
        <f t="shared" si="31"/>
        <v>0.26779999999999998</v>
      </c>
      <c r="AY31" s="96">
        <v>2.95</v>
      </c>
      <c r="AZ31" s="28">
        <v>5.99</v>
      </c>
      <c r="BA31" s="36">
        <f t="shared" si="32"/>
        <v>0.50749999999999995</v>
      </c>
      <c r="BB31" s="9"/>
      <c r="BC31" s="76">
        <v>500</v>
      </c>
      <c r="BD31" s="34">
        <f t="shared" si="33"/>
        <v>1080</v>
      </c>
      <c r="BE31" s="34">
        <f t="shared" si="34"/>
        <v>1475</v>
      </c>
      <c r="BF31" s="34">
        <f t="shared" si="35"/>
        <v>2995</v>
      </c>
      <c r="BG31" s="32" t="str">
        <f t="shared" si="36"/>
        <v/>
      </c>
      <c r="BH31" s="28"/>
      <c r="BI31" s="28"/>
      <c r="BJ31" s="60" t="s">
        <v>12</v>
      </c>
      <c r="BK31" s="2" t="s">
        <v>3</v>
      </c>
      <c r="BL31" s="60" t="s">
        <v>145</v>
      </c>
    </row>
    <row r="32" spans="1:66" ht="18.95" customHeight="1" x14ac:dyDescent="0.25">
      <c r="A32" s="31">
        <v>113</v>
      </c>
      <c r="B32" s="136"/>
      <c r="C32" s="28"/>
      <c r="D32" s="72" t="s">
        <v>142</v>
      </c>
      <c r="E32" s="2" t="s">
        <v>5</v>
      </c>
      <c r="F32" s="2" t="s">
        <v>11</v>
      </c>
      <c r="G32" s="121" t="s">
        <v>164</v>
      </c>
      <c r="H32" s="72" t="s">
        <v>155</v>
      </c>
      <c r="I32" s="60" t="s">
        <v>156</v>
      </c>
      <c r="J32" s="123" t="s">
        <v>143</v>
      </c>
      <c r="K32" s="123" t="s">
        <v>143</v>
      </c>
      <c r="L32" s="73" t="s">
        <v>157</v>
      </c>
      <c r="M32" s="123" t="s">
        <v>169</v>
      </c>
      <c r="N32" s="28"/>
      <c r="O32" s="28"/>
      <c r="P32" s="122" t="s">
        <v>224</v>
      </c>
      <c r="Q32" s="28"/>
      <c r="R32" s="2" t="s">
        <v>13</v>
      </c>
      <c r="S32" s="2"/>
      <c r="T32" s="87">
        <v>4.25</v>
      </c>
      <c r="U32" s="2" t="s">
        <v>4</v>
      </c>
      <c r="V32" s="137"/>
      <c r="W32" s="139"/>
      <c r="X32" s="139"/>
      <c r="Y32" s="139"/>
      <c r="Z32" s="75">
        <v>16.5</v>
      </c>
      <c r="AA32" s="75">
        <v>14</v>
      </c>
      <c r="AB32" s="75">
        <v>28.5</v>
      </c>
      <c r="AC32" s="37">
        <v>10</v>
      </c>
      <c r="AD32" s="114">
        <v>1</v>
      </c>
      <c r="AE32" s="49">
        <f t="shared" si="21"/>
        <v>7.0000000000000001E-3</v>
      </c>
      <c r="AF32" s="37">
        <v>63</v>
      </c>
      <c r="AG32" s="33">
        <f t="shared" si="22"/>
        <v>9000</v>
      </c>
      <c r="AH32" s="38">
        <v>2200</v>
      </c>
      <c r="AI32" s="34">
        <f t="shared" si="23"/>
        <v>0.24</v>
      </c>
      <c r="AJ32" s="94" t="s">
        <v>210</v>
      </c>
      <c r="AK32" s="95">
        <v>3.4000000000000002E-2</v>
      </c>
      <c r="AL32" s="30">
        <f t="shared" si="37"/>
        <v>0.33400000000000002</v>
      </c>
      <c r="AM32" s="34">
        <f t="shared" si="25"/>
        <v>1.42</v>
      </c>
      <c r="AN32" s="34">
        <f t="shared" si="26"/>
        <v>5.91</v>
      </c>
      <c r="AO32" s="35">
        <v>0</v>
      </c>
      <c r="AP32" s="34">
        <f t="shared" si="27"/>
        <v>0</v>
      </c>
      <c r="AQ32" s="30"/>
      <c r="AR32" s="34">
        <f t="shared" si="28"/>
        <v>0</v>
      </c>
      <c r="AS32" s="9"/>
      <c r="AT32" s="30"/>
      <c r="AU32" s="9"/>
      <c r="AV32" s="34">
        <f t="shared" si="29"/>
        <v>0</v>
      </c>
      <c r="AW32" s="34">
        <f t="shared" si="30"/>
        <v>5.91</v>
      </c>
      <c r="AX32" s="36">
        <f t="shared" si="31"/>
        <v>0.30470000000000003</v>
      </c>
      <c r="AY32" s="87">
        <v>8.5</v>
      </c>
      <c r="AZ32" s="28"/>
      <c r="BA32" s="36" t="str">
        <f t="shared" si="32"/>
        <v/>
      </c>
      <c r="BB32" s="9"/>
      <c r="BC32" s="76">
        <v>500</v>
      </c>
      <c r="BD32" s="34">
        <f t="shared" si="33"/>
        <v>2955</v>
      </c>
      <c r="BE32" s="34">
        <f t="shared" si="34"/>
        <v>4250</v>
      </c>
      <c r="BF32" s="34">
        <f t="shared" si="35"/>
        <v>0</v>
      </c>
      <c r="BG32" s="32" t="str">
        <f t="shared" si="36"/>
        <v/>
      </c>
      <c r="BH32" s="28"/>
      <c r="BI32" s="28"/>
      <c r="BJ32" s="60" t="s">
        <v>12</v>
      </c>
      <c r="BK32" s="2" t="s">
        <v>3</v>
      </c>
      <c r="BL32" s="60" t="s">
        <v>145</v>
      </c>
    </row>
    <row r="33" spans="1:67" ht="18.95" customHeight="1" x14ac:dyDescent="0.25">
      <c r="A33" s="31">
        <v>205</v>
      </c>
      <c r="B33" s="116"/>
      <c r="C33" s="28"/>
      <c r="D33" s="53" t="s">
        <v>8</v>
      </c>
      <c r="E33" s="28"/>
      <c r="F33" s="2" t="s">
        <v>11</v>
      </c>
      <c r="G33" s="118" t="s">
        <v>216</v>
      </c>
      <c r="H33" s="70" t="s">
        <v>135</v>
      </c>
      <c r="I33" s="70" t="s">
        <v>135</v>
      </c>
      <c r="J33" s="59" t="s">
        <v>184</v>
      </c>
      <c r="K33" s="59" t="s">
        <v>184</v>
      </c>
      <c r="L33" s="53" t="s">
        <v>136</v>
      </c>
      <c r="M33" s="59" t="s">
        <v>185</v>
      </c>
      <c r="N33" s="28"/>
      <c r="O33" s="28"/>
      <c r="P33" s="122" t="s">
        <v>252</v>
      </c>
      <c r="Q33" s="28"/>
      <c r="R33" s="2" t="s">
        <v>13</v>
      </c>
      <c r="S33" s="2"/>
      <c r="T33" s="87">
        <v>4.0999999999999996</v>
      </c>
      <c r="U33" s="2" t="s">
        <v>4</v>
      </c>
      <c r="V33" s="53"/>
      <c r="W33" s="62"/>
      <c r="X33" s="62"/>
      <c r="Y33" s="62"/>
      <c r="Z33" s="62">
        <v>37</v>
      </c>
      <c r="AA33" s="62">
        <v>25</v>
      </c>
      <c r="AB33" s="62">
        <v>21</v>
      </c>
      <c r="AC33" s="37">
        <v>10</v>
      </c>
      <c r="AD33" s="113">
        <v>1</v>
      </c>
      <c r="AE33" s="49">
        <f t="shared" ref="AE33:AE45" si="38">IF(Z33="","",Z33*AA33*AB33/1000000)</f>
        <v>1.9E-2</v>
      </c>
      <c r="AF33" s="37">
        <v>63</v>
      </c>
      <c r="AG33" s="33">
        <f t="shared" ref="AG33:AG45" si="39">IF(AD33="","",AF33/AE33*AD33)</f>
        <v>3316</v>
      </c>
      <c r="AH33" s="38">
        <v>2200</v>
      </c>
      <c r="AI33" s="34">
        <f t="shared" ref="AI33:AI45" si="40">IF(ISERROR(AH33/AG33),"",AH33/AG33)</f>
        <v>0.66</v>
      </c>
      <c r="AJ33" s="98" t="s">
        <v>213</v>
      </c>
      <c r="AK33" s="95">
        <v>3.4000000000000002E-2</v>
      </c>
      <c r="AL33" s="30">
        <f t="shared" ref="AL33" si="41">AK33+30%</f>
        <v>0.33400000000000002</v>
      </c>
      <c r="AM33" s="34">
        <f t="shared" ref="AM33:AM45" si="42">IF(ISERROR(T33*AL33),"",T33*AL33)</f>
        <v>1.37</v>
      </c>
      <c r="AN33" s="34">
        <f t="shared" ref="AN33:AN45" si="43">IF(ISERROR(T33+AI33+AM33),"",T33+AI33+AM33)</f>
        <v>6.13</v>
      </c>
      <c r="AO33" s="35">
        <v>0</v>
      </c>
      <c r="AP33" s="34">
        <f t="shared" ref="AP33:AP45" si="44">IF(ISERROR(AY33*AO33),"",AY33*AO33)</f>
        <v>0</v>
      </c>
      <c r="AQ33" s="30"/>
      <c r="AR33" s="34">
        <f t="shared" ref="AR33:AR45" si="45">IF(ISERROR(AY33*AQ33),"",AY33*AQ33)</f>
        <v>0</v>
      </c>
      <c r="AS33" s="9"/>
      <c r="AT33" s="30"/>
      <c r="AU33" s="9"/>
      <c r="AV33" s="34">
        <f t="shared" ref="AV33:AV45" si="46">IF(ISERROR(AP33+AR33+AU33),"",AP33+AR33+AU33)</f>
        <v>0</v>
      </c>
      <c r="AW33" s="34">
        <f t="shared" ref="AW33:AW45" si="47">IF(ISERROR(AN33+AV33),"",AN33+AV33)</f>
        <v>6.13</v>
      </c>
      <c r="AX33" s="36">
        <f t="shared" ref="AX33:AX45" si="48">IF(ISERROR((AY33-AW33)/AY33),"",(AY33-AW33)/AY33)</f>
        <v>0.23380000000000001</v>
      </c>
      <c r="AY33" s="87">
        <v>8</v>
      </c>
      <c r="AZ33" s="28"/>
      <c r="BA33" s="36" t="str">
        <f t="shared" ref="BA33:BA45" si="49">IF(ISERROR((AZ33-AY33)/AZ33),"",(AZ33-AY33)/AZ33)</f>
        <v/>
      </c>
      <c r="BB33" s="9"/>
      <c r="BC33" s="55">
        <v>500</v>
      </c>
      <c r="BD33" s="34">
        <f t="shared" ref="BD33:BD45" si="50">IF(ISERROR(AW33*BC33),"",AW33*BC33)</f>
        <v>3065</v>
      </c>
      <c r="BE33" s="34">
        <f t="shared" ref="BE33:BE45" si="51">IF(ISERROR(AY33*BC33),"",AY33*BC33)</f>
        <v>4000</v>
      </c>
      <c r="BF33" s="34">
        <f t="shared" ref="BF33:BF45" si="52">IF(ISERROR(AZ33*BC33),"",AZ33*BC33)</f>
        <v>0</v>
      </c>
      <c r="BG33" s="32" t="str">
        <f t="shared" ref="BG33:BG45" si="53">IF(W33="","",W33*X33*Y33/1000000/AD33*BC33)</f>
        <v/>
      </c>
      <c r="BH33" s="28"/>
      <c r="BI33" s="28"/>
      <c r="BJ33" s="55" t="s">
        <v>12</v>
      </c>
      <c r="BK33" s="2" t="s">
        <v>3</v>
      </c>
      <c r="BL33" s="55" t="s">
        <v>123</v>
      </c>
    </row>
    <row r="34" spans="1:67" ht="18.95" customHeight="1" x14ac:dyDescent="0.25">
      <c r="A34" s="31">
        <v>228</v>
      </c>
      <c r="B34" s="116"/>
      <c r="C34" s="28"/>
      <c r="D34" s="53" t="s">
        <v>7</v>
      </c>
      <c r="E34" s="28"/>
      <c r="F34" s="2" t="s">
        <v>11</v>
      </c>
      <c r="G34" s="118" t="s">
        <v>187</v>
      </c>
      <c r="H34" s="65" t="s">
        <v>158</v>
      </c>
      <c r="I34" s="71" t="str">
        <f t="shared" ref="I34" si="54">H34</f>
        <v>Resin Towel Holder</v>
      </c>
      <c r="J34" s="124" t="s">
        <v>186</v>
      </c>
      <c r="K34" s="124" t="s">
        <v>186</v>
      </c>
      <c r="L34" s="55" t="s">
        <v>188</v>
      </c>
      <c r="M34" s="124" t="s">
        <v>137</v>
      </c>
      <c r="N34" s="28"/>
      <c r="O34" s="28"/>
      <c r="P34" s="122" t="s">
        <v>253</v>
      </c>
      <c r="Q34" s="28"/>
      <c r="R34" s="2" t="s">
        <v>13</v>
      </c>
      <c r="S34" s="2"/>
      <c r="T34" s="87">
        <v>4.12</v>
      </c>
      <c r="U34" s="2" t="s">
        <v>4</v>
      </c>
      <c r="V34" s="53"/>
      <c r="W34" s="117"/>
      <c r="X34" s="117"/>
      <c r="Y34" s="117"/>
      <c r="Z34" s="62">
        <v>14</v>
      </c>
      <c r="AA34" s="62">
        <v>14</v>
      </c>
      <c r="AB34" s="62">
        <v>32.5</v>
      </c>
      <c r="AC34" s="37">
        <v>10</v>
      </c>
      <c r="AD34" s="112">
        <v>1</v>
      </c>
      <c r="AE34" s="49">
        <f t="shared" si="38"/>
        <v>6.0000000000000001E-3</v>
      </c>
      <c r="AF34" s="37">
        <v>63</v>
      </c>
      <c r="AG34" s="33">
        <f t="shared" si="39"/>
        <v>10500</v>
      </c>
      <c r="AH34" s="38">
        <v>2200</v>
      </c>
      <c r="AI34" s="34">
        <f t="shared" si="40"/>
        <v>0.21</v>
      </c>
      <c r="AJ34" s="102" t="s">
        <v>213</v>
      </c>
      <c r="AK34" s="95">
        <v>3.4000000000000002E-2</v>
      </c>
      <c r="AL34" s="30">
        <f t="shared" ref="AL34" si="55">AK34+30%</f>
        <v>0.33400000000000002</v>
      </c>
      <c r="AM34" s="34">
        <f t="shared" si="42"/>
        <v>1.38</v>
      </c>
      <c r="AN34" s="34">
        <f t="shared" si="43"/>
        <v>5.71</v>
      </c>
      <c r="AO34" s="35">
        <v>0</v>
      </c>
      <c r="AP34" s="34">
        <f t="shared" si="44"/>
        <v>0</v>
      </c>
      <c r="AQ34" s="30"/>
      <c r="AR34" s="34">
        <f t="shared" si="45"/>
        <v>0</v>
      </c>
      <c r="AS34" s="9"/>
      <c r="AT34" s="30"/>
      <c r="AU34" s="9"/>
      <c r="AV34" s="34">
        <f t="shared" si="46"/>
        <v>0</v>
      </c>
      <c r="AW34" s="34">
        <f t="shared" si="47"/>
        <v>5.71</v>
      </c>
      <c r="AX34" s="36">
        <f t="shared" si="48"/>
        <v>0.2863</v>
      </c>
      <c r="AY34" s="87">
        <v>8</v>
      </c>
      <c r="AZ34" s="28"/>
      <c r="BA34" s="36" t="str">
        <f t="shared" si="49"/>
        <v/>
      </c>
      <c r="BB34" s="9"/>
      <c r="BC34" s="58">
        <v>500</v>
      </c>
      <c r="BD34" s="34">
        <f t="shared" si="50"/>
        <v>2855</v>
      </c>
      <c r="BE34" s="34">
        <f t="shared" si="51"/>
        <v>4000</v>
      </c>
      <c r="BF34" s="34">
        <f t="shared" si="52"/>
        <v>0</v>
      </c>
      <c r="BG34" s="32" t="str">
        <f t="shared" si="53"/>
        <v/>
      </c>
      <c r="BH34" s="28"/>
      <c r="BI34" s="28"/>
      <c r="BJ34" s="55" t="s">
        <v>12</v>
      </c>
      <c r="BK34" s="2" t="s">
        <v>3</v>
      </c>
      <c r="BL34" s="55" t="s">
        <v>181</v>
      </c>
    </row>
    <row r="35" spans="1:67" ht="18.95" customHeight="1" x14ac:dyDescent="0.25">
      <c r="A35" s="31">
        <v>242</v>
      </c>
      <c r="B35" s="134"/>
      <c r="C35" s="28"/>
      <c r="D35" s="53" t="s">
        <v>7</v>
      </c>
      <c r="E35" s="28"/>
      <c r="F35" s="2" t="s">
        <v>11</v>
      </c>
      <c r="G35" s="118" t="s">
        <v>189</v>
      </c>
      <c r="H35" s="65" t="s">
        <v>183</v>
      </c>
      <c r="I35" s="65" t="s">
        <v>271</v>
      </c>
      <c r="J35" s="59" t="s">
        <v>190</v>
      </c>
      <c r="K35" s="59" t="s">
        <v>190</v>
      </c>
      <c r="L35" s="53" t="s">
        <v>139</v>
      </c>
      <c r="M35" s="127" t="s">
        <v>180</v>
      </c>
      <c r="N35" s="28"/>
      <c r="O35" s="28"/>
      <c r="P35" s="122" t="s">
        <v>254</v>
      </c>
      <c r="Q35" s="28"/>
      <c r="R35" s="2" t="s">
        <v>13</v>
      </c>
      <c r="S35" s="2"/>
      <c r="T35" s="87">
        <v>2.4500000000000002</v>
      </c>
      <c r="U35" s="2" t="s">
        <v>4</v>
      </c>
      <c r="V35" s="131" t="s">
        <v>191</v>
      </c>
      <c r="W35" s="133">
        <v>41.5</v>
      </c>
      <c r="X35" s="133">
        <v>32</v>
      </c>
      <c r="Y35" s="133">
        <v>48.5</v>
      </c>
      <c r="Z35" s="66">
        <v>17</v>
      </c>
      <c r="AA35" s="66">
        <v>8.5</v>
      </c>
      <c r="AB35" s="66">
        <v>20</v>
      </c>
      <c r="AC35" s="37">
        <v>10</v>
      </c>
      <c r="AD35" s="113">
        <v>2</v>
      </c>
      <c r="AE35" s="49">
        <f t="shared" si="38"/>
        <v>3.0000000000000001E-3</v>
      </c>
      <c r="AF35" s="37">
        <v>63</v>
      </c>
      <c r="AG35" s="33">
        <f t="shared" si="39"/>
        <v>42000</v>
      </c>
      <c r="AH35" s="38">
        <v>2200</v>
      </c>
      <c r="AI35" s="34">
        <f t="shared" si="40"/>
        <v>0.05</v>
      </c>
      <c r="AJ35" s="102" t="s">
        <v>51</v>
      </c>
      <c r="AK35" s="95">
        <v>1.7999999999999999E-2</v>
      </c>
      <c r="AL35" s="30">
        <f>AK35+30%</f>
        <v>0.318</v>
      </c>
      <c r="AM35" s="34">
        <f t="shared" si="42"/>
        <v>0.78</v>
      </c>
      <c r="AN35" s="34">
        <f t="shared" si="43"/>
        <v>3.28</v>
      </c>
      <c r="AO35" s="35">
        <v>0</v>
      </c>
      <c r="AP35" s="34">
        <f t="shared" si="44"/>
        <v>0</v>
      </c>
      <c r="AQ35" s="30"/>
      <c r="AR35" s="34">
        <f t="shared" si="45"/>
        <v>0</v>
      </c>
      <c r="AS35" s="9"/>
      <c r="AT35" s="30"/>
      <c r="AU35" s="9"/>
      <c r="AV35" s="34">
        <f t="shared" si="46"/>
        <v>0</v>
      </c>
      <c r="AW35" s="34">
        <f t="shared" si="47"/>
        <v>3.28</v>
      </c>
      <c r="AX35" s="36">
        <f t="shared" si="48"/>
        <v>0.3569</v>
      </c>
      <c r="AY35" s="97">
        <f>BO35</f>
        <v>5.0999999999999996</v>
      </c>
      <c r="AZ35" s="28"/>
      <c r="BA35" s="36" t="str">
        <f t="shared" si="49"/>
        <v/>
      </c>
      <c r="BB35" s="9"/>
      <c r="BC35" s="55">
        <v>1000</v>
      </c>
      <c r="BD35" s="34">
        <f t="shared" si="50"/>
        <v>3280</v>
      </c>
      <c r="BE35" s="34">
        <f t="shared" si="51"/>
        <v>5100</v>
      </c>
      <c r="BF35" s="34">
        <f t="shared" si="52"/>
        <v>0</v>
      </c>
      <c r="BG35" s="32">
        <f t="shared" si="53"/>
        <v>32.200000000000003</v>
      </c>
      <c r="BH35" s="28"/>
      <c r="BI35" s="28"/>
      <c r="BJ35" s="55" t="s">
        <v>12</v>
      </c>
      <c r="BK35" s="2" t="s">
        <v>3</v>
      </c>
      <c r="BL35" s="55" t="s">
        <v>123</v>
      </c>
      <c r="BN35" s="3">
        <v>4.45</v>
      </c>
      <c r="BO35" s="101">
        <f>MROUND(BN35*1.15,0.05)</f>
        <v>5.0999999999999996</v>
      </c>
    </row>
    <row r="36" spans="1:67" ht="18.95" customHeight="1" x14ac:dyDescent="0.25">
      <c r="A36" s="31">
        <v>243</v>
      </c>
      <c r="B36" s="135"/>
      <c r="C36" s="28"/>
      <c r="D36" s="53" t="s">
        <v>7</v>
      </c>
      <c r="E36" s="28"/>
      <c r="F36" s="2" t="s">
        <v>11</v>
      </c>
      <c r="G36" s="118" t="s">
        <v>189</v>
      </c>
      <c r="H36" s="65" t="s">
        <v>124</v>
      </c>
      <c r="I36" s="65" t="s">
        <v>124</v>
      </c>
      <c r="J36" s="59" t="s">
        <v>190</v>
      </c>
      <c r="K36" s="59" t="s">
        <v>190</v>
      </c>
      <c r="L36" s="53" t="s">
        <v>75</v>
      </c>
      <c r="M36" s="127" t="s">
        <v>180</v>
      </c>
      <c r="N36" s="28"/>
      <c r="O36" s="28"/>
      <c r="P36" s="122" t="s">
        <v>255</v>
      </c>
      <c r="Q36" s="28"/>
      <c r="R36" s="2" t="s">
        <v>13</v>
      </c>
      <c r="S36" s="2"/>
      <c r="T36" s="87">
        <v>1.5</v>
      </c>
      <c r="U36" s="2" t="s">
        <v>4</v>
      </c>
      <c r="V36" s="131"/>
      <c r="W36" s="133"/>
      <c r="X36" s="133"/>
      <c r="Y36" s="133"/>
      <c r="Z36" s="67">
        <v>12</v>
      </c>
      <c r="AA36" s="67">
        <v>7</v>
      </c>
      <c r="AB36" s="67">
        <v>13.5</v>
      </c>
      <c r="AC36" s="37">
        <v>10</v>
      </c>
      <c r="AD36" s="113">
        <v>1</v>
      </c>
      <c r="AE36" s="49">
        <f t="shared" si="38"/>
        <v>1E-3</v>
      </c>
      <c r="AF36" s="37">
        <v>63</v>
      </c>
      <c r="AG36" s="33">
        <f t="shared" si="39"/>
        <v>63000</v>
      </c>
      <c r="AH36" s="38">
        <v>2200</v>
      </c>
      <c r="AI36" s="34"/>
      <c r="AJ36" s="102" t="s">
        <v>213</v>
      </c>
      <c r="AK36" s="95">
        <v>3.4000000000000002E-2</v>
      </c>
      <c r="AL36" s="30">
        <f t="shared" ref="AL36:AL45" si="56">AK36+30%</f>
        <v>0.33400000000000002</v>
      </c>
      <c r="AM36" s="34">
        <f t="shared" si="42"/>
        <v>0.5</v>
      </c>
      <c r="AN36" s="34">
        <f t="shared" si="43"/>
        <v>2</v>
      </c>
      <c r="AO36" s="35">
        <v>0</v>
      </c>
      <c r="AP36" s="34">
        <f t="shared" si="44"/>
        <v>0</v>
      </c>
      <c r="AQ36" s="30"/>
      <c r="AR36" s="34">
        <f t="shared" si="45"/>
        <v>0</v>
      </c>
      <c r="AS36" s="9"/>
      <c r="AT36" s="30"/>
      <c r="AU36" s="9"/>
      <c r="AV36" s="34">
        <f t="shared" si="46"/>
        <v>0</v>
      </c>
      <c r="AW36" s="34">
        <f t="shared" si="47"/>
        <v>2</v>
      </c>
      <c r="AX36" s="36">
        <f t="shared" si="48"/>
        <v>0.375</v>
      </c>
      <c r="AY36" s="97">
        <f t="shared" ref="AY36:AY45" si="57">BO36</f>
        <v>3.2</v>
      </c>
      <c r="AZ36" s="28"/>
      <c r="BA36" s="36" t="str">
        <f t="shared" si="49"/>
        <v/>
      </c>
      <c r="BB36" s="9"/>
      <c r="BC36" s="55">
        <v>500</v>
      </c>
      <c r="BD36" s="34">
        <f t="shared" si="50"/>
        <v>1000</v>
      </c>
      <c r="BE36" s="34">
        <f t="shared" si="51"/>
        <v>1600</v>
      </c>
      <c r="BF36" s="34">
        <f t="shared" si="52"/>
        <v>0</v>
      </c>
      <c r="BG36" s="32" t="str">
        <f t="shared" si="53"/>
        <v/>
      </c>
      <c r="BH36" s="28"/>
      <c r="BI36" s="28"/>
      <c r="BJ36" s="55" t="s">
        <v>12</v>
      </c>
      <c r="BK36" s="2" t="s">
        <v>3</v>
      </c>
      <c r="BL36" s="55" t="s">
        <v>123</v>
      </c>
      <c r="BM36" s="1" t="s">
        <v>214</v>
      </c>
      <c r="BN36" s="3">
        <v>2.8</v>
      </c>
      <c r="BO36" s="101">
        <f t="shared" ref="BO36:BO45" si="58">MROUND(BN36*1.15,0.05)</f>
        <v>3.2</v>
      </c>
    </row>
    <row r="37" spans="1:67" ht="18.95" customHeight="1" x14ac:dyDescent="0.25">
      <c r="A37" s="31">
        <v>244</v>
      </c>
      <c r="B37" s="135"/>
      <c r="C37" s="28"/>
      <c r="D37" s="53" t="s">
        <v>7</v>
      </c>
      <c r="E37" s="28"/>
      <c r="F37" s="2" t="s">
        <v>11</v>
      </c>
      <c r="G37" s="118" t="s">
        <v>189</v>
      </c>
      <c r="H37" s="65" t="s">
        <v>125</v>
      </c>
      <c r="I37" s="65" t="s">
        <v>125</v>
      </c>
      <c r="J37" s="59" t="s">
        <v>190</v>
      </c>
      <c r="K37" s="59" t="s">
        <v>190</v>
      </c>
      <c r="L37" s="53" t="s">
        <v>182</v>
      </c>
      <c r="M37" s="127" t="s">
        <v>180</v>
      </c>
      <c r="N37" s="28"/>
      <c r="O37" s="28"/>
      <c r="P37" s="122" t="s">
        <v>256</v>
      </c>
      <c r="Q37" s="28"/>
      <c r="R37" s="2" t="s">
        <v>13</v>
      </c>
      <c r="S37" s="2"/>
      <c r="T37" s="87">
        <v>1.4</v>
      </c>
      <c r="U37" s="2" t="s">
        <v>4</v>
      </c>
      <c r="V37" s="131"/>
      <c r="W37" s="133"/>
      <c r="X37" s="133"/>
      <c r="Y37" s="133"/>
      <c r="Z37" s="67">
        <v>8.5</v>
      </c>
      <c r="AA37" s="67">
        <v>8.5</v>
      </c>
      <c r="AB37" s="67">
        <v>12.5</v>
      </c>
      <c r="AC37" s="37">
        <v>10</v>
      </c>
      <c r="AD37" s="113">
        <v>1</v>
      </c>
      <c r="AE37" s="49">
        <f t="shared" si="38"/>
        <v>1E-3</v>
      </c>
      <c r="AF37" s="37">
        <v>63</v>
      </c>
      <c r="AG37" s="33">
        <f t="shared" si="39"/>
        <v>63000</v>
      </c>
      <c r="AH37" s="38">
        <v>2200</v>
      </c>
      <c r="AI37" s="34"/>
      <c r="AJ37" s="102" t="s">
        <v>210</v>
      </c>
      <c r="AK37" s="95">
        <v>3.4000000000000002E-2</v>
      </c>
      <c r="AL37" s="30">
        <f t="shared" si="56"/>
        <v>0.33400000000000002</v>
      </c>
      <c r="AM37" s="34">
        <f t="shared" si="42"/>
        <v>0.47</v>
      </c>
      <c r="AN37" s="34">
        <f t="shared" si="43"/>
        <v>1.87</v>
      </c>
      <c r="AO37" s="35">
        <v>0</v>
      </c>
      <c r="AP37" s="34">
        <f t="shared" si="44"/>
        <v>0</v>
      </c>
      <c r="AQ37" s="30"/>
      <c r="AR37" s="34">
        <f t="shared" si="45"/>
        <v>0</v>
      </c>
      <c r="AS37" s="9"/>
      <c r="AT37" s="30"/>
      <c r="AU37" s="9"/>
      <c r="AV37" s="34">
        <f t="shared" si="46"/>
        <v>0</v>
      </c>
      <c r="AW37" s="34">
        <f t="shared" si="47"/>
        <v>1.87</v>
      </c>
      <c r="AX37" s="36">
        <f t="shared" si="48"/>
        <v>0.41560000000000002</v>
      </c>
      <c r="AY37" s="97">
        <f t="shared" si="57"/>
        <v>3.2</v>
      </c>
      <c r="AZ37" s="28"/>
      <c r="BA37" s="36" t="str">
        <f t="shared" si="49"/>
        <v/>
      </c>
      <c r="BB37" s="9"/>
      <c r="BC37" s="55">
        <v>500</v>
      </c>
      <c r="BD37" s="34">
        <f t="shared" si="50"/>
        <v>935</v>
      </c>
      <c r="BE37" s="34">
        <f t="shared" si="51"/>
        <v>1600</v>
      </c>
      <c r="BF37" s="34">
        <f t="shared" si="52"/>
        <v>0</v>
      </c>
      <c r="BG37" s="32" t="str">
        <f t="shared" si="53"/>
        <v/>
      </c>
      <c r="BH37" s="28"/>
      <c r="BI37" s="28"/>
      <c r="BJ37" s="55" t="s">
        <v>12</v>
      </c>
      <c r="BK37" s="2" t="s">
        <v>3</v>
      </c>
      <c r="BL37" s="55" t="s">
        <v>123</v>
      </c>
      <c r="BN37" s="3">
        <v>2.8</v>
      </c>
      <c r="BO37" s="101">
        <f t="shared" si="58"/>
        <v>3.2</v>
      </c>
    </row>
    <row r="38" spans="1:67" ht="18.95" customHeight="1" x14ac:dyDescent="0.25">
      <c r="A38" s="31">
        <v>245</v>
      </c>
      <c r="B38" s="135"/>
      <c r="C38" s="28"/>
      <c r="D38" s="53" t="s">
        <v>7</v>
      </c>
      <c r="E38" s="28"/>
      <c r="F38" s="2" t="s">
        <v>11</v>
      </c>
      <c r="G38" s="118" t="s">
        <v>189</v>
      </c>
      <c r="H38" s="65" t="s">
        <v>126</v>
      </c>
      <c r="I38" s="65" t="s">
        <v>126</v>
      </c>
      <c r="J38" s="59" t="s">
        <v>190</v>
      </c>
      <c r="K38" s="59" t="s">
        <v>190</v>
      </c>
      <c r="L38" s="53" t="s">
        <v>76</v>
      </c>
      <c r="M38" s="127" t="s">
        <v>180</v>
      </c>
      <c r="N38" s="28"/>
      <c r="O38" s="28"/>
      <c r="P38" s="122" t="s">
        <v>257</v>
      </c>
      <c r="Q38" s="28"/>
      <c r="R38" s="2" t="s">
        <v>13</v>
      </c>
      <c r="S38" s="2"/>
      <c r="T38" s="87">
        <v>1.4</v>
      </c>
      <c r="U38" s="2" t="s">
        <v>4</v>
      </c>
      <c r="V38" s="131"/>
      <c r="W38" s="133"/>
      <c r="X38" s="133"/>
      <c r="Y38" s="133"/>
      <c r="Z38" s="67">
        <v>15</v>
      </c>
      <c r="AA38" s="67">
        <v>4</v>
      </c>
      <c r="AB38" s="67">
        <v>11.5</v>
      </c>
      <c r="AC38" s="37">
        <v>10</v>
      </c>
      <c r="AD38" s="113">
        <v>1</v>
      </c>
      <c r="AE38" s="49">
        <f t="shared" si="38"/>
        <v>1E-3</v>
      </c>
      <c r="AF38" s="37">
        <v>63</v>
      </c>
      <c r="AG38" s="33">
        <f t="shared" si="39"/>
        <v>63000</v>
      </c>
      <c r="AH38" s="38">
        <v>2200</v>
      </c>
      <c r="AI38" s="34"/>
      <c r="AJ38" s="102" t="s">
        <v>213</v>
      </c>
      <c r="AK38" s="95">
        <v>3.4000000000000002E-2</v>
      </c>
      <c r="AL38" s="30">
        <f t="shared" si="56"/>
        <v>0.33400000000000002</v>
      </c>
      <c r="AM38" s="34">
        <f t="shared" si="42"/>
        <v>0.47</v>
      </c>
      <c r="AN38" s="34">
        <f t="shared" si="43"/>
        <v>1.87</v>
      </c>
      <c r="AO38" s="35">
        <v>0</v>
      </c>
      <c r="AP38" s="34">
        <f t="shared" si="44"/>
        <v>0</v>
      </c>
      <c r="AQ38" s="30"/>
      <c r="AR38" s="34">
        <f t="shared" si="45"/>
        <v>0</v>
      </c>
      <c r="AS38" s="9"/>
      <c r="AT38" s="30"/>
      <c r="AU38" s="9"/>
      <c r="AV38" s="34">
        <f t="shared" si="46"/>
        <v>0</v>
      </c>
      <c r="AW38" s="34">
        <f t="shared" si="47"/>
        <v>1.87</v>
      </c>
      <c r="AX38" s="36">
        <f t="shared" si="48"/>
        <v>0.37669999999999998</v>
      </c>
      <c r="AY38" s="97">
        <f t="shared" si="57"/>
        <v>3</v>
      </c>
      <c r="AZ38" s="28"/>
      <c r="BA38" s="36" t="str">
        <f t="shared" si="49"/>
        <v/>
      </c>
      <c r="BB38" s="9"/>
      <c r="BC38" s="55">
        <v>500</v>
      </c>
      <c r="BD38" s="34">
        <f t="shared" si="50"/>
        <v>935</v>
      </c>
      <c r="BE38" s="34">
        <f t="shared" si="51"/>
        <v>1500</v>
      </c>
      <c r="BF38" s="34">
        <f t="shared" si="52"/>
        <v>0</v>
      </c>
      <c r="BG38" s="32" t="str">
        <f t="shared" si="53"/>
        <v/>
      </c>
      <c r="BH38" s="28"/>
      <c r="BI38" s="28"/>
      <c r="BJ38" s="55" t="s">
        <v>12</v>
      </c>
      <c r="BK38" s="2" t="s">
        <v>3</v>
      </c>
      <c r="BL38" s="55" t="s">
        <v>123</v>
      </c>
      <c r="BM38" s="1" t="s">
        <v>215</v>
      </c>
      <c r="BN38" s="3">
        <v>2.6</v>
      </c>
      <c r="BO38" s="101">
        <f t="shared" si="58"/>
        <v>3</v>
      </c>
    </row>
    <row r="39" spans="1:67" ht="18.95" customHeight="1" x14ac:dyDescent="0.25">
      <c r="A39" s="31">
        <v>246</v>
      </c>
      <c r="B39" s="135"/>
      <c r="C39" s="28"/>
      <c r="D39" s="53" t="s">
        <v>7</v>
      </c>
      <c r="E39" s="28"/>
      <c r="F39" s="2" t="s">
        <v>11</v>
      </c>
      <c r="G39" s="118" t="s">
        <v>189</v>
      </c>
      <c r="H39" s="65" t="s">
        <v>138</v>
      </c>
      <c r="I39" s="65" t="s">
        <v>138</v>
      </c>
      <c r="J39" s="59" t="s">
        <v>190</v>
      </c>
      <c r="K39" s="59" t="s">
        <v>190</v>
      </c>
      <c r="L39" s="53" t="s">
        <v>192</v>
      </c>
      <c r="M39" s="127" t="s">
        <v>180</v>
      </c>
      <c r="N39" s="28"/>
      <c r="O39" s="28"/>
      <c r="P39" s="122" t="s">
        <v>258</v>
      </c>
      <c r="Q39" s="28"/>
      <c r="R39" s="2" t="s">
        <v>13</v>
      </c>
      <c r="S39" s="2"/>
      <c r="T39" s="87">
        <v>2.1</v>
      </c>
      <c r="U39" s="2" t="s">
        <v>4</v>
      </c>
      <c r="V39" s="131"/>
      <c r="W39" s="133"/>
      <c r="X39" s="133"/>
      <c r="Y39" s="133"/>
      <c r="Z39" s="67">
        <v>11.5</v>
      </c>
      <c r="AA39" s="67">
        <v>11.5</v>
      </c>
      <c r="AB39" s="67">
        <v>13</v>
      </c>
      <c r="AC39" s="37">
        <v>10</v>
      </c>
      <c r="AD39" s="113">
        <v>1</v>
      </c>
      <c r="AE39" s="49">
        <f t="shared" si="38"/>
        <v>2E-3</v>
      </c>
      <c r="AF39" s="37">
        <v>63</v>
      </c>
      <c r="AG39" s="33">
        <f t="shared" si="39"/>
        <v>31500</v>
      </c>
      <c r="AH39" s="38">
        <v>2200</v>
      </c>
      <c r="AI39" s="34"/>
      <c r="AJ39" s="102" t="s">
        <v>213</v>
      </c>
      <c r="AK39" s="95">
        <v>3.4000000000000002E-2</v>
      </c>
      <c r="AL39" s="30">
        <f t="shared" si="56"/>
        <v>0.33400000000000002</v>
      </c>
      <c r="AM39" s="34">
        <f t="shared" si="42"/>
        <v>0.7</v>
      </c>
      <c r="AN39" s="34">
        <f t="shared" si="43"/>
        <v>2.8</v>
      </c>
      <c r="AO39" s="35">
        <v>0</v>
      </c>
      <c r="AP39" s="34">
        <f t="shared" si="44"/>
        <v>0</v>
      </c>
      <c r="AQ39" s="30"/>
      <c r="AR39" s="34">
        <f t="shared" si="45"/>
        <v>0</v>
      </c>
      <c r="AS39" s="9"/>
      <c r="AT39" s="30"/>
      <c r="AU39" s="9"/>
      <c r="AV39" s="34">
        <f t="shared" si="46"/>
        <v>0</v>
      </c>
      <c r="AW39" s="34">
        <f t="shared" si="47"/>
        <v>2.8</v>
      </c>
      <c r="AX39" s="36">
        <f t="shared" si="48"/>
        <v>0.35630000000000001</v>
      </c>
      <c r="AY39" s="97">
        <f t="shared" si="57"/>
        <v>4.3499999999999996</v>
      </c>
      <c r="AZ39" s="28"/>
      <c r="BA39" s="36" t="str">
        <f t="shared" si="49"/>
        <v/>
      </c>
      <c r="BB39" s="9"/>
      <c r="BC39" s="55">
        <v>500</v>
      </c>
      <c r="BD39" s="34">
        <f t="shared" si="50"/>
        <v>1400</v>
      </c>
      <c r="BE39" s="34">
        <f t="shared" si="51"/>
        <v>2175</v>
      </c>
      <c r="BF39" s="34">
        <f t="shared" si="52"/>
        <v>0</v>
      </c>
      <c r="BG39" s="32" t="str">
        <f t="shared" si="53"/>
        <v/>
      </c>
      <c r="BH39" s="28"/>
      <c r="BI39" s="28"/>
      <c r="BJ39" s="55" t="s">
        <v>12</v>
      </c>
      <c r="BK39" s="2" t="s">
        <v>3</v>
      </c>
      <c r="BL39" s="55" t="s">
        <v>123</v>
      </c>
      <c r="BN39" s="3">
        <v>3.8</v>
      </c>
      <c r="BO39" s="101">
        <f t="shared" si="58"/>
        <v>4.3499999999999996</v>
      </c>
    </row>
    <row r="40" spans="1:67" ht="18.95" customHeight="1" x14ac:dyDescent="0.25">
      <c r="A40" s="31">
        <v>247</v>
      </c>
      <c r="B40" s="135"/>
      <c r="C40" s="28"/>
      <c r="D40" s="53" t="s">
        <v>7</v>
      </c>
      <c r="E40" s="28"/>
      <c r="F40" s="2" t="s">
        <v>11</v>
      </c>
      <c r="G40" s="118" t="s">
        <v>189</v>
      </c>
      <c r="H40" s="65" t="s">
        <v>127</v>
      </c>
      <c r="I40" s="65" t="s">
        <v>127</v>
      </c>
      <c r="J40" s="59" t="s">
        <v>190</v>
      </c>
      <c r="K40" s="59" t="s">
        <v>190</v>
      </c>
      <c r="L40" s="53" t="s">
        <v>128</v>
      </c>
      <c r="M40" s="127" t="s">
        <v>180</v>
      </c>
      <c r="N40" s="28"/>
      <c r="O40" s="28"/>
      <c r="P40" s="122" t="s">
        <v>259</v>
      </c>
      <c r="Q40" s="28"/>
      <c r="R40" s="2" t="s">
        <v>13</v>
      </c>
      <c r="S40" s="2"/>
      <c r="T40" s="87">
        <v>2.8</v>
      </c>
      <c r="U40" s="2" t="s">
        <v>4</v>
      </c>
      <c r="V40" s="131"/>
      <c r="W40" s="133"/>
      <c r="X40" s="133"/>
      <c r="Y40" s="133"/>
      <c r="Z40" s="68">
        <v>26.5</v>
      </c>
      <c r="AA40" s="68">
        <v>4</v>
      </c>
      <c r="AB40" s="68">
        <v>15.5</v>
      </c>
      <c r="AC40" s="37">
        <v>10</v>
      </c>
      <c r="AD40" s="113">
        <v>1</v>
      </c>
      <c r="AE40" s="49">
        <f t="shared" si="38"/>
        <v>2E-3</v>
      </c>
      <c r="AF40" s="37">
        <v>63</v>
      </c>
      <c r="AG40" s="33">
        <f t="shared" si="39"/>
        <v>31500</v>
      </c>
      <c r="AH40" s="38">
        <v>2200</v>
      </c>
      <c r="AI40" s="34">
        <f t="shared" si="40"/>
        <v>7.0000000000000007E-2</v>
      </c>
      <c r="AJ40" s="102" t="s">
        <v>213</v>
      </c>
      <c r="AK40" s="95">
        <v>3.4000000000000002E-2</v>
      </c>
      <c r="AL40" s="30">
        <f t="shared" si="56"/>
        <v>0.33400000000000002</v>
      </c>
      <c r="AM40" s="34">
        <f t="shared" si="42"/>
        <v>0.94</v>
      </c>
      <c r="AN40" s="34">
        <f t="shared" si="43"/>
        <v>3.81</v>
      </c>
      <c r="AO40" s="35">
        <v>0</v>
      </c>
      <c r="AP40" s="34">
        <f t="shared" si="44"/>
        <v>0</v>
      </c>
      <c r="AQ40" s="30"/>
      <c r="AR40" s="34">
        <f t="shared" si="45"/>
        <v>0</v>
      </c>
      <c r="AS40" s="9"/>
      <c r="AT40" s="30"/>
      <c r="AU40" s="9"/>
      <c r="AV40" s="34">
        <f t="shared" si="46"/>
        <v>0</v>
      </c>
      <c r="AW40" s="34">
        <f t="shared" si="47"/>
        <v>3.81</v>
      </c>
      <c r="AX40" s="36">
        <f t="shared" si="48"/>
        <v>0.2455</v>
      </c>
      <c r="AY40" s="97">
        <f t="shared" si="57"/>
        <v>5.05</v>
      </c>
      <c r="AZ40" s="28"/>
      <c r="BA40" s="36" t="str">
        <f t="shared" si="49"/>
        <v/>
      </c>
      <c r="BB40" s="9"/>
      <c r="BC40" s="55">
        <v>500</v>
      </c>
      <c r="BD40" s="34">
        <f t="shared" si="50"/>
        <v>1905</v>
      </c>
      <c r="BE40" s="34">
        <f t="shared" si="51"/>
        <v>2525</v>
      </c>
      <c r="BF40" s="34">
        <f t="shared" si="52"/>
        <v>0</v>
      </c>
      <c r="BG40" s="32" t="str">
        <f t="shared" si="53"/>
        <v/>
      </c>
      <c r="BH40" s="28"/>
      <c r="BI40" s="28"/>
      <c r="BJ40" s="55" t="s">
        <v>12</v>
      </c>
      <c r="BK40" s="2" t="s">
        <v>3</v>
      </c>
      <c r="BL40" s="55" t="s">
        <v>123</v>
      </c>
      <c r="BN40" s="3">
        <v>4.4000000000000004</v>
      </c>
      <c r="BO40" s="101">
        <f t="shared" si="58"/>
        <v>5.05</v>
      </c>
    </row>
    <row r="41" spans="1:67" ht="18.95" customHeight="1" x14ac:dyDescent="0.25">
      <c r="A41" s="31">
        <v>248</v>
      </c>
      <c r="B41" s="135"/>
      <c r="C41" s="28"/>
      <c r="D41" s="53" t="s">
        <v>7</v>
      </c>
      <c r="E41" s="28"/>
      <c r="F41" s="2" t="s">
        <v>11</v>
      </c>
      <c r="G41" s="118" t="s">
        <v>189</v>
      </c>
      <c r="H41" s="69" t="s">
        <v>129</v>
      </c>
      <c r="I41" s="69" t="s">
        <v>129</v>
      </c>
      <c r="J41" s="59" t="s">
        <v>190</v>
      </c>
      <c r="K41" s="59" t="s">
        <v>190</v>
      </c>
      <c r="L41" s="53" t="s">
        <v>77</v>
      </c>
      <c r="M41" s="127" t="s">
        <v>180</v>
      </c>
      <c r="N41" s="28"/>
      <c r="O41" s="28"/>
      <c r="P41" s="122" t="s">
        <v>260</v>
      </c>
      <c r="Q41" s="28"/>
      <c r="R41" s="2" t="s">
        <v>13</v>
      </c>
      <c r="S41" s="2"/>
      <c r="T41" s="87">
        <v>2.85</v>
      </c>
      <c r="U41" s="2" t="s">
        <v>4</v>
      </c>
      <c r="V41" s="131"/>
      <c r="W41" s="133"/>
      <c r="X41" s="133"/>
      <c r="Y41" s="133"/>
      <c r="Z41" s="68">
        <v>16</v>
      </c>
      <c r="AA41" s="68">
        <v>9</v>
      </c>
      <c r="AB41" s="68">
        <v>11.5</v>
      </c>
      <c r="AC41" s="37">
        <v>10</v>
      </c>
      <c r="AD41" s="113">
        <v>1</v>
      </c>
      <c r="AE41" s="49">
        <f t="shared" si="38"/>
        <v>2E-3</v>
      </c>
      <c r="AF41" s="37">
        <v>63</v>
      </c>
      <c r="AG41" s="33">
        <f t="shared" si="39"/>
        <v>31500</v>
      </c>
      <c r="AH41" s="38">
        <v>2200</v>
      </c>
      <c r="AI41" s="34">
        <f t="shared" si="40"/>
        <v>7.0000000000000007E-2</v>
      </c>
      <c r="AJ41" s="102" t="s">
        <v>213</v>
      </c>
      <c r="AK41" s="95">
        <v>3.4000000000000002E-2</v>
      </c>
      <c r="AL41" s="30">
        <f t="shared" si="56"/>
        <v>0.33400000000000002</v>
      </c>
      <c r="AM41" s="34">
        <f t="shared" si="42"/>
        <v>0.95</v>
      </c>
      <c r="AN41" s="34">
        <f t="shared" si="43"/>
        <v>3.87</v>
      </c>
      <c r="AO41" s="35">
        <v>0</v>
      </c>
      <c r="AP41" s="34">
        <f t="shared" si="44"/>
        <v>0</v>
      </c>
      <c r="AQ41" s="30"/>
      <c r="AR41" s="34">
        <f t="shared" si="45"/>
        <v>0</v>
      </c>
      <c r="AS41" s="9"/>
      <c r="AT41" s="30"/>
      <c r="AU41" s="9"/>
      <c r="AV41" s="34">
        <f t="shared" si="46"/>
        <v>0</v>
      </c>
      <c r="AW41" s="34">
        <f t="shared" si="47"/>
        <v>3.87</v>
      </c>
      <c r="AX41" s="36">
        <f t="shared" si="48"/>
        <v>0.33850000000000002</v>
      </c>
      <c r="AY41" s="97">
        <f t="shared" si="57"/>
        <v>5.85</v>
      </c>
      <c r="AZ41" s="28"/>
      <c r="BA41" s="36" t="str">
        <f t="shared" si="49"/>
        <v/>
      </c>
      <c r="BB41" s="9"/>
      <c r="BC41" s="55">
        <v>500</v>
      </c>
      <c r="BD41" s="34">
        <f t="shared" si="50"/>
        <v>1935</v>
      </c>
      <c r="BE41" s="34">
        <f t="shared" si="51"/>
        <v>2925</v>
      </c>
      <c r="BF41" s="34">
        <f t="shared" si="52"/>
        <v>0</v>
      </c>
      <c r="BG41" s="32" t="str">
        <f t="shared" si="53"/>
        <v/>
      </c>
      <c r="BH41" s="28"/>
      <c r="BI41" s="28"/>
      <c r="BJ41" s="55" t="s">
        <v>12</v>
      </c>
      <c r="BK41" s="2" t="s">
        <v>3</v>
      </c>
      <c r="BL41" s="55" t="s">
        <v>123</v>
      </c>
      <c r="BN41" s="3">
        <v>5.08</v>
      </c>
      <c r="BO41" s="101">
        <f t="shared" si="58"/>
        <v>5.85</v>
      </c>
    </row>
    <row r="42" spans="1:67" ht="18.95" customHeight="1" x14ac:dyDescent="0.25">
      <c r="A42" s="31">
        <v>249</v>
      </c>
      <c r="B42" s="135"/>
      <c r="C42" s="28"/>
      <c r="D42" s="53" t="s">
        <v>7</v>
      </c>
      <c r="E42" s="28"/>
      <c r="F42" s="2" t="s">
        <v>11</v>
      </c>
      <c r="G42" s="118" t="s">
        <v>189</v>
      </c>
      <c r="H42" s="65" t="s">
        <v>130</v>
      </c>
      <c r="I42" s="65" t="s">
        <v>130</v>
      </c>
      <c r="J42" s="59" t="s">
        <v>190</v>
      </c>
      <c r="K42" s="59" t="s">
        <v>190</v>
      </c>
      <c r="L42" s="53" t="s">
        <v>131</v>
      </c>
      <c r="M42" s="127" t="s">
        <v>180</v>
      </c>
      <c r="N42" s="28"/>
      <c r="O42" s="28"/>
      <c r="P42" s="122" t="s">
        <v>261</v>
      </c>
      <c r="Q42" s="28"/>
      <c r="R42" s="2" t="s">
        <v>13</v>
      </c>
      <c r="S42" s="2"/>
      <c r="T42" s="100">
        <v>3.85</v>
      </c>
      <c r="U42" s="2" t="s">
        <v>4</v>
      </c>
      <c r="V42" s="131"/>
      <c r="W42" s="133"/>
      <c r="X42" s="133"/>
      <c r="Y42" s="133"/>
      <c r="Z42" s="68">
        <v>16</v>
      </c>
      <c r="AA42" s="68">
        <v>16</v>
      </c>
      <c r="AB42" s="68">
        <v>16.5</v>
      </c>
      <c r="AC42" s="37">
        <v>10</v>
      </c>
      <c r="AD42" s="113">
        <v>1</v>
      </c>
      <c r="AE42" s="49">
        <f t="shared" si="38"/>
        <v>4.0000000000000001E-3</v>
      </c>
      <c r="AF42" s="37">
        <v>63</v>
      </c>
      <c r="AG42" s="33">
        <f t="shared" si="39"/>
        <v>15750</v>
      </c>
      <c r="AH42" s="38">
        <v>2200</v>
      </c>
      <c r="AI42" s="34">
        <f t="shared" si="40"/>
        <v>0.14000000000000001</v>
      </c>
      <c r="AJ42" s="102" t="s">
        <v>213</v>
      </c>
      <c r="AK42" s="95">
        <v>3.4000000000000002E-2</v>
      </c>
      <c r="AL42" s="30">
        <f t="shared" si="56"/>
        <v>0.33400000000000002</v>
      </c>
      <c r="AM42" s="34">
        <f t="shared" si="42"/>
        <v>1.29</v>
      </c>
      <c r="AN42" s="34">
        <f t="shared" si="43"/>
        <v>5.28</v>
      </c>
      <c r="AO42" s="35">
        <v>0</v>
      </c>
      <c r="AP42" s="34">
        <f t="shared" si="44"/>
        <v>0</v>
      </c>
      <c r="AQ42" s="30"/>
      <c r="AR42" s="34">
        <f t="shared" si="45"/>
        <v>0</v>
      </c>
      <c r="AS42" s="9"/>
      <c r="AT42" s="30"/>
      <c r="AU42" s="9"/>
      <c r="AV42" s="34">
        <f t="shared" si="46"/>
        <v>0</v>
      </c>
      <c r="AW42" s="34">
        <f t="shared" si="47"/>
        <v>5.28</v>
      </c>
      <c r="AX42" s="36">
        <f t="shared" si="48"/>
        <v>0.37509999999999999</v>
      </c>
      <c r="AY42" s="97">
        <f t="shared" si="57"/>
        <v>8.4499999999999993</v>
      </c>
      <c r="AZ42" s="28"/>
      <c r="BA42" s="36" t="str">
        <f t="shared" si="49"/>
        <v/>
      </c>
      <c r="BB42" s="9"/>
      <c r="BC42" s="55">
        <v>500</v>
      </c>
      <c r="BD42" s="34">
        <f t="shared" si="50"/>
        <v>2640</v>
      </c>
      <c r="BE42" s="34">
        <f t="shared" si="51"/>
        <v>4225</v>
      </c>
      <c r="BF42" s="34">
        <f t="shared" si="52"/>
        <v>0</v>
      </c>
      <c r="BG42" s="32" t="str">
        <f t="shared" si="53"/>
        <v/>
      </c>
      <c r="BH42" s="28"/>
      <c r="BI42" s="28"/>
      <c r="BJ42" s="55" t="s">
        <v>12</v>
      </c>
      <c r="BK42" s="2" t="s">
        <v>3</v>
      </c>
      <c r="BL42" s="55" t="s">
        <v>123</v>
      </c>
      <c r="BN42" s="3">
        <v>7.35</v>
      </c>
      <c r="BO42" s="101">
        <f t="shared" si="58"/>
        <v>8.4499999999999993</v>
      </c>
    </row>
    <row r="43" spans="1:67" ht="18.95" customHeight="1" x14ac:dyDescent="0.25">
      <c r="A43" s="31">
        <v>250</v>
      </c>
      <c r="B43" s="135"/>
      <c r="C43" s="28"/>
      <c r="D43" s="53" t="s">
        <v>7</v>
      </c>
      <c r="E43" s="28"/>
      <c r="F43" s="2" t="s">
        <v>11</v>
      </c>
      <c r="G43" s="118" t="s">
        <v>189</v>
      </c>
      <c r="H43" s="65" t="s">
        <v>132</v>
      </c>
      <c r="I43" s="65" t="s">
        <v>132</v>
      </c>
      <c r="J43" s="59" t="s">
        <v>190</v>
      </c>
      <c r="K43" s="59" t="s">
        <v>190</v>
      </c>
      <c r="L43" s="53" t="s">
        <v>78</v>
      </c>
      <c r="M43" s="127" t="s">
        <v>180</v>
      </c>
      <c r="N43" s="28"/>
      <c r="O43" s="28"/>
      <c r="P43" s="122" t="s">
        <v>262</v>
      </c>
      <c r="Q43" s="28"/>
      <c r="R43" s="2" t="s">
        <v>13</v>
      </c>
      <c r="S43" s="2"/>
      <c r="T43" s="87">
        <v>6.5</v>
      </c>
      <c r="U43" s="2" t="s">
        <v>4</v>
      </c>
      <c r="V43" s="131"/>
      <c r="W43" s="133"/>
      <c r="X43" s="133"/>
      <c r="Y43" s="133"/>
      <c r="Z43" s="68">
        <v>21.5</v>
      </c>
      <c r="AA43" s="68">
        <v>21.5</v>
      </c>
      <c r="AB43" s="68">
        <v>27</v>
      </c>
      <c r="AC43" s="37">
        <v>10</v>
      </c>
      <c r="AD43" s="113">
        <v>1</v>
      </c>
      <c r="AE43" s="49">
        <f t="shared" si="38"/>
        <v>1.2E-2</v>
      </c>
      <c r="AF43" s="37">
        <v>63</v>
      </c>
      <c r="AG43" s="33">
        <f t="shared" si="39"/>
        <v>5250</v>
      </c>
      <c r="AH43" s="38">
        <v>2200</v>
      </c>
      <c r="AI43" s="34">
        <f t="shared" si="40"/>
        <v>0.42</v>
      </c>
      <c r="AJ43" s="102" t="s">
        <v>213</v>
      </c>
      <c r="AK43" s="95">
        <v>3.4000000000000002E-2</v>
      </c>
      <c r="AL43" s="30">
        <f t="shared" si="56"/>
        <v>0.33400000000000002</v>
      </c>
      <c r="AM43" s="34">
        <f t="shared" si="42"/>
        <v>2.17</v>
      </c>
      <c r="AN43" s="34">
        <f t="shared" si="43"/>
        <v>9.09</v>
      </c>
      <c r="AO43" s="35">
        <v>0</v>
      </c>
      <c r="AP43" s="34">
        <f t="shared" si="44"/>
        <v>0</v>
      </c>
      <c r="AQ43" s="30"/>
      <c r="AR43" s="34">
        <f t="shared" si="45"/>
        <v>0</v>
      </c>
      <c r="AS43" s="9"/>
      <c r="AT43" s="30"/>
      <c r="AU43" s="9"/>
      <c r="AV43" s="34">
        <f t="shared" si="46"/>
        <v>0</v>
      </c>
      <c r="AW43" s="34">
        <f t="shared" si="47"/>
        <v>9.09</v>
      </c>
      <c r="AX43" s="36">
        <f t="shared" si="48"/>
        <v>0.3599</v>
      </c>
      <c r="AY43" s="97">
        <f t="shared" si="57"/>
        <v>14.2</v>
      </c>
      <c r="AZ43" s="28"/>
      <c r="BA43" s="36" t="str">
        <f t="shared" si="49"/>
        <v/>
      </c>
      <c r="BB43" s="9"/>
      <c r="BC43" s="55">
        <v>500</v>
      </c>
      <c r="BD43" s="34">
        <f t="shared" si="50"/>
        <v>4545</v>
      </c>
      <c r="BE43" s="34">
        <f t="shared" si="51"/>
        <v>7100</v>
      </c>
      <c r="BF43" s="34">
        <f t="shared" si="52"/>
        <v>0</v>
      </c>
      <c r="BG43" s="32" t="str">
        <f t="shared" si="53"/>
        <v/>
      </c>
      <c r="BH43" s="28"/>
      <c r="BI43" s="28"/>
      <c r="BJ43" s="55" t="s">
        <v>12</v>
      </c>
      <c r="BK43" s="2" t="s">
        <v>3</v>
      </c>
      <c r="BL43" s="55" t="s">
        <v>123</v>
      </c>
      <c r="BN43" s="3">
        <v>12.35</v>
      </c>
      <c r="BO43" s="101">
        <f t="shared" si="58"/>
        <v>14.2</v>
      </c>
    </row>
    <row r="44" spans="1:67" ht="18.95" customHeight="1" x14ac:dyDescent="0.25">
      <c r="A44" s="31">
        <v>251</v>
      </c>
      <c r="B44" s="135"/>
      <c r="C44" s="28"/>
      <c r="D44" s="53" t="s">
        <v>7</v>
      </c>
      <c r="E44" s="28"/>
      <c r="F44" s="2" t="s">
        <v>11</v>
      </c>
      <c r="G44" s="118" t="s">
        <v>189</v>
      </c>
      <c r="H44" s="65" t="s">
        <v>133</v>
      </c>
      <c r="I44" s="65" t="s">
        <v>133</v>
      </c>
      <c r="J44" s="59" t="s">
        <v>190</v>
      </c>
      <c r="K44" s="59" t="s">
        <v>190</v>
      </c>
      <c r="L44" s="53" t="s">
        <v>134</v>
      </c>
      <c r="M44" s="127" t="s">
        <v>180</v>
      </c>
      <c r="N44" s="28"/>
      <c r="O44" s="28"/>
      <c r="P44" s="122" t="s">
        <v>263</v>
      </c>
      <c r="Q44" s="28"/>
      <c r="R44" s="2" t="s">
        <v>13</v>
      </c>
      <c r="S44" s="2"/>
      <c r="T44" s="87">
        <v>3.88</v>
      </c>
      <c r="U44" s="2" t="s">
        <v>4</v>
      </c>
      <c r="V44" s="131"/>
      <c r="W44" s="133"/>
      <c r="X44" s="133"/>
      <c r="Y44" s="133"/>
      <c r="Z44" s="68">
        <v>12.5</v>
      </c>
      <c r="AA44" s="68">
        <v>12.5</v>
      </c>
      <c r="AB44" s="68">
        <v>38.5</v>
      </c>
      <c r="AC44" s="37">
        <v>10</v>
      </c>
      <c r="AD44" s="113">
        <v>1</v>
      </c>
      <c r="AE44" s="49">
        <f t="shared" si="38"/>
        <v>6.0000000000000001E-3</v>
      </c>
      <c r="AF44" s="37">
        <v>63</v>
      </c>
      <c r="AG44" s="33">
        <f t="shared" si="39"/>
        <v>10500</v>
      </c>
      <c r="AH44" s="38">
        <v>2200</v>
      </c>
      <c r="AI44" s="34">
        <f t="shared" si="40"/>
        <v>0.21</v>
      </c>
      <c r="AJ44" s="102" t="s">
        <v>213</v>
      </c>
      <c r="AK44" s="95">
        <v>3.4000000000000002E-2</v>
      </c>
      <c r="AL44" s="30">
        <f t="shared" si="56"/>
        <v>0.33400000000000002</v>
      </c>
      <c r="AM44" s="34">
        <f t="shared" si="42"/>
        <v>1.3</v>
      </c>
      <c r="AN44" s="34">
        <f t="shared" si="43"/>
        <v>5.39</v>
      </c>
      <c r="AO44" s="35">
        <v>0</v>
      </c>
      <c r="AP44" s="34">
        <f t="shared" si="44"/>
        <v>0</v>
      </c>
      <c r="AQ44" s="30"/>
      <c r="AR44" s="34">
        <f t="shared" si="45"/>
        <v>0</v>
      </c>
      <c r="AS44" s="9"/>
      <c r="AT44" s="30"/>
      <c r="AU44" s="9"/>
      <c r="AV44" s="34">
        <f t="shared" si="46"/>
        <v>0</v>
      </c>
      <c r="AW44" s="34">
        <f t="shared" si="47"/>
        <v>5.39</v>
      </c>
      <c r="AX44" s="36">
        <f t="shared" si="48"/>
        <v>0.2616</v>
      </c>
      <c r="AY44" s="97">
        <f t="shared" si="57"/>
        <v>7.3</v>
      </c>
      <c r="AZ44" s="28"/>
      <c r="BA44" s="36" t="str">
        <f t="shared" si="49"/>
        <v/>
      </c>
      <c r="BB44" s="9"/>
      <c r="BC44" s="55">
        <v>500</v>
      </c>
      <c r="BD44" s="34">
        <f t="shared" si="50"/>
        <v>2695</v>
      </c>
      <c r="BE44" s="34">
        <f t="shared" si="51"/>
        <v>3650</v>
      </c>
      <c r="BF44" s="34">
        <f t="shared" si="52"/>
        <v>0</v>
      </c>
      <c r="BG44" s="32" t="str">
        <f t="shared" si="53"/>
        <v/>
      </c>
      <c r="BH44" s="28"/>
      <c r="BI44" s="28"/>
      <c r="BJ44" s="55" t="s">
        <v>12</v>
      </c>
      <c r="BK44" s="2" t="s">
        <v>3</v>
      </c>
      <c r="BL44" s="55" t="s">
        <v>123</v>
      </c>
      <c r="BN44" s="3">
        <v>6.35</v>
      </c>
      <c r="BO44" s="101">
        <f t="shared" si="58"/>
        <v>7.3</v>
      </c>
    </row>
    <row r="45" spans="1:67" ht="18.95" customHeight="1" x14ac:dyDescent="0.25">
      <c r="A45" s="31">
        <v>252</v>
      </c>
      <c r="B45" s="136"/>
      <c r="C45" s="28"/>
      <c r="D45" s="53" t="s">
        <v>7</v>
      </c>
      <c r="E45" s="28"/>
      <c r="F45" s="2" t="s">
        <v>11</v>
      </c>
      <c r="G45" s="118" t="s">
        <v>189</v>
      </c>
      <c r="H45" s="53" t="s">
        <v>135</v>
      </c>
      <c r="I45" s="53" t="s">
        <v>135</v>
      </c>
      <c r="J45" s="59" t="s">
        <v>190</v>
      </c>
      <c r="K45" s="59" t="s">
        <v>190</v>
      </c>
      <c r="L45" s="53" t="s">
        <v>136</v>
      </c>
      <c r="M45" s="127" t="s">
        <v>180</v>
      </c>
      <c r="N45" s="28"/>
      <c r="O45" s="28"/>
      <c r="P45" s="122" t="s">
        <v>264</v>
      </c>
      <c r="Q45" s="28"/>
      <c r="R45" s="2" t="s">
        <v>13</v>
      </c>
      <c r="S45" s="2"/>
      <c r="T45" s="100">
        <v>4.0999999999999996</v>
      </c>
      <c r="U45" s="2" t="s">
        <v>4</v>
      </c>
      <c r="V45" s="131"/>
      <c r="W45" s="133"/>
      <c r="X45" s="133"/>
      <c r="Y45" s="133"/>
      <c r="Z45" s="62">
        <v>37</v>
      </c>
      <c r="AA45" s="62">
        <v>25</v>
      </c>
      <c r="AB45" s="62">
        <v>21</v>
      </c>
      <c r="AC45" s="37">
        <v>10</v>
      </c>
      <c r="AD45" s="113">
        <v>1</v>
      </c>
      <c r="AE45" s="49">
        <f t="shared" si="38"/>
        <v>1.9E-2</v>
      </c>
      <c r="AF45" s="37">
        <v>63</v>
      </c>
      <c r="AG45" s="33">
        <f t="shared" si="39"/>
        <v>3316</v>
      </c>
      <c r="AH45" s="38">
        <v>2200</v>
      </c>
      <c r="AI45" s="34">
        <f t="shared" si="40"/>
        <v>0.66</v>
      </c>
      <c r="AJ45" s="102" t="s">
        <v>213</v>
      </c>
      <c r="AK45" s="95">
        <v>3.4000000000000002E-2</v>
      </c>
      <c r="AL45" s="30">
        <f t="shared" si="56"/>
        <v>0.33400000000000002</v>
      </c>
      <c r="AM45" s="34">
        <f t="shared" si="42"/>
        <v>1.37</v>
      </c>
      <c r="AN45" s="34">
        <f t="shared" si="43"/>
        <v>6.13</v>
      </c>
      <c r="AO45" s="35">
        <v>0</v>
      </c>
      <c r="AP45" s="34">
        <f t="shared" si="44"/>
        <v>0</v>
      </c>
      <c r="AQ45" s="30"/>
      <c r="AR45" s="34">
        <f t="shared" si="45"/>
        <v>0</v>
      </c>
      <c r="AS45" s="9"/>
      <c r="AT45" s="30"/>
      <c r="AU45" s="9"/>
      <c r="AV45" s="34">
        <f t="shared" si="46"/>
        <v>0</v>
      </c>
      <c r="AW45" s="34">
        <f t="shared" si="47"/>
        <v>6.13</v>
      </c>
      <c r="AX45" s="36">
        <f t="shared" si="48"/>
        <v>0.23380000000000001</v>
      </c>
      <c r="AY45" s="97">
        <f t="shared" si="57"/>
        <v>8</v>
      </c>
      <c r="AZ45" s="28"/>
      <c r="BA45" s="36" t="str">
        <f t="shared" si="49"/>
        <v/>
      </c>
      <c r="BB45" s="9"/>
      <c r="BC45" s="55">
        <v>500</v>
      </c>
      <c r="BD45" s="34">
        <f t="shared" si="50"/>
        <v>3065</v>
      </c>
      <c r="BE45" s="34">
        <f t="shared" si="51"/>
        <v>4000</v>
      </c>
      <c r="BF45" s="34">
        <f t="shared" si="52"/>
        <v>0</v>
      </c>
      <c r="BG45" s="32" t="str">
        <f t="shared" si="53"/>
        <v/>
      </c>
      <c r="BH45" s="28"/>
      <c r="BI45" s="28"/>
      <c r="BJ45" s="55" t="s">
        <v>12</v>
      </c>
      <c r="BK45" s="2" t="s">
        <v>3</v>
      </c>
      <c r="BL45" s="55" t="s">
        <v>123</v>
      </c>
      <c r="BN45" s="3">
        <v>6.95</v>
      </c>
      <c r="BO45" s="101">
        <f t="shared" si="58"/>
        <v>8</v>
      </c>
    </row>
    <row r="46" spans="1:67" ht="18.95" customHeight="1" x14ac:dyDescent="0.25">
      <c r="A46" s="31">
        <v>287</v>
      </c>
      <c r="B46" s="135"/>
      <c r="C46" s="28"/>
      <c r="D46" s="53" t="s">
        <v>10</v>
      </c>
      <c r="E46" s="28"/>
      <c r="F46" s="2" t="s">
        <v>11</v>
      </c>
      <c r="G46" s="119" t="s">
        <v>193</v>
      </c>
      <c r="H46" s="63" t="s">
        <v>197</v>
      </c>
      <c r="I46" s="64" t="s">
        <v>198</v>
      </c>
      <c r="J46" s="59" t="s">
        <v>194</v>
      </c>
      <c r="K46" s="59" t="s">
        <v>194</v>
      </c>
      <c r="L46" s="61" t="s">
        <v>136</v>
      </c>
      <c r="M46" s="77" t="s">
        <v>195</v>
      </c>
      <c r="N46" s="28"/>
      <c r="O46" s="28"/>
      <c r="P46" s="122" t="s">
        <v>265</v>
      </c>
      <c r="Q46" s="115"/>
      <c r="R46" s="2" t="s">
        <v>13</v>
      </c>
      <c r="S46" s="2"/>
      <c r="T46" s="87">
        <v>3.6</v>
      </c>
      <c r="U46" s="2" t="s">
        <v>4</v>
      </c>
      <c r="V46" s="131"/>
      <c r="W46" s="133"/>
      <c r="X46" s="133"/>
      <c r="Y46" s="133"/>
      <c r="Z46" s="62">
        <v>14</v>
      </c>
      <c r="AA46" s="62">
        <v>14</v>
      </c>
      <c r="AB46" s="62">
        <v>32.5</v>
      </c>
      <c r="AC46" s="37">
        <v>10</v>
      </c>
      <c r="AD46" s="113">
        <v>1</v>
      </c>
      <c r="AE46" s="49">
        <f t="shared" ref="AE46:AE47" si="59">IF(Z46="","",Z46*AA46*AB46/1000000)</f>
        <v>6.0000000000000001E-3</v>
      </c>
      <c r="AF46" s="37">
        <v>63</v>
      </c>
      <c r="AG46" s="33">
        <f t="shared" ref="AG46:AG47" si="60">IF(AD46="","",AF46/AE46*AD46)</f>
        <v>10500</v>
      </c>
      <c r="AH46" s="38">
        <v>2200</v>
      </c>
      <c r="AI46" s="34">
        <f t="shared" ref="AI46:AI47" si="61">IF(ISERROR(AH46/AG46),"",AH46/AG46)</f>
        <v>0.21</v>
      </c>
      <c r="AJ46" s="102" t="s">
        <v>213</v>
      </c>
      <c r="AK46" s="95">
        <v>3.4000000000000002E-2</v>
      </c>
      <c r="AL46" s="30">
        <f t="shared" ref="AL46:AL47" si="62">AK46+30%</f>
        <v>0.33400000000000002</v>
      </c>
      <c r="AM46" s="34">
        <f t="shared" ref="AM46:AM47" si="63">IF(ISERROR(T46*AL46),"",T46*AL46)</f>
        <v>1.2</v>
      </c>
      <c r="AN46" s="34">
        <f t="shared" ref="AN46:AN47" si="64">IF(ISERROR(T46+AI46+AM46),"",T46+AI46+AM46)</f>
        <v>5.01</v>
      </c>
      <c r="AO46" s="35">
        <v>0</v>
      </c>
      <c r="AP46" s="34">
        <f t="shared" ref="AP46:AP47" si="65">IF(ISERROR(AY46*AO46),"",AY46*AO46)</f>
        <v>0</v>
      </c>
      <c r="AQ46" s="30"/>
      <c r="AR46" s="34">
        <f t="shared" ref="AR46:AR47" si="66">IF(ISERROR(AY46*AQ46),"",AY46*AQ46)</f>
        <v>0</v>
      </c>
      <c r="AS46" s="9"/>
      <c r="AT46" s="30"/>
      <c r="AU46" s="9"/>
      <c r="AV46" s="34">
        <f t="shared" ref="AV46:AV47" si="67">IF(ISERROR(AP46+AR46+AU46),"",AP46+AR46+AU46)</f>
        <v>0</v>
      </c>
      <c r="AW46" s="34">
        <f t="shared" ref="AW46:AW47" si="68">IF(ISERROR(AN46+AV46),"",AN46+AV46)</f>
        <v>5.01</v>
      </c>
      <c r="AX46" s="36">
        <f t="shared" ref="AX46:AX47" si="69">IF(ISERROR((AY46-AW46)/AY46),"",(AY46-AW46)/AY46)</f>
        <v>0.33200000000000002</v>
      </c>
      <c r="AY46" s="87">
        <v>7.5</v>
      </c>
      <c r="AZ46" s="28"/>
      <c r="BA46" s="36" t="str">
        <f t="shared" ref="BA46:BA47" si="70">IF(ISERROR((AZ46-AY46)/AZ46),"",(AZ46-AY46)/AZ46)</f>
        <v/>
      </c>
      <c r="BB46" s="9"/>
      <c r="BC46" s="55">
        <v>500</v>
      </c>
      <c r="BD46" s="34">
        <f t="shared" ref="BD46:BD47" si="71">IF(ISERROR(AW46*BC46),"",AW46*BC46)</f>
        <v>2505</v>
      </c>
      <c r="BE46" s="34">
        <f t="shared" ref="BE46:BE47" si="72">IF(ISERROR(AY46*BC46),"",AY46*BC46)</f>
        <v>3750</v>
      </c>
      <c r="BF46" s="34">
        <f t="shared" ref="BF46:BF47" si="73">IF(ISERROR(AZ46*BC46),"",AZ46*BC46)</f>
        <v>0</v>
      </c>
      <c r="BG46" s="32" t="str">
        <f t="shared" ref="BG46:BG47" si="74">IF(W46="","",W46*X46*Y46/1000000/AD46*BC46)</f>
        <v/>
      </c>
      <c r="BH46" s="28"/>
      <c r="BI46" s="28"/>
      <c r="BJ46" s="55" t="s">
        <v>12</v>
      </c>
      <c r="BK46" s="2" t="s">
        <v>3</v>
      </c>
      <c r="BL46" s="55" t="s">
        <v>196</v>
      </c>
      <c r="BO46" s="3">
        <f t="shared" ref="BO46:BO47" si="75">MROUND(BN46*1.15,0.05)</f>
        <v>0</v>
      </c>
    </row>
    <row r="47" spans="1:67" ht="18.95" customHeight="1" x14ac:dyDescent="0.25">
      <c r="A47" s="31">
        <v>288</v>
      </c>
      <c r="B47" s="135"/>
      <c r="C47" s="28"/>
      <c r="D47" s="53" t="s">
        <v>10</v>
      </c>
      <c r="E47" s="28"/>
      <c r="F47" s="2" t="s">
        <v>11</v>
      </c>
      <c r="G47" s="119" t="s">
        <v>193</v>
      </c>
      <c r="H47" s="63" t="s">
        <v>199</v>
      </c>
      <c r="I47" s="64" t="s">
        <v>200</v>
      </c>
      <c r="J47" s="59" t="s">
        <v>194</v>
      </c>
      <c r="K47" s="59" t="s">
        <v>194</v>
      </c>
      <c r="L47" s="61" t="s">
        <v>201</v>
      </c>
      <c r="M47" s="77" t="s">
        <v>195</v>
      </c>
      <c r="N47" s="28"/>
      <c r="O47" s="28"/>
      <c r="P47" s="122" t="s">
        <v>266</v>
      </c>
      <c r="Q47" s="115"/>
      <c r="R47" s="2" t="s">
        <v>13</v>
      </c>
      <c r="S47" s="2"/>
      <c r="T47" s="87">
        <v>3.71</v>
      </c>
      <c r="U47" s="2" t="s">
        <v>4</v>
      </c>
      <c r="V47" s="131"/>
      <c r="W47" s="133"/>
      <c r="X47" s="133"/>
      <c r="Y47" s="133"/>
      <c r="Z47" s="62">
        <v>11</v>
      </c>
      <c r="AA47" s="62">
        <v>11</v>
      </c>
      <c r="AB47" s="62">
        <v>40</v>
      </c>
      <c r="AC47" s="37">
        <v>10</v>
      </c>
      <c r="AD47" s="113">
        <v>1</v>
      </c>
      <c r="AE47" s="49">
        <f t="shared" si="59"/>
        <v>5.0000000000000001E-3</v>
      </c>
      <c r="AF47" s="37">
        <v>63</v>
      </c>
      <c r="AG47" s="33">
        <f t="shared" si="60"/>
        <v>12600</v>
      </c>
      <c r="AH47" s="38">
        <v>2200</v>
      </c>
      <c r="AI47" s="34">
        <f t="shared" si="61"/>
        <v>0.17</v>
      </c>
      <c r="AJ47" s="102" t="s">
        <v>213</v>
      </c>
      <c r="AK47" s="95">
        <v>3.4000000000000002E-2</v>
      </c>
      <c r="AL47" s="30">
        <f t="shared" si="62"/>
        <v>0.33400000000000002</v>
      </c>
      <c r="AM47" s="34">
        <f t="shared" si="63"/>
        <v>1.24</v>
      </c>
      <c r="AN47" s="34">
        <f t="shared" si="64"/>
        <v>5.12</v>
      </c>
      <c r="AO47" s="35">
        <v>0</v>
      </c>
      <c r="AP47" s="34">
        <f t="shared" si="65"/>
        <v>0</v>
      </c>
      <c r="AQ47" s="30"/>
      <c r="AR47" s="34">
        <f t="shared" si="66"/>
        <v>0</v>
      </c>
      <c r="AS47" s="9"/>
      <c r="AT47" s="30"/>
      <c r="AU47" s="9"/>
      <c r="AV47" s="34">
        <f t="shared" si="67"/>
        <v>0</v>
      </c>
      <c r="AW47" s="34">
        <f t="shared" si="68"/>
        <v>5.12</v>
      </c>
      <c r="AX47" s="36">
        <f t="shared" si="69"/>
        <v>0.28889999999999999</v>
      </c>
      <c r="AY47" s="87">
        <v>7.2</v>
      </c>
      <c r="AZ47" s="28"/>
      <c r="BA47" s="36" t="str">
        <f t="shared" si="70"/>
        <v/>
      </c>
      <c r="BB47" s="9"/>
      <c r="BC47" s="55">
        <v>500</v>
      </c>
      <c r="BD47" s="34">
        <f t="shared" si="71"/>
        <v>2560</v>
      </c>
      <c r="BE47" s="34">
        <f t="shared" si="72"/>
        <v>3600</v>
      </c>
      <c r="BF47" s="34">
        <f t="shared" si="73"/>
        <v>0</v>
      </c>
      <c r="BG47" s="32" t="str">
        <f t="shared" si="74"/>
        <v/>
      </c>
      <c r="BH47" s="28"/>
      <c r="BI47" s="28"/>
      <c r="BJ47" s="55" t="s">
        <v>12</v>
      </c>
      <c r="BK47" s="2" t="s">
        <v>3</v>
      </c>
      <c r="BL47" s="55" t="s">
        <v>196</v>
      </c>
      <c r="BO47" s="3">
        <f t="shared" si="75"/>
        <v>0</v>
      </c>
    </row>
    <row r="50" spans="44:58" ht="21" x14ac:dyDescent="0.35">
      <c r="AR50" s="104"/>
      <c r="AS50" s="104"/>
      <c r="AT50" s="105"/>
      <c r="AU50" s="104"/>
      <c r="AV50" s="104"/>
      <c r="AW50" s="104"/>
      <c r="AX50" s="106" t="e">
        <f>(BE50-BD50)/BE50</f>
        <v>#REF!</v>
      </c>
      <c r="AY50" s="107"/>
      <c r="AZ50" s="108"/>
      <c r="BA50" s="108"/>
      <c r="BB50" s="104"/>
      <c r="BC50" s="108"/>
      <c r="BD50" s="104" t="e">
        <f>#REF!+#REF!+#REF!+#REF!+#REF!+#REF!+#REF!+#REF!+#REF!+#REF!+#REF!+#REF!+#REF!+#REF!+#REF!+#REF!</f>
        <v>#REF!</v>
      </c>
      <c r="BE50" s="104" t="e">
        <f>#REF!+#REF!+#REF!+#REF!+#REF!+#REF!+#REF!+#REF!+#REF!+#REF!+#REF!+#REF!+#REF!+#REF!+#REF!+#REF!</f>
        <v>#REF!</v>
      </c>
      <c r="BF50" s="104"/>
    </row>
  </sheetData>
  <sheetProtection insertRows="0" deleteRows="0" sort="0"/>
  <protectedRanges>
    <protectedRange sqref="A2:C7 AJ6:AK7 AJ8 AL8 AM46:AP47 B8:C16 B17:C32 B33:C33 AZ6:AZ16 B34:C45 AJ9:AL16 AV46:AX47 AR46:AR47 F46:F47 U46:U47 R46:S47 AJ33:AJ47 Q2:U45 AM2:AX16 AL20:AL45 AM17:AY45 E2:F45 N2:N45 A8:A47 AI2:AI47 BG2:BG47 BA2:BA47 AE2:AG47" name="Range1"/>
    <protectedRange sqref="AC2:AC47" name="Range1_2"/>
    <protectedRange sqref="AH2:AH47" name="Range1_3"/>
    <protectedRange sqref="AJ2:AL2 AJ3:AK5 AL3:AL7 AK8" name="Range1_4"/>
    <protectedRange sqref="AZ2:AZ5" name="Range1_5"/>
    <protectedRange sqref="BB2:BB11 BB13:BB47" name="Range1_7"/>
    <protectedRange sqref="O2:O47" name="Range1_8"/>
    <protectedRange sqref="D17:D32" name="Range1_1_1"/>
    <protectedRange sqref="D2:D16" name="Range1_2_2"/>
    <protectedRange sqref="D33 D35:D45" name="Range1_15"/>
    <protectedRange sqref="G46:G47" name="Range1_11"/>
    <protectedRange sqref="G17:G32" name="Range1_1_2"/>
    <protectedRange sqref="G2:G7" name="Range1_4_2"/>
    <protectedRange sqref="G8:G16" name="Range1_7_1"/>
    <protectedRange sqref="G33 G35:G45" name="Range1_15_1"/>
    <protectedRange sqref="H46:H47" name="Range1_12"/>
    <protectedRange sqref="H17:H32" name="Range1_1_3"/>
    <protectedRange sqref="H2:H3" name="Range1_4_3"/>
    <protectedRange sqref="H8:H16 BQ8:BQ16" name="Range1_8_1"/>
    <protectedRange sqref="H8:H16 BQ8:BQ16" name="Range1_9_1"/>
    <protectedRange sqref="H33 H45 H35" name="Range1_15_2"/>
    <protectedRange sqref="I46:I47" name="Range1_13"/>
    <protectedRange sqref="I17:I32" name="Range1_1_4"/>
    <protectedRange sqref="I2:I3" name="Range1_4_4"/>
    <protectedRange sqref="I8:I16" name="Range1_8_2"/>
    <protectedRange sqref="I8:I16" name="Range1_9_2"/>
    <protectedRange sqref="J46:K47" name="Range1_14"/>
    <protectedRange sqref="J17:K32" name="Range1_1_5"/>
    <protectedRange sqref="J2:K6" name="Range1_4_5"/>
    <protectedRange sqref="J33:K33 J35:K45" name="Range1_15_4"/>
    <protectedRange sqref="L17:L32" name="Range1_1_6"/>
    <protectedRange sqref="L2:L7" name="Range1_4_6"/>
    <protectedRange sqref="L8:L16" name="Range1_11_1"/>
    <protectedRange sqref="L33 L35:L45" name="Range1_15_5"/>
    <protectedRange sqref="M46:M47" name="Range1_19"/>
    <protectedRange sqref="M17:M32" name="Range1_1_7"/>
    <protectedRange sqref="M2:M6" name="Range1_4_7"/>
    <protectedRange sqref="M8:M16" name="Range1_12_1"/>
    <protectedRange sqref="M33 M35:M45" name="Range1_15_6"/>
    <protectedRange sqref="V46:V47" name="Range1_20"/>
    <protectedRange sqref="V17:V19 V27:V32" name="Range1_1_8"/>
    <protectedRange sqref="V2:V6" name="Range1_4_8"/>
    <protectedRange sqref="V8:V16" name="Range1_5_2"/>
    <protectedRange sqref="V33 V35:V45" name="Range1_15_7"/>
    <protectedRange sqref="W46" name="Range1_21"/>
    <protectedRange sqref="W47:X47 X46:Y47" name="Range1_2_1"/>
    <protectedRange sqref="W17:Y32" name="Range1_1_9"/>
    <protectedRange sqref="W2:Y6" name="Range1_4_9"/>
    <protectedRange sqref="W8:Y16" name="Range1_2_2_1"/>
    <protectedRange sqref="W45:Y45" name="Range1_15_8"/>
    <protectedRange sqref="Z46:AB46" name="Range1_22"/>
    <protectedRange sqref="Z47:AB47" name="Range1_2_7"/>
    <protectedRange sqref="Z17:AB32" name="Range1_1_10"/>
    <protectedRange sqref="Z2:AB6" name="Range1_4_10"/>
    <protectedRange sqref="Z12:AB16" name="Range1_14_1"/>
    <protectedRange sqref="Z8:AB11" name="Range1_2_1_1_1"/>
    <protectedRange sqref="Z33:AB33 Z35:AB45" name="Range1_15_9"/>
    <protectedRange sqref="AD17:AD19 AD29:AD32" name="Range1_1_11"/>
    <protectedRange sqref="AD6" name="Range1_4_11"/>
    <protectedRange sqref="AD33 AD36:AD45" name="Range1_15_10"/>
    <protectedRange sqref="BC46:BC47" name="Range1_6_1"/>
    <protectedRange sqref="BC17:BC19 BC30:BC32" name="Range1_1_12"/>
    <protectedRange sqref="BC2:BC6" name="Range1_4_12"/>
    <protectedRange sqref="BC8:BC11" name="Range1_6_1_1_1"/>
    <protectedRange sqref="BC12:BC16" name="Range1_14_2"/>
    <protectedRange sqref="BC8:BC11" name="Range1_6_2"/>
    <protectedRange sqref="AJ28:AJ32" name="Range1_4_1_1_1"/>
    <protectedRange sqref="AL17:AL19" name="Range1_4_13"/>
    <protectedRange sqref="AJ17:AJ27" name="Range1_4_1_1_2"/>
  </protectedRanges>
  <mergeCells count="30">
    <mergeCell ref="B35:B45"/>
    <mergeCell ref="V35:V45"/>
    <mergeCell ref="W35:W45"/>
    <mergeCell ref="X35:X45"/>
    <mergeCell ref="Y35:Y45"/>
    <mergeCell ref="X46:X47"/>
    <mergeCell ref="Y46:Y47"/>
    <mergeCell ref="B46:B47"/>
    <mergeCell ref="V46:V47"/>
    <mergeCell ref="W46:W47"/>
    <mergeCell ref="X20:X32"/>
    <mergeCell ref="Y20:Y32"/>
    <mergeCell ref="B20:B32"/>
    <mergeCell ref="V20:V32"/>
    <mergeCell ref="W20:W32"/>
    <mergeCell ref="B17:B19"/>
    <mergeCell ref="V17:V19"/>
    <mergeCell ref="W17:W19"/>
    <mergeCell ref="X17:X19"/>
    <mergeCell ref="Y17:Y19"/>
    <mergeCell ref="Y8:Y16"/>
    <mergeCell ref="B8:B16"/>
    <mergeCell ref="V8:V16"/>
    <mergeCell ref="W8:W16"/>
    <mergeCell ref="X8:X16"/>
    <mergeCell ref="B2:B7"/>
    <mergeCell ref="V2:V7"/>
    <mergeCell ref="W2:W7"/>
    <mergeCell ref="X2:X7"/>
    <mergeCell ref="Y2:Y7"/>
  </mergeCells>
  <phoneticPr fontId="24" type="noConversion"/>
  <dataValidations count="1">
    <dataValidation type="list" allowBlank="1" showInputMessage="1" showErrorMessage="1" sqref="E2:E32 U2:U47 BK2:BK47 F2:F47" xr:uid="{7991835F-5436-42B4-9F5C-CBFE6BDD727F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LC12 -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2025-10-28T07:18:05Z</dcterms:modified>
</cp:coreProperties>
</file>