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F991ACC-985A-4661-8DD2-62493037F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GBBB">'[3]317-TOP'!#REF!</definedName>
    <definedName name="HGHG">'[3]317-TOP'!#REF!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ss_BA">#REF!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3" i="5" l="1"/>
  <c r="BP4" i="5"/>
  <c r="BP5" i="5"/>
  <c r="BP6" i="5"/>
  <c r="BP7" i="5"/>
  <c r="BP8" i="5"/>
  <c r="BP9" i="5"/>
  <c r="BP10" i="5"/>
  <c r="BD5" i="5" l="1"/>
  <c r="BD6" i="5"/>
  <c r="BD7" i="5"/>
  <c r="BD8" i="5"/>
  <c r="AQ5" i="5"/>
  <c r="BE5" i="5" s="1"/>
  <c r="AQ6" i="5"/>
  <c r="AQ7" i="5"/>
  <c r="BE7" i="5" s="1"/>
  <c r="AQ8" i="5"/>
  <c r="BE8" i="5" s="1"/>
  <c r="BE6" i="5" l="1"/>
  <c r="AK7" i="5"/>
  <c r="AK6" i="5"/>
  <c r="AK5" i="5"/>
  <c r="BO3" i="5"/>
  <c r="BO4" i="5"/>
  <c r="BO5" i="5"/>
  <c r="BO6" i="5"/>
  <c r="BO7" i="5"/>
  <c r="BO8" i="5"/>
  <c r="BO9" i="5"/>
  <c r="BO10" i="5"/>
  <c r="BN3" i="5"/>
  <c r="BN4" i="5"/>
  <c r="BN5" i="5"/>
  <c r="BN6" i="5"/>
  <c r="BN7" i="5"/>
  <c r="BN8" i="5"/>
  <c r="BN9" i="5"/>
  <c r="BN10" i="5"/>
  <c r="AE5" i="5"/>
  <c r="AG5" i="5" s="1"/>
  <c r="AI5" i="5" s="1"/>
  <c r="AE6" i="5"/>
  <c r="AG6" i="5" s="1"/>
  <c r="AI6" i="5" s="1"/>
  <c r="AE7" i="5"/>
  <c r="AG7" i="5" s="1"/>
  <c r="AI7" i="5" s="1"/>
  <c r="AL5" i="5" l="1"/>
  <c r="AM5" i="5"/>
  <c r="BF5" i="5" s="1"/>
  <c r="AL6" i="5"/>
  <c r="AM6" i="5" s="1"/>
  <c r="BF6" i="5" s="1"/>
  <c r="AL7" i="5"/>
  <c r="AM7" i="5" s="1"/>
  <c r="BF7" i="5" s="1"/>
  <c r="BD3" i="5"/>
  <c r="BD4" i="5"/>
  <c r="BD9" i="5"/>
  <c r="BD10" i="5"/>
  <c r="AQ3" i="5"/>
  <c r="AQ4" i="5"/>
  <c r="AQ9" i="5"/>
  <c r="AQ10" i="5"/>
  <c r="AK10" i="5"/>
  <c r="AK9" i="5"/>
  <c r="AK8" i="5"/>
  <c r="BG7" i="5" l="1"/>
  <c r="BM7" i="5"/>
  <c r="BG6" i="5"/>
  <c r="BM6" i="5"/>
  <c r="BG5" i="5"/>
  <c r="BM5" i="5"/>
  <c r="BE10" i="5"/>
  <c r="BE9" i="5"/>
  <c r="BE4" i="5"/>
  <c r="BE3" i="5"/>
  <c r="AK4" i="5"/>
  <c r="AK3" i="5"/>
  <c r="AK2" i="5"/>
  <c r="AE3" i="5"/>
  <c r="AG3" i="5" s="1"/>
  <c r="AI3" i="5" s="1"/>
  <c r="AE4" i="5"/>
  <c r="AG4" i="5" s="1"/>
  <c r="AI4" i="5" s="1"/>
  <c r="AE8" i="5"/>
  <c r="AG8" i="5" s="1"/>
  <c r="AI8" i="5" s="1"/>
  <c r="AE9" i="5"/>
  <c r="AG9" i="5" s="1"/>
  <c r="AI9" i="5" s="1"/>
  <c r="AE10" i="5"/>
  <c r="AG10" i="5" s="1"/>
  <c r="AI10" i="5" s="1"/>
  <c r="AL8" i="5" l="1"/>
  <c r="AM8" i="5"/>
  <c r="BF8" i="5" s="1"/>
  <c r="BG8" i="5" s="1"/>
  <c r="AL10" i="5"/>
  <c r="AL9" i="5"/>
  <c r="AL4" i="5"/>
  <c r="AM4" i="5" s="1"/>
  <c r="BF4" i="5" s="1"/>
  <c r="AL3" i="5"/>
  <c r="AM3" i="5" s="1"/>
  <c r="BF3" i="5" s="1"/>
  <c r="BB2" i="5"/>
  <c r="AY2" i="5"/>
  <c r="AS2" i="5"/>
  <c r="AQ2" i="5"/>
  <c r="AM9" i="5" l="1"/>
  <c r="BF9" i="5" s="1"/>
  <c r="AM10" i="5"/>
  <c r="BF10" i="5" s="1"/>
  <c r="BG3" i="5"/>
  <c r="BM3" i="5"/>
  <c r="BG4" i="5"/>
  <c r="BM4" i="5"/>
  <c r="BM8" i="5"/>
  <c r="BP2" i="5"/>
  <c r="BO2" i="5"/>
  <c r="BN2" i="5"/>
  <c r="BJ2" i="5"/>
  <c r="BD2" i="5"/>
  <c r="AV2" i="5"/>
  <c r="AO2" i="5"/>
  <c r="AL2" i="5"/>
  <c r="AE2" i="5"/>
  <c r="AG2" i="5" s="1"/>
  <c r="BG10" i="5" l="1"/>
  <c r="BM10" i="5"/>
  <c r="BG9" i="5"/>
  <c r="BM9" i="5"/>
  <c r="BE2" i="5"/>
  <c r="AI2" i="5"/>
  <c r="AM2" i="5" s="1"/>
  <c r="BF2" i="5" l="1"/>
  <c r="BG2" i="5" s="1"/>
  <c r="BM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<sst xmlns="http://schemas.openxmlformats.org/spreadsheetml/2006/main" count="196" uniqueCount="112">
  <si>
    <t>Brand</t>
  </si>
  <si>
    <t>Package Type</t>
  </si>
  <si>
    <t>Photography</t>
  </si>
  <si>
    <t>Licensor</t>
  </si>
  <si>
    <t>Normal</t>
  </si>
  <si>
    <t>Shower Curtain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</si>
  <si>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</si>
  <si>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</si>
  <si>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</si>
  <si>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</si>
  <si>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</si>
  <si>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</si>
  <si>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</si>
  <si>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</si>
  <si>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</si>
  <si>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</si>
  <si>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</si>
  <si>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</si>
  <si>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</si>
  <si>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</si>
  <si>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</si>
  <si>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</si>
  <si>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</si>
  <si>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</si>
  <si>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</si>
  <si>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</si>
  <si>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</si>
  <si>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</si>
  <si>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</si>
  <si>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</si>
  <si>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</si>
  <si>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</si>
  <si>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</si>
  <si>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</si>
  <si>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</si>
  <si>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</si>
  <si>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</si>
  <si>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</si>
  <si>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</si>
  <si>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</si>
  <si>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</si>
  <si>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</si>
  <si>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</si>
  <si>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</si>
  <si>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</si>
  <si>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</si>
  <si>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</si>
  <si>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</si>
  <si>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</si>
  <si>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</si>
  <si>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</si>
  <si>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</si>
  <si>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</si>
  <si>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</si>
  <si>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</si>
  <si>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</si>
  <si>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</si>
  <si>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</si>
  <si>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</si>
  <si>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</si>
  <si>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</si>
  <si>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</si>
  <si>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</si>
  <si>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</si>
  <si>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</si>
  <si>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</si>
  <si>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</si>
  <si>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</si>
  <si>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</si>
  <si>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</si>
  <si>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Additional Customer Item#</t>
  </si>
  <si>
    <t>Additional Customer Price</t>
  </si>
  <si>
    <t>3924.90.1010</t>
  </si>
  <si>
    <t>6303.92.2050</t>
  </si>
  <si>
    <t>LAURA ASHLEY</t>
    <phoneticPr fontId="5" type="noConversion"/>
  </si>
  <si>
    <t>PEVA LINER</t>
    <phoneticPr fontId="5" type="noConversion"/>
  </si>
  <si>
    <t xml:space="preserve"> 72x72"</t>
    <phoneticPr fontId="5" type="noConversion"/>
  </si>
  <si>
    <t>Clear/Frosted</t>
    <phoneticPr fontId="5" type="noConversion"/>
  </si>
  <si>
    <t>Bellyband and plastic hanger</t>
    <phoneticPr fontId="5" type="noConversion"/>
  </si>
  <si>
    <t>MARTHA STEWART</t>
    <phoneticPr fontId="5" type="noConversion"/>
  </si>
  <si>
    <t>72x72"</t>
    <phoneticPr fontId="5" type="noConversion"/>
  </si>
  <si>
    <t>N NATORI</t>
    <phoneticPr fontId="5" type="noConversion"/>
  </si>
  <si>
    <t>Fabric liner</t>
    <phoneticPr fontId="5" type="noConversion"/>
  </si>
  <si>
    <t xml:space="preserve">Big Dot </t>
    <phoneticPr fontId="5" type="noConversion"/>
  </si>
  <si>
    <t>100% regular Polyester,85gsm Microfiber ,Embossed,3M water repellent ,12 grommet, 2 magnets at bottom</t>
    <phoneticPr fontId="5" type="noConversion"/>
  </si>
  <si>
    <t>White</t>
    <phoneticPr fontId="5" type="noConversion"/>
  </si>
  <si>
    <t>H3D-13</t>
    <phoneticPr fontId="5" type="noConversion"/>
  </si>
  <si>
    <t>H3D-21</t>
    <phoneticPr fontId="5" type="noConversion"/>
  </si>
  <si>
    <t>Frosted</t>
    <phoneticPr fontId="4" type="noConversion"/>
  </si>
  <si>
    <t>Black</t>
    <phoneticPr fontId="4" type="noConversion"/>
  </si>
  <si>
    <r>
      <rPr>
        <b/>
        <sz val="11"/>
        <rFont val="Arial"/>
        <family val="2"/>
      </rPr>
      <t>Mini Dot</t>
    </r>
    <r>
      <rPr>
        <sz val="11"/>
        <rFont val="Arial"/>
        <family val="2"/>
      </rPr>
      <t xml:space="preserve"> Embossed</t>
    </r>
  </si>
  <si>
    <r>
      <t xml:space="preserve"> Materiel:                 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>, Embossed, Clear/Frosted ground,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metal grommets+3magnets                      </t>
    </r>
  </si>
  <si>
    <r>
      <rPr>
        <b/>
        <sz val="11"/>
        <rFont val="Arial"/>
        <family val="2"/>
      </rPr>
      <t>Square</t>
    </r>
    <r>
      <rPr>
        <sz val="11"/>
        <rFont val="Arial"/>
        <family val="2"/>
      </rPr>
      <t xml:space="preserve"> Embossed</t>
    </r>
  </si>
  <si>
    <r>
      <rPr>
        <b/>
        <sz val="11"/>
        <rFont val="Arial"/>
        <family val="2"/>
      </rPr>
      <t>92-633</t>
    </r>
    <r>
      <rPr>
        <sz val="11"/>
        <rFont val="Arial"/>
        <family val="2"/>
      </rPr>
      <t xml:space="preserve"> diagonal</t>
    </r>
  </si>
  <si>
    <r>
      <rPr>
        <b/>
        <sz val="11"/>
        <rFont val="Arial"/>
        <family val="2"/>
      </rPr>
      <t xml:space="preserve">Rice Paper </t>
    </r>
    <r>
      <rPr>
        <sz val="11"/>
        <rFont val="Arial"/>
        <family val="2"/>
      </rPr>
      <t xml:space="preserve"> Embossed</t>
    </r>
  </si>
  <si>
    <r>
      <t xml:space="preserve"> Materiel: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 xml:space="preserve">, Embossed,  Frosted ground,                               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Chrome metal grommets+3magnets                      </t>
    </r>
  </si>
  <si>
    <r>
      <rPr>
        <b/>
        <sz val="11"/>
        <rFont val="Arial"/>
        <family val="2"/>
      </rPr>
      <t xml:space="preserve">  Rice Paper</t>
    </r>
    <r>
      <rPr>
        <sz val="11"/>
        <rFont val="Arial"/>
        <family val="2"/>
      </rPr>
      <t xml:space="preserve"> Embossed</t>
    </r>
  </si>
  <si>
    <r>
      <t xml:space="preserve"> Materiel:                 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 xml:space="preserve">, Embossed, Black ground,                                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 Chrome metal grommets+3magnets                      </t>
    </r>
  </si>
  <si>
    <r>
      <rPr>
        <b/>
        <sz val="11"/>
        <rFont val="Arial"/>
        <family val="2"/>
      </rPr>
      <t xml:space="preserve">Spectrum </t>
    </r>
    <r>
      <rPr>
        <sz val="11"/>
        <rFont val="Arial"/>
        <family val="2"/>
      </rPr>
      <t xml:space="preserve"> Embossed</t>
    </r>
  </si>
  <si>
    <r>
      <t xml:space="preserve">JLA Domestic Price </t>
    </r>
    <r>
      <rPr>
        <b/>
        <sz val="11"/>
        <color rgb="FFFF0000"/>
        <rFont val="Arial"/>
        <family val="2"/>
      </rPr>
      <t>(30% Tariff)</t>
    </r>
  </si>
  <si>
    <t>PEVA LINER
8 gauge</t>
  </si>
  <si>
    <t>90% PE,10%EVA</t>
  </si>
  <si>
    <t>100% Polyester</t>
  </si>
  <si>
    <t>HG71-4943</t>
    <phoneticPr fontId="11" type="noConversion"/>
  </si>
  <si>
    <t>HG71-4944</t>
  </si>
  <si>
    <t>HG71-4945</t>
  </si>
  <si>
    <t>HG71-4946</t>
  </si>
  <si>
    <t>HG71-4947</t>
  </si>
  <si>
    <t>HG71-4948</t>
  </si>
  <si>
    <t>HG71-4949</t>
  </si>
  <si>
    <t>HG71-4950</t>
  </si>
  <si>
    <t>HG71-4951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</si>
</sst>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0.0"/>
    <numFmt numFmtId="183" formatCode="0.000"/>
    <numFmt numFmtId="185" formatCode="[$-409]d/mmm;@"/>
    <numFmt numFmtId="189" formatCode="#,##0.0_);\(#,##0.0\)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0"/>
      <name val="Arial"/>
      <family val="2"/>
      <charset val="177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0" fillId="0" borderId="0">
      <alignment vertical="center"/>
    </xf>
    <xf numFmtId="0" fontId="9" fillId="0" borderId="0"/>
    <xf numFmtId="0" fontId="3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85" fontId="3" fillId="0" borderId="0" applyProtection="0"/>
    <xf numFmtId="0" fontId="12" fillId="0" borderId="0"/>
    <xf numFmtId="179" fontId="3" fillId="0" borderId="0"/>
    <xf numFmtId="179" fontId="9" fillId="0" borderId="0"/>
    <xf numFmtId="179" fontId="3" fillId="0" borderId="0"/>
    <xf numFmtId="179" fontId="10" fillId="0" borderId="0">
      <alignment vertical="center"/>
    </xf>
    <xf numFmtId="179" fontId="3" fillId="0" borderId="0"/>
    <xf numFmtId="9" fontId="1" fillId="0" borderId="0" applyFont="0" applyFill="0" applyBorder="0" applyAlignment="0" applyProtection="0"/>
    <xf numFmtId="179" fontId="3" fillId="0" borderId="0" applyProtection="0"/>
    <xf numFmtId="179" fontId="12" fillId="0" borderId="0"/>
    <xf numFmtId="0" fontId="12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7" fillId="0" borderId="1" xfId="6" applyNumberFormat="1" applyFont="1" applyFill="1" applyBorder="1" applyAlignment="1">
      <alignment horizontal="center" vertical="center" wrapText="1"/>
    </xf>
    <xf numFmtId="182" fontId="0" fillId="0" borderId="0" xfId="0" applyNumberFormat="1" applyAlignment="1">
      <alignment wrapText="1"/>
    </xf>
    <xf numFmtId="183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178" fontId="6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78" fontId="6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9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3" fontId="15" fillId="0" borderId="1" xfId="1" applyNumberFormat="1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1" fontId="15" fillId="0" borderId="1" xfId="1" applyNumberFormat="1" applyFont="1" applyBorder="1" applyAlignment="1">
      <alignment wrapText="1"/>
    </xf>
    <xf numFmtId="178" fontId="15" fillId="0" borderId="1" xfId="1" applyNumberFormat="1" applyFont="1" applyBorder="1" applyAlignment="1">
      <alignment wrapText="1"/>
    </xf>
    <xf numFmtId="178" fontId="15" fillId="6" borderId="1" xfId="1" applyNumberFormat="1" applyFont="1" applyFill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78" fontId="15" fillId="3" borderId="1" xfId="1" applyNumberFormat="1" applyFont="1" applyFill="1" applyBorder="1" applyAlignment="1">
      <alignment wrapText="1"/>
    </xf>
    <xf numFmtId="10" fontId="15" fillId="3" borderId="1" xfId="1" applyNumberFormat="1" applyFont="1" applyFill="1" applyBorder="1" applyAlignment="1">
      <alignment wrapText="1"/>
    </xf>
    <xf numFmtId="178" fontId="6" fillId="8" borderId="1" xfId="1" applyNumberFormat="1" applyFont="1" applyFill="1" applyBorder="1" applyAlignment="1">
      <alignment wrapText="1"/>
    </xf>
    <xf numFmtId="2" fontId="15" fillId="0" borderId="1" xfId="1" applyNumberFormat="1" applyFont="1" applyBorder="1" applyAlignment="1">
      <alignment wrapText="1"/>
    </xf>
    <xf numFmtId="0" fontId="7" fillId="0" borderId="1" xfId="8" applyFont="1" applyBorder="1" applyAlignment="1">
      <alignment horizontal="center" vertical="center"/>
    </xf>
    <xf numFmtId="179" fontId="7" fillId="0" borderId="1" xfId="16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83" fontId="7" fillId="2" borderId="1" xfId="0" applyNumberFormat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78" fontId="7" fillId="2" borderId="1" xfId="0" applyNumberFormat="1" applyFont="1" applyFill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7" fillId="2" borderId="1" xfId="5" applyNumberFormat="1" applyFont="1" applyFill="1" applyBorder="1" applyAlignment="1">
      <alignment vertical="center"/>
    </xf>
    <xf numFmtId="178" fontId="6" fillId="6" borderId="1" xfId="0" applyNumberFormat="1" applyFont="1" applyFill="1" applyBorder="1" applyAlignment="1">
      <alignment vertical="center"/>
    </xf>
    <xf numFmtId="178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14" fillId="2" borderId="1" xfId="5" applyNumberFormat="1" applyFont="1" applyFill="1" applyBorder="1" applyAlignment="1">
      <alignment vertical="center"/>
    </xf>
    <xf numFmtId="178" fontId="13" fillId="6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 wrapText="1"/>
    </xf>
    <xf numFmtId="178" fontId="7" fillId="2" borderId="1" xfId="0" applyNumberFormat="1" applyFont="1" applyFill="1" applyBorder="1" applyAlignment="1">
      <alignment vertical="center" wrapText="1"/>
    </xf>
    <xf numFmtId="10" fontId="7" fillId="0" borderId="1" xfId="0" applyNumberFormat="1" applyFont="1" applyBorder="1" applyAlignment="1">
      <alignment vertical="center" wrapText="1"/>
    </xf>
    <xf numFmtId="10" fontId="7" fillId="2" borderId="1" xfId="5" applyNumberFormat="1" applyFont="1" applyFill="1" applyBorder="1" applyAlignment="1">
      <alignment vertical="center" wrapText="1"/>
    </xf>
    <xf numFmtId="178" fontId="6" fillId="7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6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/>
  </cellXfs>
  <cellStyles count="24">
    <cellStyle name="_ET_STYLE_NoName_00__JLA BBB quotation sheet -9.13 3" xfId="13" xr:uid="{2EC97652-C83C-40C4-B696-6312B2EDCE3B}"/>
    <cellStyle name="_ET_STYLE_NoName_00__JLA BBB quotation sheet -9.13 3 2" xfId="21" xr:uid="{B17C586D-5188-4C41-A254-B0F03572BC12}"/>
    <cellStyle name="Comma 2" xfId="12" xr:uid="{DCFDB1F2-3533-4703-B270-BE6570AA0E2A}"/>
    <cellStyle name="Comma 5" xfId="6" xr:uid="{214E895C-E08B-4D4A-929F-E529946AC668}"/>
    <cellStyle name="Currency 2" xfId="10" xr:uid="{0A2D2921-B301-4C52-BC46-35D6046E6481}"/>
    <cellStyle name="Normal 2" xfId="4" xr:uid="{7DCAA5FD-EA4B-42A1-8489-4FAC79BED569}"/>
    <cellStyle name="Normal 2 18 2" xfId="1" xr:uid="{1BA08453-9F65-454B-A4A0-7177E70831F2}"/>
    <cellStyle name="Normal 2 2" xfId="8" xr:uid="{ECAC5932-85BB-470C-AE56-9ADD0E874DEF}"/>
    <cellStyle name="Normal 2 2 2" xfId="16" xr:uid="{9DFF31D6-97E6-4756-A18B-F2147FBA8947}"/>
    <cellStyle name="Normal 3" xfId="7" xr:uid="{BF7FD0DA-6FA5-497A-9166-F483624E0645}"/>
    <cellStyle name="Normal 4" xfId="18" xr:uid="{1E238877-BC9F-42F1-AAF9-3C09F4645DCF}"/>
    <cellStyle name="Percent 2" xfId="5" xr:uid="{03D1C999-4950-4181-BE4E-A215D8708A70}"/>
    <cellStyle name="Percent 2 2" xfId="11" xr:uid="{6F4B3F10-B56B-4786-9BFA-5C14FB974FAA}"/>
    <cellStyle name="Percent 3" xfId="20" xr:uid="{40675CF7-96B8-4864-8CC3-221624B8B1F8}"/>
    <cellStyle name="Style 1" xfId="3" xr:uid="{F4609D05-B161-47A5-8040-F8D4BA086F06}"/>
    <cellStyle name="Style 1 2" xfId="17" xr:uid="{115BE336-52DC-4E64-89A1-93B8E6689177}"/>
    <cellStyle name="常规" xfId="0" builtinId="0"/>
    <cellStyle name="常规 3" xfId="9" xr:uid="{A761308D-877C-462A-B4DE-E058D06691E8}"/>
    <cellStyle name="常规 3 2" xfId="19" xr:uid="{76DFA7D6-1EE3-4BA5-8D11-641B8CD580DC}"/>
    <cellStyle name="样式 1" xfId="14" xr:uid="{C9815D84-AD69-463B-8A6E-941D1975345B}"/>
    <cellStyle name="样式 1 2" xfId="2" xr:uid="{DC9B73B6-A1E9-48DB-83A0-64D6E1D16DDF}"/>
    <cellStyle name="样式 1 2 2" xfId="15" xr:uid="{272C054F-8A3B-4988-A00F-92C9C5F73575}"/>
    <cellStyle name="样式 1 3" xfId="22" xr:uid="{AA0541A4-7675-4F94-BACF-F579B002D267}"/>
    <cellStyle name="样式 1 5" xfId="23" xr:uid="{0F2CA43B-ED8A-4888-82AF-6B627D9FA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33" Type="http://schemas.microsoft.com/office/2017/10/relationships/person" Target="persons/person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  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R10"/>
  <sheetViews>
    <sheetView tabSelected="1" zoomScale="84" zoomScaleNormal="84" workbookViewId="0">
      <selection activeCell="P2" sqref="P2:P10"/>
    </sheetView>
  </sheetViews>
  <sheetFormatPr defaultColWidth="9.140625" defaultRowHeight="15"/>
  <cols>
    <col min="1" max="1" width="10.140625" style="2" customWidth="1"/>
    <col min="2" max="2" width="34.5703125" style="1" customWidth="1"/>
    <col min="3" max="3" width="14.140625" style="1" customWidth="1"/>
    <col min="4" max="4" width="13.28515625" style="1" customWidth="1"/>
    <col min="5" max="5" width="14.42578125" style="1" customWidth="1"/>
    <col min="6" max="6" width="16.5703125" style="1" customWidth="1"/>
    <col min="7" max="7" width="15.42578125" style="1" customWidth="1"/>
    <col min="8" max="8" width="16.85546875" style="1" customWidth="1"/>
    <col min="9" max="9" width="20.140625" style="1" customWidth="1"/>
    <col min="10" max="10" width="15.28515625" style="1" customWidth="1"/>
    <col min="11" max="11" width="10.140625" style="10" customWidth="1"/>
    <col min="12" max="12" width="10.140625" style="1" customWidth="1"/>
    <col min="13" max="13" width="13.140625" style="1" customWidth="1"/>
    <col min="14" max="14" width="6.140625" style="1" customWidth="1"/>
    <col min="15" max="15" width="8.5703125" style="1" customWidth="1"/>
    <col min="16" max="16" width="16" style="1" customWidth="1"/>
    <col min="17" max="18" width="8.85546875" style="1" customWidth="1"/>
    <col min="19" max="19" width="8.140625" style="3" customWidth="1"/>
    <col min="20" max="20" width="8.5703125" style="3" customWidth="1"/>
    <col min="21" max="22" width="9.42578125" style="1" customWidth="1"/>
    <col min="23" max="23" width="8.140625" style="8" customWidth="1"/>
    <col min="24" max="24" width="8.7109375" style="8" customWidth="1"/>
    <col min="25" max="25" width="8.5703125" style="8" customWidth="1"/>
    <col min="26" max="26" width="8.140625" style="8" customWidth="1"/>
    <col min="27" max="27" width="8.7109375" style="8" customWidth="1"/>
    <col min="28" max="28" width="7.140625" style="8" customWidth="1"/>
    <col min="29" max="29" width="9" style="4" customWidth="1"/>
    <col min="30" max="30" width="6.28515625" style="5" customWidth="1"/>
    <col min="31" max="31" width="10" style="9" customWidth="1"/>
    <col min="32" max="32" width="10" style="4" customWidth="1"/>
    <col min="33" max="33" width="9.85546875" style="5" customWidth="1"/>
    <col min="34" max="34" width="7.85546875" style="1" customWidth="1"/>
    <col min="35" max="35" width="8.85546875" style="3" customWidth="1"/>
    <col min="36" max="36" width="13" style="1" customWidth="1"/>
    <col min="37" max="37" width="8.42578125" style="6" customWidth="1"/>
    <col min="38" max="38" width="9" style="3" customWidth="1"/>
    <col min="39" max="39" width="8.42578125" style="3" customWidth="1"/>
    <col min="40" max="40" width="7.85546875" style="6" customWidth="1"/>
    <col min="41" max="41" width="7.5703125" style="3" customWidth="1"/>
    <col min="42" max="42" width="8.140625" style="6" customWidth="1"/>
    <col min="43" max="43" width="9.28515625" style="3" customWidth="1"/>
    <col min="44" max="44" width="8.140625" style="6" hidden="1" customWidth="1"/>
    <col min="45" max="45" width="9.28515625" style="3" hidden="1" customWidth="1"/>
    <col min="46" max="46" width="7.85546875" style="3" hidden="1" customWidth="1"/>
    <col min="47" max="47" width="8.140625" style="6" hidden="1" customWidth="1"/>
    <col min="48" max="49" width="9.28515625" style="3" hidden="1" customWidth="1"/>
    <col min="50" max="50" width="11.5703125" style="6" hidden="1" customWidth="1"/>
    <col min="51" max="51" width="10.85546875" style="3" hidden="1" customWidth="1"/>
    <col min="52" max="52" width="9.28515625" style="3" hidden="1" customWidth="1"/>
    <col min="53" max="53" width="11.5703125" style="6" hidden="1" customWidth="1"/>
    <col min="54" max="54" width="10.85546875" style="3" hidden="1" customWidth="1"/>
    <col min="55" max="55" width="11.5703125" style="6" customWidth="1"/>
    <col min="56" max="56" width="10.85546875" style="3" customWidth="1"/>
    <col min="57" max="57" width="7.85546875" style="3" customWidth="1"/>
    <col min="58" max="58" width="9.5703125" style="3" customWidth="1"/>
    <col min="59" max="59" width="11.42578125" style="3" customWidth="1"/>
    <col min="60" max="60" width="12.140625" style="3" customWidth="1"/>
    <col min="61" max="61" width="9.140625" style="1" hidden="1" customWidth="1"/>
    <col min="62" max="62" width="0" style="1" hidden="1" customWidth="1"/>
    <col min="63" max="63" width="10.140625" style="3" hidden="1" customWidth="1"/>
    <col min="64" max="64" width="9.28515625" style="1" bestFit="1" customWidth="1"/>
    <col min="65" max="65" width="11" style="3" customWidth="1"/>
    <col min="66" max="66" width="11.140625" style="3" customWidth="1"/>
    <col min="67" max="67" width="2" style="3" hidden="1" customWidth="1"/>
    <col min="68" max="68" width="9.28515625" style="1" bestFit="1" customWidth="1"/>
    <col min="69" max="69" width="9.140625" style="4"/>
    <col min="70" max="16384" width="9.140625" style="1"/>
  </cols>
  <sheetData>
    <row r="1" spans="1:70" ht="68.099999999999994" customHeight="1">
      <c r="A1" s="11" t="s">
        <v>7</v>
      </c>
      <c r="B1" s="11" t="s">
        <v>8</v>
      </c>
      <c r="C1" s="12" t="s">
        <v>9</v>
      </c>
      <c r="D1" s="13" t="s">
        <v>0</v>
      </c>
      <c r="E1" s="13" t="s">
        <v>3</v>
      </c>
      <c r="F1" s="14" t="s">
        <v>10</v>
      </c>
      <c r="G1" s="12" t="s">
        <v>11</v>
      </c>
      <c r="H1" s="15" t="s">
        <v>12</v>
      </c>
      <c r="I1" s="16" t="s">
        <v>13</v>
      </c>
      <c r="J1" s="15" t="s">
        <v>14</v>
      </c>
      <c r="K1" s="16" t="s">
        <v>69</v>
      </c>
      <c r="L1" s="15" t="s">
        <v>15</v>
      </c>
      <c r="M1" s="15" t="s">
        <v>16</v>
      </c>
      <c r="N1" s="12" t="s">
        <v>17</v>
      </c>
      <c r="O1" s="12" t="s">
        <v>70</v>
      </c>
      <c r="P1" s="12" t="s">
        <v>18</v>
      </c>
      <c r="Q1" s="12" t="s">
        <v>19</v>
      </c>
      <c r="R1" s="16" t="s">
        <v>20</v>
      </c>
      <c r="S1" s="17" t="s">
        <v>22</v>
      </c>
      <c r="T1" s="67" t="s">
        <v>21</v>
      </c>
      <c r="U1" s="18" t="s">
        <v>1</v>
      </c>
      <c r="V1" s="11" t="s">
        <v>52</v>
      </c>
      <c r="W1" s="19" t="s">
        <v>53</v>
      </c>
      <c r="X1" s="19" t="s">
        <v>54</v>
      </c>
      <c r="Y1" s="19" t="s">
        <v>55</v>
      </c>
      <c r="Z1" s="19" t="s">
        <v>23</v>
      </c>
      <c r="AA1" s="19" t="s">
        <v>24</v>
      </c>
      <c r="AB1" s="19" t="s">
        <v>25</v>
      </c>
      <c r="AC1" s="20" t="s">
        <v>26</v>
      </c>
      <c r="AD1" s="21" t="s">
        <v>27</v>
      </c>
      <c r="AE1" s="31" t="s">
        <v>28</v>
      </c>
      <c r="AF1" s="32" t="s">
        <v>57</v>
      </c>
      <c r="AG1" s="33" t="s">
        <v>29</v>
      </c>
      <c r="AH1" s="11" t="s">
        <v>30</v>
      </c>
      <c r="AI1" s="34" t="s">
        <v>31</v>
      </c>
      <c r="AJ1" s="11" t="s">
        <v>32</v>
      </c>
      <c r="AK1" s="22" t="s">
        <v>33</v>
      </c>
      <c r="AL1" s="35" t="s">
        <v>34</v>
      </c>
      <c r="AM1" s="34" t="s">
        <v>35</v>
      </c>
      <c r="AN1" s="22" t="s">
        <v>36</v>
      </c>
      <c r="AO1" s="34" t="s">
        <v>37</v>
      </c>
      <c r="AP1" s="22" t="s">
        <v>59</v>
      </c>
      <c r="AQ1" s="34" t="s">
        <v>60</v>
      </c>
      <c r="AR1" s="22" t="s">
        <v>61</v>
      </c>
      <c r="AS1" s="34" t="s">
        <v>62</v>
      </c>
      <c r="AT1" s="36" t="s">
        <v>38</v>
      </c>
      <c r="AU1" s="22" t="s">
        <v>39</v>
      </c>
      <c r="AV1" s="34" t="s">
        <v>40</v>
      </c>
      <c r="AW1" s="36" t="s">
        <v>63</v>
      </c>
      <c r="AX1" s="22" t="s">
        <v>64</v>
      </c>
      <c r="AY1" s="34" t="s">
        <v>65</v>
      </c>
      <c r="AZ1" s="36" t="s">
        <v>66</v>
      </c>
      <c r="BA1" s="22" t="s">
        <v>67</v>
      </c>
      <c r="BB1" s="34" t="s">
        <v>68</v>
      </c>
      <c r="BC1" s="22" t="s">
        <v>41</v>
      </c>
      <c r="BD1" s="34" t="s">
        <v>42</v>
      </c>
      <c r="BE1" s="34" t="s">
        <v>43</v>
      </c>
      <c r="BF1" s="37" t="s">
        <v>44</v>
      </c>
      <c r="BG1" s="38" t="s">
        <v>45</v>
      </c>
      <c r="BH1" s="39" t="s">
        <v>99</v>
      </c>
      <c r="BI1" s="23" t="s">
        <v>46</v>
      </c>
      <c r="BJ1" s="38" t="s">
        <v>47</v>
      </c>
      <c r="BK1" s="68" t="s">
        <v>71</v>
      </c>
      <c r="BL1" s="11" t="s">
        <v>48</v>
      </c>
      <c r="BM1" s="34" t="s">
        <v>49</v>
      </c>
      <c r="BN1" s="34" t="s">
        <v>50</v>
      </c>
      <c r="BO1" s="34" t="s">
        <v>51</v>
      </c>
      <c r="BP1" s="40" t="s">
        <v>58</v>
      </c>
      <c r="BQ1" s="24" t="s">
        <v>56</v>
      </c>
      <c r="BR1" s="43"/>
    </row>
    <row r="2" spans="1:70" customFormat="1" ht="80.099999999999994" customHeight="1">
      <c r="A2" s="26">
        <v>1</v>
      </c>
      <c r="B2" s="44"/>
      <c r="C2" s="44"/>
      <c r="D2" s="25" t="s">
        <v>74</v>
      </c>
      <c r="E2" s="44"/>
      <c r="F2" s="44" t="s">
        <v>5</v>
      </c>
      <c r="G2" s="25" t="s">
        <v>90</v>
      </c>
      <c r="H2" s="25" t="s">
        <v>100</v>
      </c>
      <c r="I2" s="25" t="s">
        <v>91</v>
      </c>
      <c r="J2" s="25" t="s">
        <v>91</v>
      </c>
      <c r="K2" s="45" t="s">
        <v>101</v>
      </c>
      <c r="L2" s="26" t="s">
        <v>76</v>
      </c>
      <c r="M2" s="26" t="s">
        <v>77</v>
      </c>
      <c r="N2" s="44"/>
      <c r="O2" s="46"/>
      <c r="P2" s="70" t="s">
        <v>103</v>
      </c>
      <c r="Q2" s="44"/>
      <c r="R2" s="44" t="s">
        <v>6</v>
      </c>
      <c r="S2" s="47"/>
      <c r="T2" s="56">
        <v>1.49</v>
      </c>
      <c r="U2" s="44" t="s">
        <v>4</v>
      </c>
      <c r="V2" s="25" t="s">
        <v>78</v>
      </c>
      <c r="W2" s="27">
        <v>29</v>
      </c>
      <c r="X2" s="28">
        <v>21.5</v>
      </c>
      <c r="Y2" s="28">
        <v>14.5</v>
      </c>
      <c r="Z2" s="27">
        <v>29</v>
      </c>
      <c r="AA2" s="28">
        <v>21.5</v>
      </c>
      <c r="AB2" s="28">
        <v>14.5</v>
      </c>
      <c r="AC2" s="48">
        <v>2.7</v>
      </c>
      <c r="AD2" s="7">
        <v>4</v>
      </c>
      <c r="AE2" s="49">
        <f>IF(Z2="","",Z2*AA2*AB2/1000000)</f>
        <v>8.9999999999999993E-3</v>
      </c>
      <c r="AF2" s="48">
        <v>63</v>
      </c>
      <c r="AG2" s="50">
        <f>IF(AD2="","",AF2/AE2*AD2)</f>
        <v>28000</v>
      </c>
      <c r="AH2" s="51">
        <v>3300</v>
      </c>
      <c r="AI2" s="52">
        <f>IF(ISERROR(AH2/AG2),"",AH2/AG2)</f>
        <v>0.12</v>
      </c>
      <c r="AJ2" s="41" t="s">
        <v>72</v>
      </c>
      <c r="AK2" s="53">
        <f t="shared" ref="AK2:AK7" si="0">3.3%+30%</f>
        <v>0.33300000000000002</v>
      </c>
      <c r="AL2" s="52">
        <f t="shared" ref="AL2:AL10" si="1">IF(ISERROR(T2*AK2),"",T2*AK2)</f>
        <v>0.5</v>
      </c>
      <c r="AM2" s="52">
        <f t="shared" ref="AM2:AM3" si="2">IF(ISERROR(T2+AI2+AL2),"",T2+AI2+AL2)</f>
        <v>2.11</v>
      </c>
      <c r="AN2" s="54">
        <v>0</v>
      </c>
      <c r="AO2" s="52">
        <f t="shared" ref="AO2" si="3">IF(ISERROR(BH2*AN2),"",BH2*AN2)</f>
        <v>0</v>
      </c>
      <c r="AP2" s="54">
        <v>0.06</v>
      </c>
      <c r="AQ2" s="52">
        <f>IF(ISERROR(BH2*AP2),"",BH2*AP2)</f>
        <v>0.19</v>
      </c>
      <c r="AR2" s="54">
        <v>0</v>
      </c>
      <c r="AS2" s="52">
        <f>IF(ISERROR(BH2*AR2),"",BH2*AR2)</f>
        <v>0</v>
      </c>
      <c r="AT2" s="47" t="s">
        <v>2</v>
      </c>
      <c r="AU2" s="54">
        <v>0</v>
      </c>
      <c r="AV2" s="52">
        <f t="shared" ref="AV2" si="4">IF(ISERROR(BH2*AU2),"",BH2*AU2)</f>
        <v>0</v>
      </c>
      <c r="AW2" s="47"/>
      <c r="AX2" s="54">
        <v>0</v>
      </c>
      <c r="AY2" s="52">
        <f>IF(ISERROR(BH2*AX2),"",BH2*AX2)</f>
        <v>0</v>
      </c>
      <c r="AZ2" s="47"/>
      <c r="BA2" s="54">
        <v>0</v>
      </c>
      <c r="BB2" s="52">
        <f>IF(ISERROR(BH2*BA2),"",BH2*BA2)</f>
        <v>0</v>
      </c>
      <c r="BC2" s="54">
        <v>0.08</v>
      </c>
      <c r="BD2" s="52">
        <f t="shared" ref="BD2:BD10" si="5">IF(ISERROR(BH2*BC2),"",BH2*BC2)</f>
        <v>0.25</v>
      </c>
      <c r="BE2" s="52">
        <f>IF(ISERROR(AO2+AQ2+AS2+AV2+AY2+BB2+BD2),"",AO2+AQ2+AS2+AV2+AY2+BB2+BD2)</f>
        <v>0.44</v>
      </c>
      <c r="BF2" s="52">
        <f t="shared" ref="BF2:BF10" si="6">IF(ISERROR(AM2+BE2),"",AM2+BE2)</f>
        <v>2.5499999999999998</v>
      </c>
      <c r="BG2" s="55">
        <f t="shared" ref="BG2:BG10" si="7">IF(ISERROR((BH2-BF2)/BH2),"",(BH2-BF2)/BH2)</f>
        <v>0.1981</v>
      </c>
      <c r="BH2" s="56">
        <v>3.18</v>
      </c>
      <c r="BI2" s="47">
        <v>20</v>
      </c>
      <c r="BJ2" s="55">
        <f>IF(ISERROR((BI2-BH2)/BI2),"",(BI2-BH2)/BI2)</f>
        <v>0.84099999999999997</v>
      </c>
      <c r="BK2" s="57"/>
      <c r="BL2" s="58">
        <v>1500</v>
      </c>
      <c r="BM2" s="52">
        <f>IF(ISERROR(BF2*BL2),"",BF2*BL2)</f>
        <v>3825</v>
      </c>
      <c r="BN2" s="52">
        <f>IF(ISERROR(BH2*BL2),"",BH2*BL2)</f>
        <v>4770</v>
      </c>
      <c r="BO2" s="52">
        <f>IF(ISERROR(BI2*BL2),"",BI2*BL2)</f>
        <v>30000</v>
      </c>
      <c r="BP2" s="59">
        <f>IF(W2="","",W2*X2*Y2/1000000/AD2*BL2)</f>
        <v>3.39</v>
      </c>
      <c r="BQ2" s="48"/>
      <c r="BR2" s="60"/>
    </row>
    <row r="3" spans="1:70" customFormat="1" ht="80.099999999999994" customHeight="1">
      <c r="A3" s="26">
        <v>2</v>
      </c>
      <c r="B3" s="44"/>
      <c r="C3" s="44"/>
      <c r="D3" s="25" t="s">
        <v>79</v>
      </c>
      <c r="E3" s="44"/>
      <c r="F3" s="44" t="s">
        <v>5</v>
      </c>
      <c r="G3" s="25" t="s">
        <v>92</v>
      </c>
      <c r="H3" s="25" t="s">
        <v>100</v>
      </c>
      <c r="I3" s="25" t="s">
        <v>91</v>
      </c>
      <c r="J3" s="25" t="s">
        <v>91</v>
      </c>
      <c r="K3" s="45" t="s">
        <v>101</v>
      </c>
      <c r="L3" s="26" t="s">
        <v>80</v>
      </c>
      <c r="M3" s="26" t="s">
        <v>77</v>
      </c>
      <c r="N3" s="44"/>
      <c r="O3" s="46"/>
      <c r="P3" s="70" t="s">
        <v>104</v>
      </c>
      <c r="Q3" s="44"/>
      <c r="R3" s="44" t="s">
        <v>6</v>
      </c>
      <c r="S3" s="47"/>
      <c r="T3" s="56">
        <v>1.49</v>
      </c>
      <c r="U3" s="44" t="s">
        <v>4</v>
      </c>
      <c r="V3" s="25" t="s">
        <v>78</v>
      </c>
      <c r="W3" s="27">
        <v>29</v>
      </c>
      <c r="X3" s="28">
        <v>21.5</v>
      </c>
      <c r="Y3" s="28">
        <v>14.5</v>
      </c>
      <c r="Z3" s="27">
        <v>29</v>
      </c>
      <c r="AA3" s="28">
        <v>21.5</v>
      </c>
      <c r="AB3" s="28">
        <v>14.5</v>
      </c>
      <c r="AC3" s="48">
        <v>2.7</v>
      </c>
      <c r="AD3" s="7">
        <v>4</v>
      </c>
      <c r="AE3" s="49">
        <f t="shared" ref="AE3:AE10" si="8">IF(Z3="","",Z3*AA3*AB3/1000000)</f>
        <v>8.9999999999999993E-3</v>
      </c>
      <c r="AF3" s="48">
        <v>63</v>
      </c>
      <c r="AG3" s="50">
        <f t="shared" ref="AG3:AG10" si="9">IF(AD3="","",AF3/AE3*AD3)</f>
        <v>28000</v>
      </c>
      <c r="AH3" s="51">
        <v>3300</v>
      </c>
      <c r="AI3" s="52">
        <f t="shared" ref="AI3:AI10" si="10">IF(ISERROR(AH3/AG3),"",AH3/AG3)</f>
        <v>0.12</v>
      </c>
      <c r="AJ3" s="41" t="s">
        <v>72</v>
      </c>
      <c r="AK3" s="53">
        <f t="shared" si="0"/>
        <v>0.33300000000000002</v>
      </c>
      <c r="AL3" s="52">
        <f t="shared" si="1"/>
        <v>0.5</v>
      </c>
      <c r="AM3" s="52">
        <f t="shared" si="2"/>
        <v>2.11</v>
      </c>
      <c r="AN3" s="54">
        <v>0</v>
      </c>
      <c r="AO3" s="52"/>
      <c r="AP3" s="54">
        <v>0.05</v>
      </c>
      <c r="AQ3" s="52">
        <f t="shared" ref="AQ3:AQ10" si="11">IF(ISERROR(BH3*AP3),"",BH3*AP3)</f>
        <v>0.16</v>
      </c>
      <c r="AR3" s="54"/>
      <c r="AS3" s="52"/>
      <c r="AT3" s="47"/>
      <c r="AU3" s="54"/>
      <c r="AV3" s="52"/>
      <c r="AW3" s="47"/>
      <c r="AX3" s="54"/>
      <c r="AY3" s="52"/>
      <c r="AZ3" s="47"/>
      <c r="BA3" s="54"/>
      <c r="BB3" s="52"/>
      <c r="BC3" s="54">
        <v>0.08</v>
      </c>
      <c r="BD3" s="52">
        <f t="shared" si="5"/>
        <v>0.25</v>
      </c>
      <c r="BE3" s="52">
        <f t="shared" ref="BE3:BE10" si="12">IF(ISERROR(AO3+AQ3+AS3+AV3+AY3+BB3+BD3),"",AO3+AQ3+AS3+AV3+AY3+BB3+BD3)</f>
        <v>0.41</v>
      </c>
      <c r="BF3" s="52">
        <f t="shared" si="6"/>
        <v>2.52</v>
      </c>
      <c r="BG3" s="55">
        <f t="shared" si="7"/>
        <v>0.20749999999999999</v>
      </c>
      <c r="BH3" s="56">
        <v>3.18</v>
      </c>
      <c r="BI3" s="47"/>
      <c r="BJ3" s="55"/>
      <c r="BK3" s="57"/>
      <c r="BL3" s="58">
        <v>1500</v>
      </c>
      <c r="BM3" s="52">
        <f t="shared" ref="BM3:BM10" si="13">IF(ISERROR(BF3*BL3),"",BF3*BL3)</f>
        <v>3780</v>
      </c>
      <c r="BN3" s="52">
        <f t="shared" ref="BN3:BN10" si="14">IF(ISERROR(BH3*BL3),"",BH3*BL3)</f>
        <v>4770</v>
      </c>
      <c r="BO3" s="52">
        <f t="shared" ref="BO3:BO10" si="15">IF(ISERROR(BI3*BL3),"",BI3*BL3)</f>
        <v>0</v>
      </c>
      <c r="BP3" s="59">
        <f t="shared" ref="BP3:BP10" si="16">IF(W3="","",W3*X3*Y3/1000000/AD3*BL3)</f>
        <v>3.39</v>
      </c>
      <c r="BQ3" s="48"/>
      <c r="BR3" s="60"/>
    </row>
    <row r="4" spans="1:70" customFormat="1" ht="80.099999999999994" customHeight="1">
      <c r="A4" s="26">
        <v>3</v>
      </c>
      <c r="B4" s="44"/>
      <c r="C4" s="44"/>
      <c r="D4" s="25" t="s">
        <v>81</v>
      </c>
      <c r="E4" s="44"/>
      <c r="F4" s="44" t="s">
        <v>5</v>
      </c>
      <c r="G4" s="29" t="s">
        <v>93</v>
      </c>
      <c r="H4" s="25" t="s">
        <v>100</v>
      </c>
      <c r="I4" s="25" t="s">
        <v>91</v>
      </c>
      <c r="J4" s="25" t="s">
        <v>91</v>
      </c>
      <c r="K4" s="45" t="s">
        <v>101</v>
      </c>
      <c r="L4" s="26" t="s">
        <v>80</v>
      </c>
      <c r="M4" s="26" t="s">
        <v>77</v>
      </c>
      <c r="N4" s="44"/>
      <c r="O4" s="46"/>
      <c r="P4" s="70" t="s">
        <v>105</v>
      </c>
      <c r="Q4" s="44"/>
      <c r="R4" s="44" t="s">
        <v>6</v>
      </c>
      <c r="S4" s="47"/>
      <c r="T4" s="56">
        <v>1.49</v>
      </c>
      <c r="U4" s="44" t="s">
        <v>4</v>
      </c>
      <c r="V4" s="25" t="s">
        <v>78</v>
      </c>
      <c r="W4" s="27">
        <v>29</v>
      </c>
      <c r="X4" s="28">
        <v>21.5</v>
      </c>
      <c r="Y4" s="28">
        <v>14.5</v>
      </c>
      <c r="Z4" s="27">
        <v>29</v>
      </c>
      <c r="AA4" s="28">
        <v>21.5</v>
      </c>
      <c r="AB4" s="28">
        <v>14.5</v>
      </c>
      <c r="AC4" s="48">
        <v>2.7</v>
      </c>
      <c r="AD4" s="7">
        <v>4</v>
      </c>
      <c r="AE4" s="49">
        <f t="shared" si="8"/>
        <v>8.9999999999999993E-3</v>
      </c>
      <c r="AF4" s="48">
        <v>63</v>
      </c>
      <c r="AG4" s="50">
        <f t="shared" si="9"/>
        <v>28000</v>
      </c>
      <c r="AH4" s="51">
        <v>3300</v>
      </c>
      <c r="AI4" s="52">
        <f t="shared" si="10"/>
        <v>0.12</v>
      </c>
      <c r="AJ4" s="41" t="s">
        <v>72</v>
      </c>
      <c r="AK4" s="53">
        <f t="shared" si="0"/>
        <v>0.33300000000000002</v>
      </c>
      <c r="AL4" s="52">
        <f t="shared" si="1"/>
        <v>0.5</v>
      </c>
      <c r="AM4" s="52">
        <f>IF(ISERROR(T4+AI4+AL4),"",T4+AI4+AL4)</f>
        <v>2.11</v>
      </c>
      <c r="AN4" s="54">
        <v>0</v>
      </c>
      <c r="AO4" s="52"/>
      <c r="AP4" s="54">
        <v>0.05</v>
      </c>
      <c r="AQ4" s="52">
        <f t="shared" si="11"/>
        <v>0.16</v>
      </c>
      <c r="AR4" s="54"/>
      <c r="AS4" s="52"/>
      <c r="AT4" s="47"/>
      <c r="AU4" s="54"/>
      <c r="AV4" s="52"/>
      <c r="AW4" s="47"/>
      <c r="AX4" s="54"/>
      <c r="AY4" s="52"/>
      <c r="AZ4" s="47"/>
      <c r="BA4" s="54"/>
      <c r="BB4" s="52"/>
      <c r="BC4" s="54">
        <v>0.08</v>
      </c>
      <c r="BD4" s="52">
        <f t="shared" si="5"/>
        <v>0.25</v>
      </c>
      <c r="BE4" s="52">
        <f t="shared" si="12"/>
        <v>0.41</v>
      </c>
      <c r="BF4" s="52">
        <f>IF(ISERROR(AM4+BE4),"",AM4+BE4)</f>
        <v>2.52</v>
      </c>
      <c r="BG4" s="55">
        <f t="shared" si="7"/>
        <v>0.20749999999999999</v>
      </c>
      <c r="BH4" s="56">
        <v>3.18</v>
      </c>
      <c r="BI4" s="47"/>
      <c r="BJ4" s="55"/>
      <c r="BK4" s="57"/>
      <c r="BL4" s="58">
        <v>1500</v>
      </c>
      <c r="BM4" s="52">
        <f t="shared" si="13"/>
        <v>3780</v>
      </c>
      <c r="BN4" s="52">
        <f t="shared" si="14"/>
        <v>4770</v>
      </c>
      <c r="BO4" s="52">
        <f t="shared" si="15"/>
        <v>0</v>
      </c>
      <c r="BP4" s="59">
        <f t="shared" si="16"/>
        <v>3.39</v>
      </c>
      <c r="BQ4" s="48"/>
      <c r="BR4" s="60"/>
    </row>
    <row r="5" spans="1:70" customFormat="1" ht="80.099999999999994" customHeight="1">
      <c r="A5" s="26"/>
      <c r="B5" s="44"/>
      <c r="C5" s="44"/>
      <c r="D5" s="25" t="s">
        <v>81</v>
      </c>
      <c r="E5" s="44"/>
      <c r="F5" s="44" t="s">
        <v>5</v>
      </c>
      <c r="G5" s="25" t="s">
        <v>94</v>
      </c>
      <c r="H5" s="25" t="s">
        <v>100</v>
      </c>
      <c r="I5" s="25" t="s">
        <v>95</v>
      </c>
      <c r="J5" s="25" t="s">
        <v>95</v>
      </c>
      <c r="K5" s="45" t="s">
        <v>101</v>
      </c>
      <c r="L5" s="26" t="s">
        <v>80</v>
      </c>
      <c r="M5" s="26" t="s">
        <v>88</v>
      </c>
      <c r="N5" s="44"/>
      <c r="O5" s="46"/>
      <c r="P5" s="70" t="s">
        <v>106</v>
      </c>
      <c r="Q5" s="44"/>
      <c r="R5" s="44" t="s">
        <v>6</v>
      </c>
      <c r="S5" s="47"/>
      <c r="T5" s="56">
        <v>1.49</v>
      </c>
      <c r="U5" s="44" t="s">
        <v>4</v>
      </c>
      <c r="V5" s="25" t="s">
        <v>78</v>
      </c>
      <c r="W5" s="27">
        <v>29</v>
      </c>
      <c r="X5" s="28">
        <v>21.5</v>
      </c>
      <c r="Y5" s="28">
        <v>14.5</v>
      </c>
      <c r="Z5" s="27">
        <v>29</v>
      </c>
      <c r="AA5" s="28">
        <v>21.5</v>
      </c>
      <c r="AB5" s="28">
        <v>14.5</v>
      </c>
      <c r="AC5" s="48">
        <v>2.7</v>
      </c>
      <c r="AD5" s="7">
        <v>4</v>
      </c>
      <c r="AE5" s="49">
        <f t="shared" si="8"/>
        <v>8.9999999999999993E-3</v>
      </c>
      <c r="AF5" s="48">
        <v>63</v>
      </c>
      <c r="AG5" s="50">
        <f t="shared" si="9"/>
        <v>28000</v>
      </c>
      <c r="AH5" s="51">
        <v>3300</v>
      </c>
      <c r="AI5" s="52">
        <f t="shared" si="10"/>
        <v>0.12</v>
      </c>
      <c r="AJ5" s="41" t="s">
        <v>72</v>
      </c>
      <c r="AK5" s="53">
        <f t="shared" si="0"/>
        <v>0.33300000000000002</v>
      </c>
      <c r="AL5" s="52">
        <f t="shared" si="1"/>
        <v>0.5</v>
      </c>
      <c r="AM5" s="52">
        <f t="shared" ref="AM5:AM10" si="17">IF(ISERROR(T5+AI5+AL5),"",T5+AI5+AL5)</f>
        <v>2.11</v>
      </c>
      <c r="AN5" s="54">
        <v>0</v>
      </c>
      <c r="AO5" s="52"/>
      <c r="AP5" s="54">
        <v>0.05</v>
      </c>
      <c r="AQ5" s="52">
        <f t="shared" si="11"/>
        <v>0.16</v>
      </c>
      <c r="AR5" s="54"/>
      <c r="AS5" s="52"/>
      <c r="AT5" s="47"/>
      <c r="AU5" s="54"/>
      <c r="AV5" s="52"/>
      <c r="AW5" s="47"/>
      <c r="AX5" s="54"/>
      <c r="AY5" s="52"/>
      <c r="AZ5" s="47"/>
      <c r="BA5" s="54"/>
      <c r="BB5" s="52"/>
      <c r="BC5" s="54">
        <v>0.08</v>
      </c>
      <c r="BD5" s="52">
        <f t="shared" si="5"/>
        <v>0.25</v>
      </c>
      <c r="BE5" s="52">
        <f t="shared" si="12"/>
        <v>0.41</v>
      </c>
      <c r="BF5" s="52">
        <f t="shared" ref="BF5:BF8" si="18">IF(ISERROR(AM5+BE5),"",AM5+BE5)</f>
        <v>2.52</v>
      </c>
      <c r="BG5" s="55">
        <f t="shared" si="7"/>
        <v>0.20749999999999999</v>
      </c>
      <c r="BH5" s="56">
        <v>3.18</v>
      </c>
      <c r="BI5" s="47"/>
      <c r="BJ5" s="55"/>
      <c r="BK5" s="57"/>
      <c r="BL5" s="58">
        <v>1500</v>
      </c>
      <c r="BM5" s="52">
        <f t="shared" si="13"/>
        <v>3780</v>
      </c>
      <c r="BN5" s="52">
        <f t="shared" si="14"/>
        <v>4770</v>
      </c>
      <c r="BO5" s="52">
        <f t="shared" si="15"/>
        <v>0</v>
      </c>
      <c r="BP5" s="59">
        <f t="shared" si="16"/>
        <v>3.39</v>
      </c>
      <c r="BQ5" s="48"/>
      <c r="BR5" s="60"/>
    </row>
    <row r="6" spans="1:70" customFormat="1" ht="80.099999999999994" customHeight="1">
      <c r="A6" s="26"/>
      <c r="B6" s="44"/>
      <c r="C6" s="44"/>
      <c r="D6" s="25" t="s">
        <v>81</v>
      </c>
      <c r="E6" s="44"/>
      <c r="F6" s="44" t="s">
        <v>5</v>
      </c>
      <c r="G6" s="25" t="s">
        <v>96</v>
      </c>
      <c r="H6" s="25" t="s">
        <v>100</v>
      </c>
      <c r="I6" s="25" t="s">
        <v>97</v>
      </c>
      <c r="J6" s="25" t="s">
        <v>97</v>
      </c>
      <c r="K6" s="45" t="s">
        <v>101</v>
      </c>
      <c r="L6" s="26" t="s">
        <v>80</v>
      </c>
      <c r="M6" s="26" t="s">
        <v>89</v>
      </c>
      <c r="N6" s="44"/>
      <c r="O6" s="46"/>
      <c r="P6" s="70" t="s">
        <v>107</v>
      </c>
      <c r="Q6" s="44"/>
      <c r="R6" s="44" t="s">
        <v>6</v>
      </c>
      <c r="S6" s="47"/>
      <c r="T6" s="56">
        <v>1.54</v>
      </c>
      <c r="U6" s="44" t="s">
        <v>4</v>
      </c>
      <c r="V6" s="25" t="s">
        <v>78</v>
      </c>
      <c r="W6" s="27">
        <v>29</v>
      </c>
      <c r="X6" s="28">
        <v>21.5</v>
      </c>
      <c r="Y6" s="28">
        <v>14.5</v>
      </c>
      <c r="Z6" s="27">
        <v>29</v>
      </c>
      <c r="AA6" s="28">
        <v>21.5</v>
      </c>
      <c r="AB6" s="28">
        <v>14.5</v>
      </c>
      <c r="AC6" s="48">
        <v>2.7</v>
      </c>
      <c r="AD6" s="7">
        <v>4</v>
      </c>
      <c r="AE6" s="49">
        <f t="shared" si="8"/>
        <v>8.9999999999999993E-3</v>
      </c>
      <c r="AF6" s="48">
        <v>63</v>
      </c>
      <c r="AG6" s="50">
        <f t="shared" si="9"/>
        <v>28000</v>
      </c>
      <c r="AH6" s="51">
        <v>3300</v>
      </c>
      <c r="AI6" s="52">
        <f t="shared" si="10"/>
        <v>0.12</v>
      </c>
      <c r="AJ6" s="41" t="s">
        <v>72</v>
      </c>
      <c r="AK6" s="53">
        <f t="shared" si="0"/>
        <v>0.33300000000000002</v>
      </c>
      <c r="AL6" s="52">
        <f t="shared" si="1"/>
        <v>0.51</v>
      </c>
      <c r="AM6" s="52">
        <f t="shared" si="17"/>
        <v>2.17</v>
      </c>
      <c r="AN6" s="54">
        <v>0</v>
      </c>
      <c r="AO6" s="52"/>
      <c r="AP6" s="54">
        <v>0.05</v>
      </c>
      <c r="AQ6" s="52">
        <f t="shared" si="11"/>
        <v>0.16</v>
      </c>
      <c r="AR6" s="54"/>
      <c r="AS6" s="52"/>
      <c r="AT6" s="47"/>
      <c r="AU6" s="54"/>
      <c r="AV6" s="52"/>
      <c r="AW6" s="47"/>
      <c r="AX6" s="54"/>
      <c r="AY6" s="52"/>
      <c r="AZ6" s="47"/>
      <c r="BA6" s="54"/>
      <c r="BB6" s="52"/>
      <c r="BC6" s="54">
        <v>0.08</v>
      </c>
      <c r="BD6" s="52">
        <f t="shared" si="5"/>
        <v>0.26</v>
      </c>
      <c r="BE6" s="52">
        <f t="shared" si="12"/>
        <v>0.42</v>
      </c>
      <c r="BF6" s="52">
        <f t="shared" si="18"/>
        <v>2.59</v>
      </c>
      <c r="BG6" s="61">
        <f t="shared" si="7"/>
        <v>0.2104</v>
      </c>
      <c r="BH6" s="62">
        <v>3.28</v>
      </c>
      <c r="BI6" s="47"/>
      <c r="BJ6" s="55"/>
      <c r="BK6" s="57"/>
      <c r="BL6" s="58">
        <v>1500</v>
      </c>
      <c r="BM6" s="52">
        <f t="shared" si="13"/>
        <v>3885</v>
      </c>
      <c r="BN6" s="52">
        <f t="shared" si="14"/>
        <v>4920</v>
      </c>
      <c r="BO6" s="52">
        <f t="shared" si="15"/>
        <v>0</v>
      </c>
      <c r="BP6" s="59">
        <f t="shared" si="16"/>
        <v>3.39</v>
      </c>
      <c r="BQ6" s="48"/>
      <c r="BR6" s="60"/>
    </row>
    <row r="7" spans="1:70" customFormat="1" ht="80.099999999999994" customHeight="1">
      <c r="A7" s="26"/>
      <c r="B7" s="44"/>
      <c r="C7" s="44"/>
      <c r="D7" s="25" t="s">
        <v>81</v>
      </c>
      <c r="E7" s="44"/>
      <c r="F7" s="44" t="s">
        <v>5</v>
      </c>
      <c r="G7" s="25" t="s">
        <v>98</v>
      </c>
      <c r="H7" s="26" t="s">
        <v>75</v>
      </c>
      <c r="I7" s="25" t="s">
        <v>97</v>
      </c>
      <c r="J7" s="25" t="s">
        <v>97</v>
      </c>
      <c r="K7" s="45" t="s">
        <v>101</v>
      </c>
      <c r="L7" s="26" t="s">
        <v>80</v>
      </c>
      <c r="M7" s="26" t="s">
        <v>89</v>
      </c>
      <c r="N7" s="44"/>
      <c r="O7" s="46"/>
      <c r="P7" s="70" t="s">
        <v>108</v>
      </c>
      <c r="Q7" s="44"/>
      <c r="R7" s="44" t="s">
        <v>6</v>
      </c>
      <c r="S7" s="47"/>
      <c r="T7" s="56">
        <v>1.54</v>
      </c>
      <c r="U7" s="44" t="s">
        <v>4</v>
      </c>
      <c r="V7" s="25" t="s">
        <v>78</v>
      </c>
      <c r="W7" s="27">
        <v>29</v>
      </c>
      <c r="X7" s="28">
        <v>21.5</v>
      </c>
      <c r="Y7" s="28">
        <v>14.5</v>
      </c>
      <c r="Z7" s="27">
        <v>29</v>
      </c>
      <c r="AA7" s="28">
        <v>21.5</v>
      </c>
      <c r="AB7" s="28">
        <v>14.5</v>
      </c>
      <c r="AC7" s="48">
        <v>2.7</v>
      </c>
      <c r="AD7" s="7">
        <v>4</v>
      </c>
      <c r="AE7" s="49">
        <f t="shared" si="8"/>
        <v>8.9999999999999993E-3</v>
      </c>
      <c r="AF7" s="48">
        <v>63</v>
      </c>
      <c r="AG7" s="50">
        <f t="shared" si="9"/>
        <v>28000</v>
      </c>
      <c r="AH7" s="51">
        <v>3300</v>
      </c>
      <c r="AI7" s="52">
        <f t="shared" si="10"/>
        <v>0.12</v>
      </c>
      <c r="AJ7" s="41" t="s">
        <v>72</v>
      </c>
      <c r="AK7" s="53">
        <f t="shared" si="0"/>
        <v>0.33300000000000002</v>
      </c>
      <c r="AL7" s="52">
        <f t="shared" si="1"/>
        <v>0.51</v>
      </c>
      <c r="AM7" s="52">
        <f t="shared" si="17"/>
        <v>2.17</v>
      </c>
      <c r="AN7" s="54">
        <v>0</v>
      </c>
      <c r="AO7" s="52"/>
      <c r="AP7" s="54">
        <v>0.05</v>
      </c>
      <c r="AQ7" s="52">
        <f t="shared" si="11"/>
        <v>0.16</v>
      </c>
      <c r="AR7" s="54"/>
      <c r="AS7" s="52"/>
      <c r="AT7" s="47"/>
      <c r="AU7" s="54"/>
      <c r="AV7" s="52"/>
      <c r="AW7" s="47"/>
      <c r="AX7" s="54"/>
      <c r="AY7" s="52"/>
      <c r="AZ7" s="47"/>
      <c r="BA7" s="54"/>
      <c r="BB7" s="52"/>
      <c r="BC7" s="54">
        <v>0.08</v>
      </c>
      <c r="BD7" s="52">
        <f t="shared" si="5"/>
        <v>0.26</v>
      </c>
      <c r="BE7" s="52">
        <f t="shared" si="12"/>
        <v>0.42</v>
      </c>
      <c r="BF7" s="52">
        <f t="shared" si="18"/>
        <v>2.59</v>
      </c>
      <c r="BG7" s="61">
        <f t="shared" si="7"/>
        <v>0.2104</v>
      </c>
      <c r="BH7" s="62">
        <v>3.28</v>
      </c>
      <c r="BI7" s="47"/>
      <c r="BJ7" s="55"/>
      <c r="BK7" s="57"/>
      <c r="BL7" s="58">
        <v>1500</v>
      </c>
      <c r="BM7" s="52">
        <f t="shared" si="13"/>
        <v>3885</v>
      </c>
      <c r="BN7" s="52">
        <f t="shared" si="14"/>
        <v>4920</v>
      </c>
      <c r="BO7" s="52">
        <f t="shared" si="15"/>
        <v>0</v>
      </c>
      <c r="BP7" s="59">
        <f t="shared" si="16"/>
        <v>3.39</v>
      </c>
      <c r="BQ7" s="48"/>
      <c r="BR7" s="60"/>
    </row>
    <row r="8" spans="1:70" customFormat="1" ht="80.099999999999994" customHeight="1">
      <c r="A8" s="26">
        <v>4</v>
      </c>
      <c r="B8" s="44"/>
      <c r="C8" s="44"/>
      <c r="D8" s="25" t="s">
        <v>79</v>
      </c>
      <c r="E8" s="44"/>
      <c r="F8" s="44" t="s">
        <v>5</v>
      </c>
      <c r="G8" s="30" t="s">
        <v>83</v>
      </c>
      <c r="H8" s="26" t="s">
        <v>82</v>
      </c>
      <c r="I8" s="25" t="s">
        <v>84</v>
      </c>
      <c r="J8" s="25" t="s">
        <v>84</v>
      </c>
      <c r="K8" s="45" t="s">
        <v>102</v>
      </c>
      <c r="L8" s="26" t="s">
        <v>80</v>
      </c>
      <c r="M8" s="26" t="s">
        <v>85</v>
      </c>
      <c r="N8" s="44"/>
      <c r="O8" s="46"/>
      <c r="P8" s="70" t="s">
        <v>109</v>
      </c>
      <c r="Q8" s="44"/>
      <c r="R8" s="44" t="s">
        <v>6</v>
      </c>
      <c r="S8" s="47"/>
      <c r="T8" s="56">
        <v>1.85</v>
      </c>
      <c r="U8" s="44" t="s">
        <v>4</v>
      </c>
      <c r="V8" s="25" t="s">
        <v>78</v>
      </c>
      <c r="W8" s="27">
        <v>29</v>
      </c>
      <c r="X8" s="28">
        <v>21.5</v>
      </c>
      <c r="Y8" s="28">
        <v>14</v>
      </c>
      <c r="Z8" s="27">
        <v>29</v>
      </c>
      <c r="AA8" s="28">
        <v>21.5</v>
      </c>
      <c r="AB8" s="28">
        <v>14</v>
      </c>
      <c r="AC8" s="48">
        <v>2.7</v>
      </c>
      <c r="AD8" s="7">
        <v>4</v>
      </c>
      <c r="AE8" s="49">
        <f t="shared" si="8"/>
        <v>8.9999999999999993E-3</v>
      </c>
      <c r="AF8" s="48">
        <v>63</v>
      </c>
      <c r="AG8" s="50">
        <f t="shared" si="9"/>
        <v>28000</v>
      </c>
      <c r="AH8" s="51">
        <v>3300</v>
      </c>
      <c r="AI8" s="52">
        <f t="shared" si="10"/>
        <v>0.12</v>
      </c>
      <c r="AJ8" s="42" t="s">
        <v>73</v>
      </c>
      <c r="AK8" s="53">
        <f>18.8%+30%</f>
        <v>0.48799999999999999</v>
      </c>
      <c r="AL8" s="52">
        <f t="shared" si="1"/>
        <v>0.9</v>
      </c>
      <c r="AM8" s="52">
        <f t="shared" si="17"/>
        <v>2.87</v>
      </c>
      <c r="AN8" s="54">
        <v>0</v>
      </c>
      <c r="AO8" s="52"/>
      <c r="AP8" s="54">
        <v>0.05</v>
      </c>
      <c r="AQ8" s="52">
        <f t="shared" si="11"/>
        <v>0.21</v>
      </c>
      <c r="AR8" s="54"/>
      <c r="AS8" s="52"/>
      <c r="AT8" s="47"/>
      <c r="AU8" s="54"/>
      <c r="AV8" s="52"/>
      <c r="AW8" s="47"/>
      <c r="AX8" s="54"/>
      <c r="AY8" s="52"/>
      <c r="AZ8" s="47"/>
      <c r="BA8" s="54"/>
      <c r="BB8" s="52"/>
      <c r="BC8" s="54">
        <v>0.08</v>
      </c>
      <c r="BD8" s="52">
        <f t="shared" si="5"/>
        <v>0.34</v>
      </c>
      <c r="BE8" s="52">
        <f t="shared" si="12"/>
        <v>0.55000000000000004</v>
      </c>
      <c r="BF8" s="52">
        <f t="shared" si="18"/>
        <v>3.42</v>
      </c>
      <c r="BG8" s="55">
        <f t="shared" si="7"/>
        <v>0.1953</v>
      </c>
      <c r="BH8" s="56">
        <v>4.25</v>
      </c>
      <c r="BI8" s="47"/>
      <c r="BJ8" s="55"/>
      <c r="BK8" s="57"/>
      <c r="BL8" s="58">
        <v>1500</v>
      </c>
      <c r="BM8" s="52">
        <f t="shared" si="13"/>
        <v>5130</v>
      </c>
      <c r="BN8" s="52">
        <f t="shared" si="14"/>
        <v>6375</v>
      </c>
      <c r="BO8" s="52">
        <f t="shared" si="15"/>
        <v>0</v>
      </c>
      <c r="BP8" s="59">
        <f t="shared" si="16"/>
        <v>3.27</v>
      </c>
      <c r="BQ8" s="48"/>
      <c r="BR8" s="60"/>
    </row>
    <row r="9" spans="1:70" ht="80.099999999999994" customHeight="1">
      <c r="A9" s="25">
        <v>5</v>
      </c>
      <c r="B9" s="46"/>
      <c r="C9" s="46"/>
      <c r="D9" s="25" t="s">
        <v>81</v>
      </c>
      <c r="E9" s="44"/>
      <c r="F9" s="44" t="s">
        <v>5</v>
      </c>
      <c r="G9" s="30" t="s">
        <v>86</v>
      </c>
      <c r="H9" s="26" t="s">
        <v>82</v>
      </c>
      <c r="I9" s="25" t="s">
        <v>84</v>
      </c>
      <c r="J9" s="25" t="s">
        <v>84</v>
      </c>
      <c r="K9" s="45" t="s">
        <v>102</v>
      </c>
      <c r="L9" s="26" t="s">
        <v>80</v>
      </c>
      <c r="M9" s="26" t="s">
        <v>85</v>
      </c>
      <c r="N9" s="46"/>
      <c r="O9" s="46"/>
      <c r="P9" s="70" t="s">
        <v>110</v>
      </c>
      <c r="Q9" s="46"/>
      <c r="R9" s="44" t="s">
        <v>6</v>
      </c>
      <c r="S9" s="57"/>
      <c r="T9" s="69">
        <v>1.95</v>
      </c>
      <c r="U9" s="44" t="s">
        <v>4</v>
      </c>
      <c r="V9" s="25" t="s">
        <v>78</v>
      </c>
      <c r="W9" s="27">
        <v>29</v>
      </c>
      <c r="X9" s="28">
        <v>21.5</v>
      </c>
      <c r="Y9" s="28">
        <v>14</v>
      </c>
      <c r="Z9" s="27">
        <v>29</v>
      </c>
      <c r="AA9" s="28">
        <v>21.5</v>
      </c>
      <c r="AB9" s="28">
        <v>14</v>
      </c>
      <c r="AC9" s="48">
        <v>2.7</v>
      </c>
      <c r="AD9" s="7">
        <v>4</v>
      </c>
      <c r="AE9" s="49">
        <f t="shared" si="8"/>
        <v>8.9999999999999993E-3</v>
      </c>
      <c r="AF9" s="48">
        <v>63</v>
      </c>
      <c r="AG9" s="50">
        <f t="shared" si="9"/>
        <v>28000</v>
      </c>
      <c r="AH9" s="51">
        <v>3300</v>
      </c>
      <c r="AI9" s="52">
        <f t="shared" si="10"/>
        <v>0.12</v>
      </c>
      <c r="AJ9" s="42" t="s">
        <v>73</v>
      </c>
      <c r="AK9" s="53">
        <f>18.8%+30%</f>
        <v>0.48799999999999999</v>
      </c>
      <c r="AL9" s="52">
        <f t="shared" si="1"/>
        <v>0.95</v>
      </c>
      <c r="AM9" s="52">
        <f t="shared" si="17"/>
        <v>3.02</v>
      </c>
      <c r="AN9" s="54">
        <v>0</v>
      </c>
      <c r="AO9" s="64"/>
      <c r="AP9" s="54">
        <v>0.05</v>
      </c>
      <c r="AQ9" s="52">
        <f t="shared" si="11"/>
        <v>0.21</v>
      </c>
      <c r="AR9" s="54"/>
      <c r="AS9" s="52"/>
      <c r="AT9" s="57"/>
      <c r="AU9" s="65"/>
      <c r="AV9" s="64"/>
      <c r="AW9" s="47"/>
      <c r="AX9" s="54"/>
      <c r="AY9" s="52"/>
      <c r="AZ9" s="47"/>
      <c r="BA9" s="54"/>
      <c r="BB9" s="52"/>
      <c r="BC9" s="54">
        <v>0.08</v>
      </c>
      <c r="BD9" s="52">
        <f t="shared" si="5"/>
        <v>0.34</v>
      </c>
      <c r="BE9" s="52">
        <f t="shared" si="12"/>
        <v>0.55000000000000004</v>
      </c>
      <c r="BF9" s="52">
        <f t="shared" si="6"/>
        <v>3.57</v>
      </c>
      <c r="BG9" s="55">
        <f t="shared" si="7"/>
        <v>0.16</v>
      </c>
      <c r="BH9" s="56">
        <v>4.25</v>
      </c>
      <c r="BI9" s="57"/>
      <c r="BJ9" s="66"/>
      <c r="BK9" s="57"/>
      <c r="BL9" s="58">
        <v>1500</v>
      </c>
      <c r="BM9" s="52">
        <f t="shared" si="13"/>
        <v>5355</v>
      </c>
      <c r="BN9" s="52">
        <f t="shared" si="14"/>
        <v>6375</v>
      </c>
      <c r="BO9" s="52">
        <f t="shared" si="15"/>
        <v>0</v>
      </c>
      <c r="BP9" s="59">
        <f t="shared" si="16"/>
        <v>3.27</v>
      </c>
      <c r="BQ9" s="63"/>
      <c r="BR9" s="43"/>
    </row>
    <row r="10" spans="1:70" ht="80.099999999999994" customHeight="1">
      <c r="A10" s="25">
        <v>6</v>
      </c>
      <c r="B10" s="46"/>
      <c r="C10" s="46"/>
      <c r="D10" s="25" t="s">
        <v>81</v>
      </c>
      <c r="E10" s="44"/>
      <c r="F10" s="44" t="s">
        <v>5</v>
      </c>
      <c r="G10" s="30" t="s">
        <v>87</v>
      </c>
      <c r="H10" s="26" t="s">
        <v>82</v>
      </c>
      <c r="I10" s="25" t="s">
        <v>84</v>
      </c>
      <c r="J10" s="25" t="s">
        <v>84</v>
      </c>
      <c r="K10" s="45" t="s">
        <v>102</v>
      </c>
      <c r="L10" s="26" t="s">
        <v>80</v>
      </c>
      <c r="M10" s="26" t="s">
        <v>85</v>
      </c>
      <c r="N10" s="46"/>
      <c r="O10" s="46"/>
      <c r="P10" s="70" t="s">
        <v>111</v>
      </c>
      <c r="Q10" s="46"/>
      <c r="R10" s="44" t="s">
        <v>6</v>
      </c>
      <c r="S10" s="57"/>
      <c r="T10" s="69">
        <v>1.95</v>
      </c>
      <c r="U10" s="44" t="s">
        <v>4</v>
      </c>
      <c r="V10" s="25" t="s">
        <v>78</v>
      </c>
      <c r="W10" s="27">
        <v>29</v>
      </c>
      <c r="X10" s="28">
        <v>21.5</v>
      </c>
      <c r="Y10" s="28">
        <v>14</v>
      </c>
      <c r="Z10" s="27">
        <v>29</v>
      </c>
      <c r="AA10" s="28">
        <v>21.5</v>
      </c>
      <c r="AB10" s="28">
        <v>14</v>
      </c>
      <c r="AC10" s="48">
        <v>2.7</v>
      </c>
      <c r="AD10" s="7">
        <v>4</v>
      </c>
      <c r="AE10" s="49">
        <f t="shared" si="8"/>
        <v>8.9999999999999993E-3</v>
      </c>
      <c r="AF10" s="48">
        <v>63</v>
      </c>
      <c r="AG10" s="50">
        <f t="shared" si="9"/>
        <v>28000</v>
      </c>
      <c r="AH10" s="51">
        <v>3300</v>
      </c>
      <c r="AI10" s="52">
        <f t="shared" si="10"/>
        <v>0.12</v>
      </c>
      <c r="AJ10" s="42" t="s">
        <v>73</v>
      </c>
      <c r="AK10" s="53">
        <f>18.8%+30%</f>
        <v>0.48799999999999999</v>
      </c>
      <c r="AL10" s="52">
        <f t="shared" si="1"/>
        <v>0.95</v>
      </c>
      <c r="AM10" s="52">
        <f t="shared" si="17"/>
        <v>3.02</v>
      </c>
      <c r="AN10" s="54">
        <v>0</v>
      </c>
      <c r="AO10" s="64"/>
      <c r="AP10" s="54">
        <v>0.05</v>
      </c>
      <c r="AQ10" s="52">
        <f t="shared" si="11"/>
        <v>0.21</v>
      </c>
      <c r="AR10" s="54"/>
      <c r="AS10" s="52"/>
      <c r="AT10" s="57"/>
      <c r="AU10" s="65"/>
      <c r="AV10" s="64"/>
      <c r="AW10" s="47"/>
      <c r="AX10" s="54"/>
      <c r="AY10" s="52"/>
      <c r="AZ10" s="47"/>
      <c r="BA10" s="54"/>
      <c r="BB10" s="52"/>
      <c r="BC10" s="54">
        <v>0.08</v>
      </c>
      <c r="BD10" s="52">
        <f t="shared" si="5"/>
        <v>0.34</v>
      </c>
      <c r="BE10" s="52">
        <f t="shared" si="12"/>
        <v>0.55000000000000004</v>
      </c>
      <c r="BF10" s="52">
        <f t="shared" si="6"/>
        <v>3.57</v>
      </c>
      <c r="BG10" s="55">
        <f t="shared" si="7"/>
        <v>0.16</v>
      </c>
      <c r="BH10" s="56">
        <v>4.25</v>
      </c>
      <c r="BI10" s="57"/>
      <c r="BJ10" s="66"/>
      <c r="BK10" s="57"/>
      <c r="BL10" s="58">
        <v>1500</v>
      </c>
      <c r="BM10" s="52">
        <f t="shared" si="13"/>
        <v>5355</v>
      </c>
      <c r="BN10" s="52">
        <f t="shared" si="14"/>
        <v>6375</v>
      </c>
      <c r="BO10" s="52">
        <f t="shared" si="15"/>
        <v>0</v>
      </c>
      <c r="BP10" s="59">
        <f t="shared" si="16"/>
        <v>3.27</v>
      </c>
      <c r="BQ10" s="63"/>
      <c r="BR10" s="43"/>
    </row>
  </sheetData>
  <sheetProtection insertRows="0" deleteRows="0" sort="0"/>
  <protectedRanges>
    <protectedRange sqref="BH11:BH251 BJ2:BJ8 AT2:AV251 A11:J251 L11:N251 P11:AO251 A2:C10 N2:N10 BP2:BP10 E2:F10 AE2:AG10 AI2:AI10 AL2:AO10 BC2:BG251 BI9:BJ10 Q2:U10" name="Range1"/>
    <protectedRange sqref="AC2:AC10" name="Range1_2"/>
    <protectedRange sqref="AH2:AH10" name="Range1_3"/>
    <protectedRange sqref="AJ2:AK10" name="Range1_4"/>
    <protectedRange sqref="BI2:BI8" name="Range1_5"/>
    <protectedRange sqref="BL2:BL10" name="Range1_6"/>
    <protectedRange sqref="AP2:AS213" name="Range1_1"/>
    <protectedRange sqref="AW2:BB213" name="Range1_7"/>
    <protectedRange sqref="K2:K254" name="Range1_1_1"/>
    <protectedRange sqref="O2:O249" name="Range1_8"/>
    <protectedRange sqref="BK2:BK249" name="Range1_9"/>
    <protectedRange sqref="G2:G4" name="Range1_10"/>
    <protectedRange sqref="G8:G10" name="Range1_3_1"/>
    <protectedRange sqref="H2:H7" name="Range1_11"/>
    <protectedRange sqref="H8:H10" name="Range1_3_2"/>
    <protectedRange sqref="D2:D7" name="Range1_12"/>
    <protectedRange sqref="D8:D10" name="Range1_3_3"/>
    <protectedRange sqref="L2:L9" name="Range1_13"/>
    <protectedRange sqref="L10" name="Range1_3_4"/>
    <protectedRange sqref="M2:M4" name="Range1_14"/>
    <protectedRange sqref="M8:M10" name="Range1_3_5"/>
    <protectedRange sqref="W2:AB4 W8:AB10" name="Range1_2_1"/>
    <protectedRange sqref="G5:G7" name="Range1_15"/>
    <protectedRange sqref="M5:M7" name="Range1_16"/>
    <protectedRange sqref="W5:Y7" name="Range1_2_2"/>
    <protectedRange sqref="Z5:AB7" name="Range1_2_3"/>
    <protectedRange sqref="I2:J4" name="Range1_18"/>
    <protectedRange sqref="I5:J7" name="Range1_19"/>
    <protectedRange sqref="I8:J10" name="Range1_3_6"/>
    <protectedRange sqref="V2:V10" name="Range1_20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E62A3EE-200E-4143-85C1-FF0B561B0D2D}">
          <x14:formula1>
            <xm:f>#REF!</xm:f>
          </x14:formula1>
          <xm:sqref>U2:U10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E2:E10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2025-10-22T02:01:41Z</dcterms:modified>
</cp:coreProperties>
</file>