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2" i="1" l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T7" i="1"/>
  <c r="BB6" i="1"/>
  <c r="AU6" i="1"/>
  <c r="AR6" i="1"/>
  <c r="AP6" i="1"/>
  <c r="AN6" i="1"/>
  <c r="AL6" i="1"/>
  <c r="AI6" i="1"/>
  <c r="AB6" i="1"/>
  <c r="AD6" i="1" s="1"/>
  <c r="AF6" i="1" s="1"/>
  <c r="AJ6" i="1" s="1"/>
  <c r="T6" i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T3" i="1"/>
  <c r="BB2" i="1"/>
  <c r="AU2" i="1"/>
  <c r="AR2" i="1"/>
  <c r="AP2" i="1"/>
  <c r="AN2" i="1"/>
  <c r="AL2" i="1"/>
  <c r="AI2" i="1"/>
  <c r="AB2" i="1"/>
  <c r="AD2" i="1" s="1"/>
  <c r="AF2" i="1" s="1"/>
  <c r="AJ2" i="1" s="1"/>
  <c r="T2" i="1"/>
  <c r="AV7" i="1" l="1"/>
  <c r="AJ3" i="1"/>
  <c r="AJ11" i="1"/>
  <c r="AV4" i="1"/>
  <c r="AW4" i="1" s="1"/>
  <c r="AX4" i="1" s="1"/>
  <c r="AJ4" i="1"/>
  <c r="AV11" i="1"/>
  <c r="AV3" i="1"/>
  <c r="AW3" i="1" s="1"/>
  <c r="AJ7" i="1"/>
  <c r="AW7" i="1" s="1"/>
  <c r="AX7" i="1" s="1"/>
  <c r="AV8" i="1"/>
  <c r="AV9" i="1"/>
  <c r="AV5" i="1"/>
  <c r="AJ8" i="1"/>
  <c r="AJ9" i="1"/>
  <c r="AV10" i="1"/>
  <c r="AV12" i="1"/>
  <c r="AV2" i="1"/>
  <c r="AW2" i="1" s="1"/>
  <c r="AJ5" i="1"/>
  <c r="AV6" i="1"/>
  <c r="AW6" i="1" s="1"/>
  <c r="AJ10" i="1"/>
  <c r="AW10" i="1" s="1"/>
  <c r="BA10" i="1" s="1"/>
  <c r="AJ12" i="1"/>
  <c r="AW11" i="1" l="1"/>
  <c r="AW8" i="1"/>
  <c r="BA8" i="1" s="1"/>
  <c r="AW5" i="1"/>
  <c r="BA7" i="1"/>
  <c r="AX10" i="1"/>
  <c r="AW12" i="1"/>
  <c r="AX12" i="1" s="1"/>
  <c r="AW9" i="1"/>
  <c r="BA4" i="1"/>
  <c r="AX9" i="1"/>
  <c r="BA9" i="1"/>
  <c r="AX8" i="1"/>
  <c r="AX6" i="1"/>
  <c r="BA6" i="1"/>
  <c r="AX11" i="1"/>
  <c r="BA11" i="1"/>
  <c r="AX3" i="1"/>
  <c r="BA3" i="1"/>
  <c r="AX5" i="1"/>
  <c r="BA5" i="1"/>
  <c r="AX2" i="1"/>
  <c r="BA2" i="1"/>
  <c r="BA12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<sst xmlns="http://schemas.openxmlformats.org/spreadsheetml/2006/main" count="208" uniqueCount="93">
  <si>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</si>
  <si>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</si>
  <si>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</si>
  <si>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</si>
  <si>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</si>
  <si>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</si>
  <si>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</si>
  <si>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</si>
  <si>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</si>
  <si>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</si>
  <si>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</si>
  <si>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</si>
  <si>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</si>
  <si>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</si>
  <si>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</si>
  <si>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</si>
  <si>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</si>
  <si>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</si>
  <si>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</si>
  <si>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</si>
  <si>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</si>
  <si>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</si>
  <si>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</si>
  <si>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</si>
  <si>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</si>
  <si>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</si>
  <si>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</si>
  <si>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</si>
  <si>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</si>
  <si>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</si>
  <si>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</si>
  <si>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</si>
  <si>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</si>
  <si>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</si>
  <si>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</si>
  <si>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</si>
  <si>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</si>
  <si>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</si>
  <si>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</si>
  <si>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</si>
  <si>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</si>
  <si>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</si>
  <si>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</si>
  <si>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</si>
  <si>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</si>
  <si>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</si>
  <si>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</si>
  <si>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</si>
  <si>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</si>
  <si>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</si>
  <si>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</si>
  <si>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</si>
  <si>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</si>
  <si>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</si>
  <si>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</si>
  <si>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</si>
  <si>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</si>
  <si>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85gsm Microfiber 100% polyester Simply Comfty Cool sheets</t>
    <phoneticPr fontId="8" type="noConversion"/>
  </si>
  <si>
    <t>85gsm Microfiber sheets</t>
    <phoneticPr fontId="8" type="noConversion"/>
  </si>
  <si>
    <t>100% polyester sheets, VZB packaging, cooling topical treatment, Z hem,  Serta Puller, pc on top folding, 1" elastic, handle on top, Serta hangtag</t>
  </si>
  <si>
    <t>100% polyester</t>
  </si>
  <si>
    <t>TWIN: 66X96"/21x30"(2)/39X75"+13"</t>
  </si>
  <si>
    <t>Set</t>
  </si>
  <si>
    <t>Normal</t>
  </si>
  <si>
    <t>6302.32.2040</t>
  </si>
  <si>
    <t>Simply Comfy Cool</t>
  </si>
  <si>
    <t>FULL: 81X96"/21x30"(4)/54X75"+13"</t>
  </si>
  <si>
    <t>QUEEN: 90x102"/21x30"(4)/60x80"+16"</t>
  </si>
  <si>
    <t>Sky Gray</t>
  </si>
  <si>
    <t>SH20-0821</t>
    <phoneticPr fontId="8" type="noConversion"/>
  </si>
  <si>
    <t>85gsm Microfiber sheets</t>
    <phoneticPr fontId="8" type="noConversion"/>
  </si>
  <si>
    <t>High Rise</t>
  </si>
  <si>
    <t>SH20-0822</t>
  </si>
  <si>
    <t>KING: 108x102"/21x40"(4)/78x80"+16"</t>
  </si>
  <si>
    <t>Celestial Blue</t>
  </si>
  <si>
    <t>SH20-0823</t>
    <phoneticPr fontId="8" type="noConversion"/>
  </si>
  <si>
    <t>SH20-0824</t>
  </si>
  <si>
    <t>Goblin Blue</t>
  </si>
  <si>
    <t>SH20-0825</t>
  </si>
  <si>
    <t>Monument</t>
  </si>
  <si>
    <t>SH20-0826</t>
  </si>
  <si>
    <t>SH20-0827</t>
  </si>
  <si>
    <t>PILLOWCASE</t>
  </si>
  <si>
    <t>85gsm Microfiber 100% polyester Simply Comfty Cool pillowcase</t>
    <phoneticPr fontId="8" type="noConversion"/>
  </si>
  <si>
    <t>100% polyester 85gsm microfiber, VZB packaging, cooling topical treatment, single needle hem</t>
  </si>
  <si>
    <t>SPC: 21x30"(2)</t>
  </si>
  <si>
    <t>Pair</t>
  </si>
  <si>
    <t>6302.32.2020</t>
  </si>
  <si>
    <t>SH21-0828</t>
    <phoneticPr fontId="8" type="noConversion"/>
  </si>
  <si>
    <t>SH21-0829</t>
  </si>
  <si>
    <t>SH21-0830</t>
  </si>
  <si>
    <t>KPC: 21x40"(2)</t>
  </si>
  <si>
    <t>SH21-0831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</si>
</sst>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  <numFmt numFmtId="182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0" fontId="5" fillId="8" borderId="2" xfId="3" applyFill="1" applyBorder="1" applyAlignment="1">
      <alignment wrapText="1"/>
    </xf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0" fontId="5" fillId="0" borderId="2" xfId="0" applyFont="1" applyFill="1" applyBorder="1"/>
    <xf numFmtId="0" fontId="1" fillId="0" borderId="2" xfId="1" applyBorder="1" applyAlignment="1">
      <alignment wrapText="1"/>
    </xf>
    <xf numFmtId="177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85gsm%20Microfiber%20Simply%20Comfy%20Cool%20Sheets%20Commitment%2010-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"/>
  <sheetViews>
    <sheetView tabSelected="1" topLeftCell="L1" zoomScale="85" zoomScaleNormal="85" workbookViewId="0">
      <selection activeCell="T4" sqref="T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9" style="2" customWidth="1"/>
    <col min="6" max="6" width="25.85546875" style="2" customWidth="1"/>
    <col min="7" max="7" width="17.42578125" style="2" bestFit="1" customWidth="1"/>
    <col min="8" max="8" width="19.28515625" style="2" bestFit="1" customWidth="1"/>
    <col min="9" max="9" width="60" style="2" bestFit="1" customWidth="1"/>
    <col min="10" max="10" width="24.42578125" style="2" customWidth="1"/>
    <col min="11" max="11" width="80.28515625" style="2" customWidth="1"/>
    <col min="12" max="12" width="20.42578125" style="2" customWidth="1"/>
    <col min="13" max="13" width="36.42578125" style="2" customWidth="1"/>
    <col min="14" max="14" width="15.5703125" style="2" bestFit="1" customWidth="1"/>
    <col min="15" max="15" width="6.140625" style="2" customWidth="1"/>
    <col min="16" max="16" width="10.7109375" style="2" bestFit="1" customWidth="1"/>
    <col min="17" max="17" width="14.42578125" style="2" bestFit="1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6" customWidth="1"/>
    <col min="24" max="24" width="8.7109375" style="56" customWidth="1"/>
    <col min="25" max="25" width="7.140625" style="56" customWidth="1"/>
    <col min="26" max="26" width="9" style="57" customWidth="1"/>
    <col min="27" max="27" width="6.28515625" style="58" customWidth="1"/>
    <col min="28" max="28" width="10" style="59" customWidth="1"/>
    <col min="29" max="29" width="10" style="57" customWidth="1"/>
    <col min="30" max="30" width="9.85546875" style="58" customWidth="1"/>
    <col min="31" max="31" width="7.855468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7" customFormat="1" ht="33" customHeight="1" x14ac:dyDescent="0.25">
      <c r="A2" s="28">
        <v>4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65</v>
      </c>
      <c r="I2" s="29" t="s">
        <v>57</v>
      </c>
      <c r="J2" s="29" t="s">
        <v>58</v>
      </c>
      <c r="K2" s="31" t="s">
        <v>59</v>
      </c>
      <c r="L2" s="28" t="s">
        <v>60</v>
      </c>
      <c r="M2" s="29" t="s">
        <v>67</v>
      </c>
      <c r="N2" s="29" t="s">
        <v>68</v>
      </c>
      <c r="O2" s="29"/>
      <c r="P2" s="48" t="s">
        <v>69</v>
      </c>
      <c r="Q2" s="29"/>
      <c r="R2" s="29"/>
      <c r="S2" s="29" t="s">
        <v>62</v>
      </c>
      <c r="T2" s="32">
        <f t="shared" ref="T2:T12" si="0">U2*0.97</f>
        <v>4.8499999999999996</v>
      </c>
      <c r="U2" s="33">
        <v>5</v>
      </c>
      <c r="V2" s="29" t="s">
        <v>63</v>
      </c>
      <c r="W2" s="34">
        <v>29</v>
      </c>
      <c r="X2" s="34">
        <v>29</v>
      </c>
      <c r="Y2" s="34">
        <v>39</v>
      </c>
      <c r="Z2" s="35">
        <v>7.04</v>
      </c>
      <c r="AA2" s="36">
        <v>4</v>
      </c>
      <c r="AB2" s="37">
        <f t="shared" ref="AB2:AB12" si="1">IF(W2="","",W2*X2*Y2/1000000)</f>
        <v>3.2799000000000002E-2</v>
      </c>
      <c r="AC2" s="38">
        <v>56</v>
      </c>
      <c r="AD2" s="39">
        <f t="shared" ref="AD2:AD12" si="2">IF(AA2="","",AC2/AB2*AA2)</f>
        <v>6829.4765084301343</v>
      </c>
      <c r="AE2" s="40">
        <v>3500</v>
      </c>
      <c r="AF2" s="41">
        <f t="shared" ref="AF2:AF12" si="3">IF(ISERROR(AE2/AD2),"",AE2/AD2)</f>
        <v>0.5124843750000001</v>
      </c>
      <c r="AG2" s="29" t="s">
        <v>64</v>
      </c>
      <c r="AH2" s="42">
        <v>0.41399999999999998</v>
      </c>
      <c r="AI2" s="41">
        <f t="shared" ref="AI2:AI12" si="4">IF(ISERROR(U2*AH2),"",U2*AH2)</f>
        <v>2.0699999999999998</v>
      </c>
      <c r="AJ2" s="41">
        <f t="shared" ref="AJ2:AJ12" si="5">IF(ISERROR(U2+AF2+AI2),"",U2+AF2+AI2)</f>
        <v>7.5824843749999999</v>
      </c>
      <c r="AK2" s="43">
        <v>0</v>
      </c>
      <c r="AL2" s="41">
        <f t="shared" ref="AL2:AL12" si="6">IF(ISERROR(AY2*AK2),"",AY2*AK2)</f>
        <v>0</v>
      </c>
      <c r="AM2" s="43">
        <v>0</v>
      </c>
      <c r="AN2" s="41">
        <f t="shared" ref="AN2:AN12" si="7">IF(ISERROR(AY2*AM2),"",AY2*AM2)</f>
        <v>0</v>
      </c>
      <c r="AO2" s="43">
        <v>5.5E-2</v>
      </c>
      <c r="AP2" s="41">
        <f t="shared" ref="AP2:AP12" si="8">IF(ISERROR(AY2*AO2),"",AY2*AO2)</f>
        <v>0.59400000000000008</v>
      </c>
      <c r="AQ2" s="43">
        <v>0</v>
      </c>
      <c r="AR2" s="41">
        <f t="shared" ref="AR2:AR12" si="9">IF(ISERROR(U2*AQ2),"",U2*AQ2)</f>
        <v>0</v>
      </c>
      <c r="AS2" s="44">
        <v>0</v>
      </c>
      <c r="AT2" s="43">
        <v>0</v>
      </c>
      <c r="AU2" s="41">
        <f t="shared" ref="AU2:AU12" si="10">IF(ISERROR(AY2*AT2),"",AY2*AT2)</f>
        <v>0</v>
      </c>
      <c r="AV2" s="41">
        <f t="shared" ref="AV2:AV12" si="11">IF(ISERROR(AL2+AN2+AP2+AR2+AU2),"",AL2+AN2+AP2+AR2+AU2)</f>
        <v>0.59400000000000008</v>
      </c>
      <c r="AW2" s="45">
        <f t="shared" ref="AW2:AW12" si="12">IF(ISERROR(AJ2+AV2),"",AJ2+AV2)</f>
        <v>8.1764843749999994</v>
      </c>
      <c r="AX2" s="46">
        <f t="shared" ref="AX2:AX12" si="13">IF(ISERROR((AY2-AW2)/AY2),"",(AY2-AW2)/AY2)</f>
        <v>0.24291811342592604</v>
      </c>
      <c r="AY2" s="44">
        <v>10.8</v>
      </c>
      <c r="AZ2" s="36">
        <v>1188</v>
      </c>
      <c r="BA2" s="41">
        <f t="shared" ref="BA2:BA12" si="14">IF(ISERROR(AW2*AZ2),"",AW2*AZ2)</f>
        <v>9713.6634374999994</v>
      </c>
      <c r="BB2" s="41">
        <f t="shared" ref="BB2:BB12" si="15">IF(ISERROR(AY2*AZ2),"",AY2*AZ2)</f>
        <v>12830.400000000001</v>
      </c>
    </row>
    <row r="3" spans="1:54" s="47" customFormat="1" ht="33" customHeight="1" x14ac:dyDescent="0.25">
      <c r="A3" s="28">
        <v>5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65</v>
      </c>
      <c r="I3" s="29" t="s">
        <v>57</v>
      </c>
      <c r="J3" s="29" t="s">
        <v>70</v>
      </c>
      <c r="K3" s="31" t="s">
        <v>59</v>
      </c>
      <c r="L3" s="28" t="s">
        <v>60</v>
      </c>
      <c r="M3" s="29" t="s">
        <v>67</v>
      </c>
      <c r="N3" s="29" t="s">
        <v>71</v>
      </c>
      <c r="O3" s="29"/>
      <c r="P3" s="48" t="s">
        <v>72</v>
      </c>
      <c r="Q3" s="29"/>
      <c r="R3" s="29"/>
      <c r="S3" s="29" t="s">
        <v>62</v>
      </c>
      <c r="T3" s="32">
        <f t="shared" si="0"/>
        <v>4.8499999999999996</v>
      </c>
      <c r="U3" s="33">
        <v>5</v>
      </c>
      <c r="V3" s="29" t="s">
        <v>63</v>
      </c>
      <c r="W3" s="34">
        <v>29</v>
      </c>
      <c r="X3" s="34">
        <v>29</v>
      </c>
      <c r="Y3" s="34">
        <v>39</v>
      </c>
      <c r="Z3" s="35">
        <v>7.04</v>
      </c>
      <c r="AA3" s="36">
        <v>4</v>
      </c>
      <c r="AB3" s="37">
        <f t="shared" si="1"/>
        <v>3.2799000000000002E-2</v>
      </c>
      <c r="AC3" s="38">
        <v>56</v>
      </c>
      <c r="AD3" s="39">
        <f t="shared" si="2"/>
        <v>6829.4765084301343</v>
      </c>
      <c r="AE3" s="40">
        <v>3500</v>
      </c>
      <c r="AF3" s="41">
        <f t="shared" si="3"/>
        <v>0.5124843750000001</v>
      </c>
      <c r="AG3" s="29" t="s">
        <v>64</v>
      </c>
      <c r="AH3" s="42">
        <v>0.41399999999999998</v>
      </c>
      <c r="AI3" s="41">
        <f t="shared" si="4"/>
        <v>2.0699999999999998</v>
      </c>
      <c r="AJ3" s="41">
        <f t="shared" si="5"/>
        <v>7.5824843749999999</v>
      </c>
      <c r="AK3" s="43">
        <v>0</v>
      </c>
      <c r="AL3" s="41">
        <f t="shared" si="6"/>
        <v>0</v>
      </c>
      <c r="AM3" s="43">
        <v>0</v>
      </c>
      <c r="AN3" s="41">
        <f t="shared" si="7"/>
        <v>0</v>
      </c>
      <c r="AO3" s="43">
        <v>5.5E-2</v>
      </c>
      <c r="AP3" s="41">
        <f t="shared" si="8"/>
        <v>0.59400000000000008</v>
      </c>
      <c r="AQ3" s="43">
        <v>0</v>
      </c>
      <c r="AR3" s="41">
        <f t="shared" si="9"/>
        <v>0</v>
      </c>
      <c r="AS3" s="44">
        <v>0</v>
      </c>
      <c r="AT3" s="43">
        <v>0</v>
      </c>
      <c r="AU3" s="41">
        <f t="shared" si="10"/>
        <v>0</v>
      </c>
      <c r="AV3" s="41">
        <f t="shared" si="11"/>
        <v>0.59400000000000008</v>
      </c>
      <c r="AW3" s="45">
        <f t="shared" si="12"/>
        <v>8.1764843749999994</v>
      </c>
      <c r="AX3" s="46">
        <f t="shared" si="13"/>
        <v>0.24291811342592604</v>
      </c>
      <c r="AY3" s="44">
        <v>10.8</v>
      </c>
      <c r="AZ3" s="36">
        <v>1188</v>
      </c>
      <c r="BA3" s="41">
        <f t="shared" si="14"/>
        <v>9713.6634374999994</v>
      </c>
      <c r="BB3" s="41">
        <f t="shared" si="15"/>
        <v>12830.400000000001</v>
      </c>
    </row>
    <row r="4" spans="1:54" ht="33" customHeight="1" x14ac:dyDescent="0.25">
      <c r="A4" s="31">
        <v>8</v>
      </c>
      <c r="B4" s="49"/>
      <c r="C4" s="49"/>
      <c r="D4" s="49"/>
      <c r="E4" s="29" t="s">
        <v>54</v>
      </c>
      <c r="F4" s="29" t="s">
        <v>55</v>
      </c>
      <c r="G4" s="29" t="s">
        <v>56</v>
      </c>
      <c r="H4" s="30" t="s">
        <v>65</v>
      </c>
      <c r="I4" s="29" t="s">
        <v>57</v>
      </c>
      <c r="J4" s="29" t="s">
        <v>58</v>
      </c>
      <c r="K4" s="31" t="s">
        <v>59</v>
      </c>
      <c r="L4" s="28" t="s">
        <v>60</v>
      </c>
      <c r="M4" s="53" t="s">
        <v>61</v>
      </c>
      <c r="N4" s="29" t="s">
        <v>74</v>
      </c>
      <c r="O4" s="29"/>
      <c r="P4" s="48" t="s">
        <v>75</v>
      </c>
      <c r="Q4" s="49"/>
      <c r="R4" s="49"/>
      <c r="S4" s="29" t="s">
        <v>62</v>
      </c>
      <c r="T4" s="32">
        <v>3.57</v>
      </c>
      <c r="U4" s="33">
        <v>3.68</v>
      </c>
      <c r="V4" s="29" t="s">
        <v>63</v>
      </c>
      <c r="W4" s="50">
        <v>29</v>
      </c>
      <c r="X4" s="50">
        <v>29</v>
      </c>
      <c r="Y4" s="50">
        <v>28</v>
      </c>
      <c r="Z4" s="35">
        <v>4.3600000000000003</v>
      </c>
      <c r="AA4" s="36">
        <v>4</v>
      </c>
      <c r="AB4" s="51">
        <f t="shared" si="1"/>
        <v>2.3547999999999999E-2</v>
      </c>
      <c r="AC4" s="38">
        <v>56</v>
      </c>
      <c r="AD4" s="39">
        <f t="shared" si="2"/>
        <v>9512.4851367419742</v>
      </c>
      <c r="AE4" s="40">
        <v>3500</v>
      </c>
      <c r="AF4" s="45">
        <f t="shared" si="3"/>
        <v>0.36793749999999997</v>
      </c>
      <c r="AG4" s="29" t="s">
        <v>64</v>
      </c>
      <c r="AH4" s="42">
        <v>0.41399999999999998</v>
      </c>
      <c r="AI4" s="41">
        <f t="shared" si="4"/>
        <v>1.52352</v>
      </c>
      <c r="AJ4" s="41">
        <f t="shared" si="5"/>
        <v>5.5714574999999993</v>
      </c>
      <c r="AK4" s="43">
        <v>0</v>
      </c>
      <c r="AL4" s="45">
        <f t="shared" si="6"/>
        <v>0</v>
      </c>
      <c r="AM4" s="43">
        <v>0</v>
      </c>
      <c r="AN4" s="45">
        <f t="shared" si="7"/>
        <v>0</v>
      </c>
      <c r="AO4" s="43">
        <v>5.5E-2</v>
      </c>
      <c r="AP4" s="41">
        <f t="shared" si="8"/>
        <v>0.43725000000000003</v>
      </c>
      <c r="AQ4" s="43">
        <v>0</v>
      </c>
      <c r="AR4" s="41">
        <f t="shared" si="9"/>
        <v>0</v>
      </c>
      <c r="AS4" s="44">
        <v>0</v>
      </c>
      <c r="AT4" s="43">
        <v>0</v>
      </c>
      <c r="AU4" s="41">
        <f t="shared" si="10"/>
        <v>0</v>
      </c>
      <c r="AV4" s="41">
        <f t="shared" si="11"/>
        <v>0.43725000000000003</v>
      </c>
      <c r="AW4" s="45">
        <f t="shared" si="12"/>
        <v>6.008707499999999</v>
      </c>
      <c r="AX4" s="52">
        <f t="shared" si="13"/>
        <v>0.24418773584905676</v>
      </c>
      <c r="AY4" s="6">
        <v>7.95</v>
      </c>
      <c r="AZ4" s="5">
        <v>1020</v>
      </c>
      <c r="BA4" s="41">
        <f t="shared" si="14"/>
        <v>6128.8816499999994</v>
      </c>
      <c r="BB4" s="41">
        <f t="shared" si="15"/>
        <v>8109</v>
      </c>
    </row>
    <row r="5" spans="1:54" ht="33" customHeight="1" x14ac:dyDescent="0.25">
      <c r="A5" s="31">
        <v>9</v>
      </c>
      <c r="B5" s="49"/>
      <c r="C5" s="49"/>
      <c r="D5" s="49"/>
      <c r="E5" s="29" t="s">
        <v>54</v>
      </c>
      <c r="F5" s="29" t="s">
        <v>55</v>
      </c>
      <c r="G5" s="29" t="s">
        <v>56</v>
      </c>
      <c r="H5" s="30" t="s">
        <v>65</v>
      </c>
      <c r="I5" s="29" t="s">
        <v>57</v>
      </c>
      <c r="J5" s="29" t="s">
        <v>58</v>
      </c>
      <c r="K5" s="31" t="s">
        <v>59</v>
      </c>
      <c r="L5" s="28" t="s">
        <v>60</v>
      </c>
      <c r="M5" s="53" t="s">
        <v>66</v>
      </c>
      <c r="N5" s="29" t="s">
        <v>74</v>
      </c>
      <c r="O5" s="29"/>
      <c r="P5" s="48" t="s">
        <v>76</v>
      </c>
      <c r="Q5" s="49"/>
      <c r="R5" s="49"/>
      <c r="S5" s="29" t="s">
        <v>62</v>
      </c>
      <c r="T5" s="32">
        <v>4.37</v>
      </c>
      <c r="U5" s="33">
        <v>4.5</v>
      </c>
      <c r="V5" s="29" t="s">
        <v>63</v>
      </c>
      <c r="W5" s="50">
        <v>29</v>
      </c>
      <c r="X5" s="50">
        <v>29</v>
      </c>
      <c r="Y5" s="50">
        <v>33</v>
      </c>
      <c r="Z5" s="35">
        <v>6.17</v>
      </c>
      <c r="AA5" s="36">
        <v>4</v>
      </c>
      <c r="AB5" s="51">
        <f t="shared" si="1"/>
        <v>2.7753E-2</v>
      </c>
      <c r="AC5" s="38">
        <v>56</v>
      </c>
      <c r="AD5" s="39">
        <f t="shared" si="2"/>
        <v>8071.1995099628866</v>
      </c>
      <c r="AE5" s="40">
        <v>3500</v>
      </c>
      <c r="AF5" s="45">
        <f t="shared" si="3"/>
        <v>0.433640625</v>
      </c>
      <c r="AG5" s="29" t="s">
        <v>64</v>
      </c>
      <c r="AH5" s="42">
        <v>0.41399999999999998</v>
      </c>
      <c r="AI5" s="41">
        <f t="shared" si="4"/>
        <v>1.863</v>
      </c>
      <c r="AJ5" s="41">
        <f t="shared" si="5"/>
        <v>6.7966406250000002</v>
      </c>
      <c r="AK5" s="43">
        <v>0</v>
      </c>
      <c r="AL5" s="45">
        <f t="shared" si="6"/>
        <v>0</v>
      </c>
      <c r="AM5" s="43">
        <v>0</v>
      </c>
      <c r="AN5" s="45">
        <f t="shared" si="7"/>
        <v>0</v>
      </c>
      <c r="AO5" s="43">
        <v>5.5E-2</v>
      </c>
      <c r="AP5" s="41">
        <f t="shared" si="8"/>
        <v>0.53349999999999997</v>
      </c>
      <c r="AQ5" s="43">
        <v>0</v>
      </c>
      <c r="AR5" s="41">
        <f t="shared" si="9"/>
        <v>0</v>
      </c>
      <c r="AS5" s="44">
        <v>0</v>
      </c>
      <c r="AT5" s="43">
        <v>0</v>
      </c>
      <c r="AU5" s="41">
        <f t="shared" si="10"/>
        <v>0</v>
      </c>
      <c r="AV5" s="41">
        <f t="shared" si="11"/>
        <v>0.53349999999999997</v>
      </c>
      <c r="AW5" s="45">
        <f t="shared" si="12"/>
        <v>7.3301406250000003</v>
      </c>
      <c r="AX5" s="52">
        <f t="shared" si="13"/>
        <v>0.24431539948453598</v>
      </c>
      <c r="AY5" s="6">
        <v>9.6999999999999993</v>
      </c>
      <c r="AZ5" s="5">
        <v>756</v>
      </c>
      <c r="BA5" s="41">
        <f t="shared" si="14"/>
        <v>5541.5863125000005</v>
      </c>
      <c r="BB5" s="41">
        <f t="shared" si="15"/>
        <v>7333.2</v>
      </c>
    </row>
    <row r="6" spans="1:54" ht="33" customHeight="1" x14ac:dyDescent="0.25">
      <c r="A6" s="31">
        <v>10</v>
      </c>
      <c r="B6" s="49"/>
      <c r="C6" s="49"/>
      <c r="D6" s="49"/>
      <c r="E6" s="29" t="s">
        <v>54</v>
      </c>
      <c r="F6" s="29" t="s">
        <v>55</v>
      </c>
      <c r="G6" s="29" t="s">
        <v>56</v>
      </c>
      <c r="H6" s="30" t="s">
        <v>65</v>
      </c>
      <c r="I6" s="29" t="s">
        <v>57</v>
      </c>
      <c r="J6" s="29" t="s">
        <v>58</v>
      </c>
      <c r="K6" s="31" t="s">
        <v>59</v>
      </c>
      <c r="L6" s="28" t="s">
        <v>60</v>
      </c>
      <c r="M6" s="53" t="s">
        <v>67</v>
      </c>
      <c r="N6" s="29" t="s">
        <v>77</v>
      </c>
      <c r="O6" s="29"/>
      <c r="P6" s="48" t="s">
        <v>78</v>
      </c>
      <c r="Q6" s="49"/>
      <c r="R6" s="49"/>
      <c r="S6" s="29" t="s">
        <v>62</v>
      </c>
      <c r="T6" s="32">
        <f t="shared" si="0"/>
        <v>4.8499999999999996</v>
      </c>
      <c r="U6" s="33">
        <v>5</v>
      </c>
      <c r="V6" s="29" t="s">
        <v>63</v>
      </c>
      <c r="W6" s="50">
        <v>29</v>
      </c>
      <c r="X6" s="50">
        <v>29</v>
      </c>
      <c r="Y6" s="50">
        <v>39</v>
      </c>
      <c r="Z6" s="35">
        <v>7.04</v>
      </c>
      <c r="AA6" s="36">
        <v>4</v>
      </c>
      <c r="AB6" s="51">
        <f t="shared" si="1"/>
        <v>3.2799000000000002E-2</v>
      </c>
      <c r="AC6" s="38">
        <v>56</v>
      </c>
      <c r="AD6" s="39">
        <f t="shared" si="2"/>
        <v>6829.4765084301343</v>
      </c>
      <c r="AE6" s="40">
        <v>3500</v>
      </c>
      <c r="AF6" s="45">
        <f t="shared" si="3"/>
        <v>0.5124843750000001</v>
      </c>
      <c r="AG6" s="29" t="s">
        <v>64</v>
      </c>
      <c r="AH6" s="42">
        <v>0.41399999999999998</v>
      </c>
      <c r="AI6" s="41">
        <f t="shared" si="4"/>
        <v>2.0699999999999998</v>
      </c>
      <c r="AJ6" s="41">
        <f t="shared" si="5"/>
        <v>7.5824843749999999</v>
      </c>
      <c r="AK6" s="43">
        <v>0</v>
      </c>
      <c r="AL6" s="45">
        <f t="shared" si="6"/>
        <v>0</v>
      </c>
      <c r="AM6" s="43">
        <v>0</v>
      </c>
      <c r="AN6" s="45">
        <f t="shared" si="7"/>
        <v>0</v>
      </c>
      <c r="AO6" s="43">
        <v>5.5E-2</v>
      </c>
      <c r="AP6" s="41">
        <f t="shared" si="8"/>
        <v>0.59400000000000008</v>
      </c>
      <c r="AQ6" s="43">
        <v>0</v>
      </c>
      <c r="AR6" s="41">
        <f t="shared" si="9"/>
        <v>0</v>
      </c>
      <c r="AS6" s="44">
        <v>0</v>
      </c>
      <c r="AT6" s="43">
        <v>0</v>
      </c>
      <c r="AU6" s="41">
        <f t="shared" si="10"/>
        <v>0</v>
      </c>
      <c r="AV6" s="41">
        <f t="shared" si="11"/>
        <v>0.59400000000000008</v>
      </c>
      <c r="AW6" s="45">
        <f t="shared" si="12"/>
        <v>8.1764843749999994</v>
      </c>
      <c r="AX6" s="52">
        <f t="shared" si="13"/>
        <v>0.24291811342592604</v>
      </c>
      <c r="AY6" s="6">
        <v>10.8</v>
      </c>
      <c r="AZ6" s="5">
        <v>1086</v>
      </c>
      <c r="BA6" s="41">
        <f t="shared" si="14"/>
        <v>8879.6620312499999</v>
      </c>
      <c r="BB6" s="41">
        <f t="shared" si="15"/>
        <v>11728.800000000001</v>
      </c>
    </row>
    <row r="7" spans="1:54" ht="33" customHeight="1" x14ac:dyDescent="0.25">
      <c r="A7" s="31">
        <v>11</v>
      </c>
      <c r="B7" s="49"/>
      <c r="C7" s="49"/>
      <c r="D7" s="49"/>
      <c r="E7" s="29" t="s">
        <v>54</v>
      </c>
      <c r="F7" s="29" t="s">
        <v>55</v>
      </c>
      <c r="G7" s="29" t="s">
        <v>56</v>
      </c>
      <c r="H7" s="30" t="s">
        <v>65</v>
      </c>
      <c r="I7" s="29" t="s">
        <v>57</v>
      </c>
      <c r="J7" s="29" t="s">
        <v>58</v>
      </c>
      <c r="K7" s="31" t="s">
        <v>59</v>
      </c>
      <c r="L7" s="28" t="s">
        <v>60</v>
      </c>
      <c r="M7" s="53" t="s">
        <v>67</v>
      </c>
      <c r="N7" s="29" t="s">
        <v>79</v>
      </c>
      <c r="O7" s="29"/>
      <c r="P7" s="48" t="s">
        <v>80</v>
      </c>
      <c r="Q7" s="49"/>
      <c r="R7" s="49"/>
      <c r="S7" s="29" t="s">
        <v>62</v>
      </c>
      <c r="T7" s="32">
        <f t="shared" si="0"/>
        <v>4.8499999999999996</v>
      </c>
      <c r="U7" s="33">
        <v>5</v>
      </c>
      <c r="V7" s="29" t="s">
        <v>63</v>
      </c>
      <c r="W7" s="50">
        <v>29</v>
      </c>
      <c r="X7" s="50">
        <v>29</v>
      </c>
      <c r="Y7" s="50">
        <v>39</v>
      </c>
      <c r="Z7" s="35">
        <v>7.04</v>
      </c>
      <c r="AA7" s="36">
        <v>4</v>
      </c>
      <c r="AB7" s="51">
        <f t="shared" si="1"/>
        <v>3.2799000000000002E-2</v>
      </c>
      <c r="AC7" s="38">
        <v>56</v>
      </c>
      <c r="AD7" s="39">
        <f t="shared" si="2"/>
        <v>6829.4765084301343</v>
      </c>
      <c r="AE7" s="40">
        <v>3500</v>
      </c>
      <c r="AF7" s="45">
        <f t="shared" si="3"/>
        <v>0.5124843750000001</v>
      </c>
      <c r="AG7" s="29" t="s">
        <v>64</v>
      </c>
      <c r="AH7" s="42">
        <v>0.41399999999999998</v>
      </c>
      <c r="AI7" s="41">
        <f t="shared" si="4"/>
        <v>2.0699999999999998</v>
      </c>
      <c r="AJ7" s="41">
        <f t="shared" si="5"/>
        <v>7.5824843749999999</v>
      </c>
      <c r="AK7" s="43">
        <v>0</v>
      </c>
      <c r="AL7" s="45">
        <f t="shared" si="6"/>
        <v>0</v>
      </c>
      <c r="AM7" s="43">
        <v>0</v>
      </c>
      <c r="AN7" s="45">
        <f t="shared" si="7"/>
        <v>0</v>
      </c>
      <c r="AO7" s="43">
        <v>5.5E-2</v>
      </c>
      <c r="AP7" s="41">
        <f t="shared" si="8"/>
        <v>0.59400000000000008</v>
      </c>
      <c r="AQ7" s="43">
        <v>0</v>
      </c>
      <c r="AR7" s="41">
        <f t="shared" si="9"/>
        <v>0</v>
      </c>
      <c r="AS7" s="44">
        <v>0</v>
      </c>
      <c r="AT7" s="43">
        <v>0</v>
      </c>
      <c r="AU7" s="41">
        <f t="shared" si="10"/>
        <v>0</v>
      </c>
      <c r="AV7" s="41">
        <f t="shared" si="11"/>
        <v>0.59400000000000008</v>
      </c>
      <c r="AW7" s="45">
        <f t="shared" si="12"/>
        <v>8.1764843749999994</v>
      </c>
      <c r="AX7" s="52">
        <f t="shared" si="13"/>
        <v>0.24291811342592604</v>
      </c>
      <c r="AY7" s="6">
        <v>10.8</v>
      </c>
      <c r="AZ7" s="5">
        <v>1086</v>
      </c>
      <c r="BA7" s="41">
        <f t="shared" si="14"/>
        <v>8879.6620312499999</v>
      </c>
      <c r="BB7" s="41">
        <f t="shared" si="15"/>
        <v>11728.800000000001</v>
      </c>
    </row>
    <row r="8" spans="1:54" ht="33" customHeight="1" x14ac:dyDescent="0.25">
      <c r="A8" s="31">
        <v>12</v>
      </c>
      <c r="B8" s="49"/>
      <c r="C8" s="49"/>
      <c r="D8" s="49"/>
      <c r="E8" s="29" t="s">
        <v>54</v>
      </c>
      <c r="F8" s="29" t="s">
        <v>55</v>
      </c>
      <c r="G8" s="29" t="s">
        <v>56</v>
      </c>
      <c r="H8" s="30" t="s">
        <v>65</v>
      </c>
      <c r="I8" s="29" t="s">
        <v>57</v>
      </c>
      <c r="J8" s="29" t="s">
        <v>58</v>
      </c>
      <c r="K8" s="31" t="s">
        <v>59</v>
      </c>
      <c r="L8" s="28" t="s">
        <v>60</v>
      </c>
      <c r="M8" s="53" t="s">
        <v>73</v>
      </c>
      <c r="N8" s="29" t="s">
        <v>74</v>
      </c>
      <c r="O8" s="29"/>
      <c r="P8" s="48" t="s">
        <v>81</v>
      </c>
      <c r="Q8" s="49"/>
      <c r="R8" s="49"/>
      <c r="S8" s="29" t="s">
        <v>62</v>
      </c>
      <c r="T8" s="32">
        <v>5.61</v>
      </c>
      <c r="U8" s="33">
        <v>5.78</v>
      </c>
      <c r="V8" s="29" t="s">
        <v>63</v>
      </c>
      <c r="W8" s="50">
        <v>29</v>
      </c>
      <c r="X8" s="50">
        <v>29</v>
      </c>
      <c r="Y8" s="50">
        <v>45</v>
      </c>
      <c r="Z8" s="35">
        <v>8.3699999999999992</v>
      </c>
      <c r="AA8" s="36">
        <v>4</v>
      </c>
      <c r="AB8" s="51">
        <f t="shared" si="1"/>
        <v>3.7844999999999997E-2</v>
      </c>
      <c r="AC8" s="38">
        <v>56</v>
      </c>
      <c r="AD8" s="39">
        <f t="shared" si="2"/>
        <v>5918.8796406394513</v>
      </c>
      <c r="AE8" s="40">
        <v>3500</v>
      </c>
      <c r="AF8" s="45">
        <f t="shared" si="3"/>
        <v>0.59132812499999987</v>
      </c>
      <c r="AG8" s="29" t="s">
        <v>64</v>
      </c>
      <c r="AH8" s="42">
        <v>0.41399999999999998</v>
      </c>
      <c r="AI8" s="41">
        <f t="shared" si="4"/>
        <v>2.3929200000000002</v>
      </c>
      <c r="AJ8" s="41">
        <f t="shared" si="5"/>
        <v>8.7642481249999999</v>
      </c>
      <c r="AK8" s="43">
        <v>0</v>
      </c>
      <c r="AL8" s="45">
        <f t="shared" si="6"/>
        <v>0</v>
      </c>
      <c r="AM8" s="43">
        <v>0</v>
      </c>
      <c r="AN8" s="45">
        <f t="shared" si="7"/>
        <v>0</v>
      </c>
      <c r="AO8" s="43">
        <v>5.5E-2</v>
      </c>
      <c r="AP8" s="41">
        <f t="shared" si="8"/>
        <v>0.69299999999999995</v>
      </c>
      <c r="AQ8" s="43">
        <v>0</v>
      </c>
      <c r="AR8" s="41">
        <f t="shared" si="9"/>
        <v>0</v>
      </c>
      <c r="AS8" s="44">
        <v>0</v>
      </c>
      <c r="AT8" s="43">
        <v>0</v>
      </c>
      <c r="AU8" s="41">
        <f t="shared" si="10"/>
        <v>0</v>
      </c>
      <c r="AV8" s="41">
        <f t="shared" si="11"/>
        <v>0.69299999999999995</v>
      </c>
      <c r="AW8" s="45">
        <f t="shared" si="12"/>
        <v>9.4572481249999996</v>
      </c>
      <c r="AX8" s="52">
        <f t="shared" si="13"/>
        <v>0.249424751984127</v>
      </c>
      <c r="AY8" s="6">
        <v>12.6</v>
      </c>
      <c r="AZ8" s="5">
        <v>1136</v>
      </c>
      <c r="BA8" s="41">
        <f t="shared" si="14"/>
        <v>10743.433869999999</v>
      </c>
      <c r="BB8" s="41">
        <f t="shared" si="15"/>
        <v>14313.6</v>
      </c>
    </row>
    <row r="9" spans="1:54" ht="33" customHeight="1" x14ac:dyDescent="0.25">
      <c r="A9" s="31">
        <v>15</v>
      </c>
      <c r="B9" s="49"/>
      <c r="C9" s="49"/>
      <c r="D9" s="49"/>
      <c r="E9" s="29" t="s">
        <v>54</v>
      </c>
      <c r="F9" s="29" t="s">
        <v>55</v>
      </c>
      <c r="G9" s="29" t="s">
        <v>82</v>
      </c>
      <c r="H9" s="30" t="s">
        <v>65</v>
      </c>
      <c r="I9" s="29" t="s">
        <v>83</v>
      </c>
      <c r="J9" s="29" t="s">
        <v>58</v>
      </c>
      <c r="K9" s="49" t="s">
        <v>84</v>
      </c>
      <c r="L9" s="28" t="s">
        <v>60</v>
      </c>
      <c r="M9" s="53" t="s">
        <v>85</v>
      </c>
      <c r="N9" s="29" t="s">
        <v>79</v>
      </c>
      <c r="O9" s="29"/>
      <c r="P9" s="48" t="s">
        <v>88</v>
      </c>
      <c r="Q9" s="49"/>
      <c r="R9" s="49"/>
      <c r="S9" s="29" t="s">
        <v>86</v>
      </c>
      <c r="T9" s="32">
        <v>0.94</v>
      </c>
      <c r="U9" s="33">
        <v>0.97</v>
      </c>
      <c r="V9" s="29" t="s">
        <v>63</v>
      </c>
      <c r="W9" s="50">
        <v>25</v>
      </c>
      <c r="X9" s="50">
        <v>16.5</v>
      </c>
      <c r="Y9" s="50">
        <v>24</v>
      </c>
      <c r="Z9" s="35">
        <v>1.99</v>
      </c>
      <c r="AA9" s="36">
        <v>8</v>
      </c>
      <c r="AB9" s="51">
        <f t="shared" si="1"/>
        <v>9.9000000000000008E-3</v>
      </c>
      <c r="AC9" s="38">
        <v>56</v>
      </c>
      <c r="AD9" s="39">
        <f t="shared" si="2"/>
        <v>45252.525252525251</v>
      </c>
      <c r="AE9" s="40">
        <v>3500</v>
      </c>
      <c r="AF9" s="45">
        <f t="shared" si="3"/>
        <v>7.7343750000000003E-2</v>
      </c>
      <c r="AG9" s="54" t="s">
        <v>87</v>
      </c>
      <c r="AH9" s="55">
        <v>0.41399999999999998</v>
      </c>
      <c r="AI9" s="41">
        <f t="shared" si="4"/>
        <v>0.40157999999999999</v>
      </c>
      <c r="AJ9" s="41">
        <f t="shared" si="5"/>
        <v>1.4489237500000001</v>
      </c>
      <c r="AK9" s="43">
        <v>0</v>
      </c>
      <c r="AL9" s="45">
        <f t="shared" si="6"/>
        <v>0</v>
      </c>
      <c r="AM9" s="43">
        <v>0</v>
      </c>
      <c r="AN9" s="45">
        <f t="shared" si="7"/>
        <v>0</v>
      </c>
      <c r="AO9" s="43">
        <v>5.5E-2</v>
      </c>
      <c r="AP9" s="41">
        <f t="shared" si="8"/>
        <v>0.14244999999999999</v>
      </c>
      <c r="AQ9" s="43">
        <v>0</v>
      </c>
      <c r="AR9" s="41">
        <f t="shared" si="9"/>
        <v>0</v>
      </c>
      <c r="AS9" s="44">
        <v>0</v>
      </c>
      <c r="AT9" s="43">
        <v>0</v>
      </c>
      <c r="AU9" s="41">
        <f t="shared" si="10"/>
        <v>0</v>
      </c>
      <c r="AV9" s="41">
        <f t="shared" si="11"/>
        <v>0.14244999999999999</v>
      </c>
      <c r="AW9" s="45">
        <f t="shared" si="12"/>
        <v>1.59137375</v>
      </c>
      <c r="AX9" s="52">
        <f t="shared" si="13"/>
        <v>0.38556998069498066</v>
      </c>
      <c r="AY9" s="6">
        <v>2.59</v>
      </c>
      <c r="AZ9" s="5">
        <v>2400</v>
      </c>
      <c r="BA9" s="41">
        <f t="shared" si="14"/>
        <v>3819.297</v>
      </c>
      <c r="BB9" s="41">
        <f t="shared" si="15"/>
        <v>6216</v>
      </c>
    </row>
    <row r="10" spans="1:54" ht="33" customHeight="1" x14ac:dyDescent="0.25">
      <c r="A10" s="31">
        <v>16</v>
      </c>
      <c r="B10" s="49"/>
      <c r="C10" s="49"/>
      <c r="D10" s="49"/>
      <c r="E10" s="29" t="s">
        <v>54</v>
      </c>
      <c r="F10" s="29" t="s">
        <v>55</v>
      </c>
      <c r="G10" s="29" t="s">
        <v>82</v>
      </c>
      <c r="H10" s="30" t="s">
        <v>65</v>
      </c>
      <c r="I10" s="29" t="s">
        <v>83</v>
      </c>
      <c r="J10" s="29" t="s">
        <v>58</v>
      </c>
      <c r="K10" s="49" t="s">
        <v>84</v>
      </c>
      <c r="L10" s="28" t="s">
        <v>60</v>
      </c>
      <c r="M10" s="53" t="s">
        <v>85</v>
      </c>
      <c r="N10" s="29" t="s">
        <v>71</v>
      </c>
      <c r="O10" s="29"/>
      <c r="P10" s="48" t="s">
        <v>89</v>
      </c>
      <c r="Q10" s="49"/>
      <c r="R10" s="49"/>
      <c r="S10" s="29" t="s">
        <v>86</v>
      </c>
      <c r="T10" s="32">
        <v>1.08</v>
      </c>
      <c r="U10" s="33">
        <v>1.1100000000000001</v>
      </c>
      <c r="V10" s="29" t="s">
        <v>63</v>
      </c>
      <c r="W10" s="50">
        <v>25</v>
      </c>
      <c r="X10" s="50">
        <v>16.5</v>
      </c>
      <c r="Y10" s="50">
        <v>24</v>
      </c>
      <c r="Z10" s="35">
        <v>1.99</v>
      </c>
      <c r="AA10" s="36">
        <v>8</v>
      </c>
      <c r="AB10" s="51">
        <f t="shared" si="1"/>
        <v>9.9000000000000008E-3</v>
      </c>
      <c r="AC10" s="38">
        <v>56</v>
      </c>
      <c r="AD10" s="39">
        <f t="shared" si="2"/>
        <v>45252.525252525251</v>
      </c>
      <c r="AE10" s="40">
        <v>3500</v>
      </c>
      <c r="AF10" s="45">
        <f t="shared" si="3"/>
        <v>7.7343750000000003E-2</v>
      </c>
      <c r="AG10" s="54" t="s">
        <v>87</v>
      </c>
      <c r="AH10" s="55">
        <v>0.41399999999999998</v>
      </c>
      <c r="AI10" s="41">
        <f t="shared" si="4"/>
        <v>0.45954</v>
      </c>
      <c r="AJ10" s="41">
        <f t="shared" si="5"/>
        <v>1.6468837500000002</v>
      </c>
      <c r="AK10" s="43">
        <v>0</v>
      </c>
      <c r="AL10" s="45">
        <f t="shared" si="6"/>
        <v>0</v>
      </c>
      <c r="AM10" s="43">
        <v>0</v>
      </c>
      <c r="AN10" s="45">
        <f t="shared" si="7"/>
        <v>0</v>
      </c>
      <c r="AO10" s="43">
        <v>5.5E-2</v>
      </c>
      <c r="AP10" s="41">
        <f t="shared" si="8"/>
        <v>0.14244999999999999</v>
      </c>
      <c r="AQ10" s="43">
        <v>0</v>
      </c>
      <c r="AR10" s="41">
        <f t="shared" si="9"/>
        <v>0</v>
      </c>
      <c r="AS10" s="44">
        <v>0</v>
      </c>
      <c r="AT10" s="43">
        <v>0</v>
      </c>
      <c r="AU10" s="41">
        <f t="shared" si="10"/>
        <v>0</v>
      </c>
      <c r="AV10" s="41">
        <f t="shared" si="11"/>
        <v>0.14244999999999999</v>
      </c>
      <c r="AW10" s="45">
        <f t="shared" si="12"/>
        <v>1.7893337500000002</v>
      </c>
      <c r="AX10" s="52">
        <f t="shared" si="13"/>
        <v>0.30913754826254813</v>
      </c>
      <c r="AY10" s="6">
        <v>2.59</v>
      </c>
      <c r="AZ10" s="5">
        <v>2400</v>
      </c>
      <c r="BA10" s="41">
        <f t="shared" si="14"/>
        <v>4294.4010000000007</v>
      </c>
      <c r="BB10" s="41">
        <f t="shared" si="15"/>
        <v>6216</v>
      </c>
    </row>
    <row r="11" spans="1:54" ht="33" customHeight="1" x14ac:dyDescent="0.25">
      <c r="A11" s="31">
        <v>17</v>
      </c>
      <c r="B11" s="49"/>
      <c r="C11" s="49"/>
      <c r="D11" s="49"/>
      <c r="E11" s="29" t="s">
        <v>54</v>
      </c>
      <c r="F11" s="29" t="s">
        <v>55</v>
      </c>
      <c r="G11" s="29" t="s">
        <v>82</v>
      </c>
      <c r="H11" s="30" t="s">
        <v>65</v>
      </c>
      <c r="I11" s="29" t="s">
        <v>83</v>
      </c>
      <c r="J11" s="29" t="s">
        <v>58</v>
      </c>
      <c r="K11" s="49" t="s">
        <v>84</v>
      </c>
      <c r="L11" s="28" t="s">
        <v>60</v>
      </c>
      <c r="M11" s="53" t="s">
        <v>85</v>
      </c>
      <c r="N11" s="29" t="s">
        <v>77</v>
      </c>
      <c r="O11" s="29"/>
      <c r="P11" s="48" t="s">
        <v>90</v>
      </c>
      <c r="Q11" s="49"/>
      <c r="R11" s="49"/>
      <c r="S11" s="29" t="s">
        <v>86</v>
      </c>
      <c r="T11" s="32">
        <v>0.94</v>
      </c>
      <c r="U11" s="33">
        <v>0.97</v>
      </c>
      <c r="V11" s="29" t="s">
        <v>63</v>
      </c>
      <c r="W11" s="50">
        <v>25</v>
      </c>
      <c r="X11" s="50">
        <v>16.5</v>
      </c>
      <c r="Y11" s="50">
        <v>24</v>
      </c>
      <c r="Z11" s="35">
        <v>1.99</v>
      </c>
      <c r="AA11" s="36">
        <v>8</v>
      </c>
      <c r="AB11" s="51">
        <f t="shared" si="1"/>
        <v>9.9000000000000008E-3</v>
      </c>
      <c r="AC11" s="38">
        <v>56</v>
      </c>
      <c r="AD11" s="39">
        <f t="shared" si="2"/>
        <v>45252.525252525251</v>
      </c>
      <c r="AE11" s="40">
        <v>3500</v>
      </c>
      <c r="AF11" s="45">
        <f t="shared" si="3"/>
        <v>7.7343750000000003E-2</v>
      </c>
      <c r="AG11" s="54" t="s">
        <v>87</v>
      </c>
      <c r="AH11" s="55">
        <v>0.41399999999999998</v>
      </c>
      <c r="AI11" s="41">
        <f t="shared" si="4"/>
        <v>0.40157999999999999</v>
      </c>
      <c r="AJ11" s="41">
        <f t="shared" si="5"/>
        <v>1.4489237500000001</v>
      </c>
      <c r="AK11" s="43">
        <v>0</v>
      </c>
      <c r="AL11" s="45">
        <f t="shared" si="6"/>
        <v>0</v>
      </c>
      <c r="AM11" s="43">
        <v>0</v>
      </c>
      <c r="AN11" s="45">
        <f t="shared" si="7"/>
        <v>0</v>
      </c>
      <c r="AO11" s="43">
        <v>5.5E-2</v>
      </c>
      <c r="AP11" s="41">
        <f t="shared" si="8"/>
        <v>0.14244999999999999</v>
      </c>
      <c r="AQ11" s="43">
        <v>0</v>
      </c>
      <c r="AR11" s="41">
        <f t="shared" si="9"/>
        <v>0</v>
      </c>
      <c r="AS11" s="44">
        <v>0</v>
      </c>
      <c r="AT11" s="43">
        <v>0</v>
      </c>
      <c r="AU11" s="41">
        <f t="shared" si="10"/>
        <v>0</v>
      </c>
      <c r="AV11" s="41">
        <f t="shared" si="11"/>
        <v>0.14244999999999999</v>
      </c>
      <c r="AW11" s="45">
        <f t="shared" si="12"/>
        <v>1.59137375</v>
      </c>
      <c r="AX11" s="52">
        <f t="shared" si="13"/>
        <v>0.38556998069498066</v>
      </c>
      <c r="AY11" s="6">
        <v>2.59</v>
      </c>
      <c r="AZ11" s="5">
        <v>2200</v>
      </c>
      <c r="BA11" s="41">
        <f t="shared" si="14"/>
        <v>3501.02225</v>
      </c>
      <c r="BB11" s="41">
        <f t="shared" si="15"/>
        <v>5698</v>
      </c>
    </row>
    <row r="12" spans="1:54" ht="33" customHeight="1" x14ac:dyDescent="0.25">
      <c r="A12" s="31">
        <v>19</v>
      </c>
      <c r="B12" s="49"/>
      <c r="C12" s="49"/>
      <c r="D12" s="49"/>
      <c r="E12" s="29" t="s">
        <v>54</v>
      </c>
      <c r="F12" s="29" t="s">
        <v>55</v>
      </c>
      <c r="G12" s="29" t="s">
        <v>82</v>
      </c>
      <c r="H12" s="30" t="s">
        <v>65</v>
      </c>
      <c r="I12" s="29" t="s">
        <v>83</v>
      </c>
      <c r="J12" s="29" t="s">
        <v>58</v>
      </c>
      <c r="K12" s="49" t="s">
        <v>84</v>
      </c>
      <c r="L12" s="28" t="s">
        <v>60</v>
      </c>
      <c r="M12" s="53" t="s">
        <v>91</v>
      </c>
      <c r="N12" s="29" t="s">
        <v>71</v>
      </c>
      <c r="O12" s="29"/>
      <c r="P12" s="49" t="s">
        <v>92</v>
      </c>
      <c r="Q12" s="49"/>
      <c r="R12" s="49"/>
      <c r="S12" s="29" t="s">
        <v>86</v>
      </c>
      <c r="T12" s="32">
        <v>0.94</v>
      </c>
      <c r="U12" s="33">
        <v>0.97</v>
      </c>
      <c r="V12" s="29" t="s">
        <v>63</v>
      </c>
      <c r="W12" s="50">
        <v>25</v>
      </c>
      <c r="X12" s="50">
        <v>16.5</v>
      </c>
      <c r="Y12" s="50">
        <v>26</v>
      </c>
      <c r="Z12" s="35">
        <v>1.99</v>
      </c>
      <c r="AA12" s="36">
        <v>8</v>
      </c>
      <c r="AB12" s="51">
        <f t="shared" si="1"/>
        <v>1.0725E-2</v>
      </c>
      <c r="AC12" s="38">
        <v>56</v>
      </c>
      <c r="AD12" s="39">
        <f t="shared" si="2"/>
        <v>41771.56177156177</v>
      </c>
      <c r="AE12" s="40">
        <v>3500</v>
      </c>
      <c r="AF12" s="45">
        <f t="shared" si="3"/>
        <v>8.3789062499999997E-2</v>
      </c>
      <c r="AG12" s="54" t="s">
        <v>87</v>
      </c>
      <c r="AH12" s="55">
        <v>0.41399999999999998</v>
      </c>
      <c r="AI12" s="41">
        <f t="shared" si="4"/>
        <v>0.40157999999999999</v>
      </c>
      <c r="AJ12" s="41">
        <f t="shared" si="5"/>
        <v>1.4553690625</v>
      </c>
      <c r="AK12" s="43">
        <v>0</v>
      </c>
      <c r="AL12" s="45">
        <f t="shared" si="6"/>
        <v>0</v>
      </c>
      <c r="AM12" s="43">
        <v>0</v>
      </c>
      <c r="AN12" s="45">
        <f t="shared" si="7"/>
        <v>0</v>
      </c>
      <c r="AO12" s="43">
        <v>5.5E-2</v>
      </c>
      <c r="AP12" s="41">
        <f t="shared" si="8"/>
        <v>0.16664999999999999</v>
      </c>
      <c r="AQ12" s="43">
        <v>0</v>
      </c>
      <c r="AR12" s="41">
        <f t="shared" si="9"/>
        <v>0</v>
      </c>
      <c r="AS12" s="44">
        <v>0</v>
      </c>
      <c r="AT12" s="43">
        <v>0</v>
      </c>
      <c r="AU12" s="41">
        <f t="shared" si="10"/>
        <v>0</v>
      </c>
      <c r="AV12" s="41">
        <f t="shared" si="11"/>
        <v>0.16664999999999999</v>
      </c>
      <c r="AW12" s="45">
        <f t="shared" si="12"/>
        <v>1.6220190624999999</v>
      </c>
      <c r="AX12" s="52">
        <f t="shared" si="13"/>
        <v>0.46468017739273926</v>
      </c>
      <c r="AY12" s="6">
        <v>3.03</v>
      </c>
      <c r="AZ12" s="5">
        <v>2000</v>
      </c>
      <c r="BA12" s="41">
        <f t="shared" si="14"/>
        <v>3244.038125</v>
      </c>
      <c r="BB12" s="41">
        <f t="shared" si="15"/>
        <v>6060</v>
      </c>
    </row>
    <row r="13" spans="1:54" x14ac:dyDescent="0.25">
      <c r="AX13" s="4"/>
      <c r="AZ13" s="58"/>
    </row>
  </sheetData>
  <sheetProtection insertRows="0" deleteRows="0" sort="0"/>
  <protectedRanges>
    <protectedRange sqref="AF2 L12 AF3:AH3 T13:T222 AV14:AY222 AV13:AX13 W13:AU222 AG6:AH6 AF4:AF8 A13:K222 M12:S222 Q2:S11 W3:Y12 A2:O8 AI2:AX8 U2:V222 L9:O11 A9:J12 AZ3:AZ13 AB2:AD12 AF9:AX12" name="Range1"/>
    <protectedRange sqref="AG2:AH2 AG4:AH5 AG7:AH8" name="Range1_4"/>
    <protectedRange sqref="AZ2" name="Range1_6"/>
    <protectedRange sqref="L13:L258" name="Range1_1"/>
    <protectedRange sqref="K9:K12" name="Range1_3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[16]ValueSelect!#REF!</xm:f>
          </x14:formula1>
          <xm:sqref>G2:G12</xm:sqref>
        </x14:dataValidation>
        <x14:dataValidation type="list" allowBlank="1" showInputMessage="1" showErrorMessage="1">
          <x14:formula1>
            <xm:f>[16]ValueSelect!#REF!</xm:f>
          </x14:formula1>
          <xm:sqref>F2:F12</xm:sqref>
        </x14:dataValidation>
        <x14:dataValidation type="list" allowBlank="1" showInputMessage="1" showErrorMessage="1">
          <x14:formula1>
            <xm:f>[16]Data!#REF!</xm:f>
          </x14:formula1>
          <xm:sqref>V2:V12</xm:sqref>
        </x14:dataValidation>
        <x14:dataValidation type="list" allowBlank="1" showInputMessage="1" showErrorMessage="1">
          <x14:formula1>
            <xm:f>[16]Data!#REF!</xm:f>
          </x14:formula1>
          <xm:sqref>S2:S12</xm:sqref>
        </x14:dataValidation>
        <x14:dataValidation type="list" allowBlank="1" showInputMessage="1" showErrorMessage="1">
          <x14:formula1>
            <xm:f>[16]ValueSelect!#REF!</xm:f>
          </x14:formula1>
          <xm:sqref>E2:E12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2025-10-28T03:58:45Z</dcterms:created>
  <dcterms:modified xsi:type="dcterms:W3CDTF">2025-10-28T04:03:32Z</dcterms:modified>
</cp:coreProperties>
</file>