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7" i="1" l="1"/>
  <c r="BC7" i="1"/>
  <c r="AX7" i="1"/>
  <c r="AT7" i="1"/>
  <c r="AQ7" i="1"/>
  <c r="AO7" i="1"/>
  <c r="AM7" i="1"/>
  <c r="AD7" i="1"/>
  <c r="AE7" i="1" s="1"/>
  <c r="AG7" i="1" s="1"/>
  <c r="U7" i="1"/>
  <c r="V7" i="1" s="1"/>
  <c r="BF6" i="1"/>
  <c r="BC6" i="1"/>
  <c r="AX6" i="1"/>
  <c r="AT6" i="1"/>
  <c r="AQ6" i="1"/>
  <c r="AO6" i="1"/>
  <c r="AD6" i="1"/>
  <c r="AE6" i="1" s="1"/>
  <c r="AG6" i="1" s="1"/>
  <c r="U6" i="1"/>
  <c r="V6" i="1" s="1"/>
  <c r="BF5" i="1"/>
  <c r="BC5" i="1"/>
  <c r="AX5" i="1"/>
  <c r="AT5" i="1"/>
  <c r="AQ5" i="1"/>
  <c r="AO5" i="1"/>
  <c r="AU5" i="1" s="1"/>
  <c r="AE5" i="1"/>
  <c r="AG5" i="1" s="1"/>
  <c r="AD5" i="1"/>
  <c r="U5" i="1"/>
  <c r="V5" i="1" s="1"/>
  <c r="BF4" i="1"/>
  <c r="BC4" i="1"/>
  <c r="AX4" i="1"/>
  <c r="AT4" i="1"/>
  <c r="AQ4" i="1"/>
  <c r="AO4" i="1"/>
  <c r="AD4" i="1"/>
  <c r="AE4" i="1" s="1"/>
  <c r="AG4" i="1" s="1"/>
  <c r="U4" i="1"/>
  <c r="V4" i="1" s="1"/>
  <c r="BF3" i="1"/>
  <c r="BC3" i="1"/>
  <c r="AX3" i="1"/>
  <c r="AT3" i="1"/>
  <c r="AQ3" i="1"/>
  <c r="AO3" i="1"/>
  <c r="AE3" i="1"/>
  <c r="AG3" i="1" s="1"/>
  <c r="AD3" i="1"/>
  <c r="U3" i="1"/>
  <c r="V3" i="1" s="1"/>
  <c r="BF2" i="1"/>
  <c r="BC2" i="1"/>
  <c r="AX2" i="1"/>
  <c r="AT2" i="1"/>
  <c r="AQ2" i="1"/>
  <c r="AO2" i="1"/>
  <c r="AD2" i="1"/>
  <c r="AE2" i="1" s="1"/>
  <c r="AG2" i="1" s="1"/>
  <c r="U2" i="1"/>
  <c r="V2" i="1" s="1"/>
  <c r="AU4" i="1" l="1"/>
  <c r="AU6" i="1"/>
  <c r="AU2" i="1"/>
  <c r="AU7" i="1"/>
  <c r="AU3" i="1"/>
  <c r="AJ4" i="1"/>
  <c r="AK4" i="1" s="1"/>
  <c r="AV4" i="1" s="1"/>
  <c r="AJ5" i="1"/>
  <c r="AK5" i="1" s="1"/>
  <c r="AV5" i="1" s="1"/>
  <c r="AJ6" i="1"/>
  <c r="AK6" i="1" s="1"/>
  <c r="AV6" i="1" s="1"/>
  <c r="AJ2" i="1"/>
  <c r="AK2" i="1" s="1"/>
  <c r="AV2" i="1" s="1"/>
  <c r="AJ3" i="1"/>
  <c r="AK3" i="1" s="1"/>
  <c r="AV3" i="1" s="1"/>
  <c r="AJ7" i="1"/>
  <c r="AK7" i="1" s="1"/>
  <c r="AV7" i="1" s="1"/>
  <c r="AW3" i="1" l="1"/>
  <c r="BE3" i="1"/>
  <c r="AW7" i="1"/>
  <c r="BE7" i="1"/>
  <c r="BE6" i="1"/>
  <c r="AW6" i="1"/>
  <c r="AW4" i="1"/>
  <c r="BE4" i="1"/>
  <c r="BE2" i="1"/>
  <c r="AW2" i="1"/>
  <c r="AW5" i="1"/>
  <c r="BE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<sst xmlns="http://schemas.openxmlformats.org/spreadsheetml/2006/main" count="142" uniqueCount="85">
  <si>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</si>
  <si>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</si>
  <si>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</si>
  <si>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</si>
  <si>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</si>
  <si>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</si>
  <si>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</si>
  <si>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</si>
  <si>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</si>
  <si>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</si>
  <si>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</si>
  <si>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</si>
  <si>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</si>
  <si>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</si>
  <si>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</si>
  <si>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</si>
  <si>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</si>
  <si>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</si>
  <si>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</si>
  <si>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</si>
  <si>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</si>
  <si>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</si>
  <si>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</si>
  <si>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</si>
  <si>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</si>
  <si>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</si>
  <si>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</si>
  <si>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</si>
  <si>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</si>
  <si>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</si>
  <si>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</si>
  <si>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</si>
  <si>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</si>
  <si>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</si>
  <si>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</si>
  <si>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</si>
  <si>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</si>
  <si>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</si>
  <si>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</si>
  <si>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</si>
  <si>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</si>
  <si>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</si>
  <si>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</si>
  <si>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</si>
  <si>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</si>
  <si>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</si>
  <si>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</si>
  <si>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</si>
  <si>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</si>
  <si>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</si>
  <si>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</si>
  <si>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</si>
  <si>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</si>
  <si>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</si>
  <si>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</si>
  <si>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</si>
  <si>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</si>
  <si>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</si>
  <si>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510 Design</t>
  </si>
  <si>
    <t>COMFORTER (SET)</t>
  </si>
  <si>
    <t>Evan</t>
  </si>
  <si>
    <t xml:space="preserve">100% Polyester Evan Comforter Set </t>
    <phoneticPr fontId="2" type="noConversion"/>
  </si>
  <si>
    <t xml:space="preserve"> Comforter Set </t>
  </si>
  <si>
    <t xml:space="preserve">Face: 100% polyster woven fabric 
Back: 85 gsm polyester MF solid    
Filling: 200gsm polyester </t>
  </si>
  <si>
    <t xml:space="preserve">100% Polyester </t>
    <phoneticPr fontId="2" type="noConversion"/>
  </si>
  <si>
    <t>Twin/Twin XL: 66x90/20x26"</t>
  </si>
  <si>
    <t>Gray</t>
  </si>
  <si>
    <t>KL10-3861</t>
    <phoneticPr fontId="2" type="noConversion"/>
  </si>
  <si>
    <t>Piece</t>
  </si>
  <si>
    <t>Normal</t>
  </si>
  <si>
    <t>9404.40.9022</t>
    <phoneticPr fontId="2" type="noConversion"/>
  </si>
  <si>
    <t>MD</t>
  </si>
  <si>
    <t>Full/Queen: 90x90/20x26" (2)</t>
  </si>
  <si>
    <t>KL10-3862</t>
  </si>
  <si>
    <t>King/Cal King: 104x90/20x36" (2)</t>
  </si>
  <si>
    <t>KL10-3863</t>
  </si>
  <si>
    <t>9404.40.9022</t>
    <phoneticPr fontId="2" type="noConversion"/>
  </si>
  <si>
    <t>Taran</t>
  </si>
  <si>
    <t xml:space="preserve">100% Polyester Taran Comforter Set </t>
    <phoneticPr fontId="2" type="noConversion"/>
  </si>
  <si>
    <t>Blue</t>
    <phoneticPr fontId="2" type="noConversion"/>
  </si>
  <si>
    <t>KL10-3864</t>
  </si>
  <si>
    <t xml:space="preserve">100% Polyester </t>
    <phoneticPr fontId="2" type="noConversion"/>
  </si>
  <si>
    <t>KL10-3865</t>
  </si>
  <si>
    <t>Blue</t>
    <phoneticPr fontId="2" type="noConversion"/>
  </si>
  <si>
    <t>KL10-3866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</si>
</sst>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80" fontId="1" fillId="0" borderId="0" applyFont="0" applyFill="0" applyBorder="0" applyAlignment="0" applyProtection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3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7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3" applyNumberFormat="1" applyFont="1" applyFill="1" applyBorder="1" applyAlignment="1">
      <alignment wrapText="1"/>
    </xf>
    <xf numFmtId="177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7" fontId="7" fillId="7" borderId="2" xfId="3" applyNumberFormat="1" applyFont="1" applyFill="1" applyBorder="1" applyAlignment="1">
      <alignment wrapText="1"/>
    </xf>
    <xf numFmtId="177" fontId="7" fillId="3" borderId="1" xfId="3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2" applyBorder="1" applyAlignment="1">
      <alignment wrapText="1"/>
    </xf>
    <xf numFmtId="0" fontId="1" fillId="5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180" fontId="0" fillId="9" borderId="2" xfId="1" applyFont="1" applyFill="1" applyBorder="1"/>
  </cellXfs>
  <cellStyles count="6">
    <cellStyle name="Currency 2" xfId="4"/>
    <cellStyle name="Normal 2" xfId="2"/>
    <cellStyle name="Normal 2 18 2" xfId="3"/>
    <cellStyle name="Percent 2" xf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65691</xdr:colOff>
      <xdr:row>4</xdr:row>
      <xdr:rowOff>319982</xdr:rowOff>
    </xdr:from>
    <xdr:to>
      <xdr:col>2</xdr:col>
      <xdr:colOff>343046</xdr:colOff>
      <xdr:row>5</xdr:row>
      <xdr:rowOff>582740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E97A3230-E03C-4DA9-CEEC-8CD55ADEE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966" y="3539432"/>
          <a:ext cx="1239380" cy="95808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43793</xdr:colOff>
      <xdr:row>1</xdr:row>
      <xdr:rowOff>321807</xdr:rowOff>
    </xdr:from>
    <xdr:to>
      <xdr:col>2</xdr:col>
      <xdr:colOff>299253</xdr:colOff>
      <xdr:row>2</xdr:row>
      <xdr:rowOff>502454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xmlns="" id="{5C0750DC-DC05-CA3E-1CAB-70AA7EA2D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068" y="1560057"/>
          <a:ext cx="1217485" cy="94264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510%20Comforter%20Evan%20Taran%20Commitment%2010%200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sheet "/>
      <sheetName val="Cassie cost 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zoomScale="87" zoomScaleNormal="87" workbookViewId="0">
      <selection activeCell="I4" sqref="I4"/>
    </sheetView>
  </sheetViews>
  <sheetFormatPr defaultColWidth="9.140625" defaultRowHeight="15" x14ac:dyDescent="0.25"/>
  <cols>
    <col min="1" max="1" width="10.140625" style="1" customWidth="1"/>
    <col min="2" max="2" width="14.4257812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2.28515625" style="2" customWidth="1"/>
    <col min="8" max="8" width="15" style="2" customWidth="1"/>
    <col min="9" max="9" width="13.5703125" style="2" customWidth="1"/>
    <col min="10" max="10" width="16" style="2" customWidth="1"/>
    <col min="11" max="11" width="14.7109375" style="3" customWidth="1"/>
    <col min="12" max="12" width="18.28515625" style="2" customWidth="1"/>
    <col min="13" max="13" width="11.5703125" style="2" customWidth="1"/>
    <col min="14" max="14" width="9.140625" style="2" customWidth="1"/>
    <col min="15" max="15" width="8.5703125" style="2" customWidth="1"/>
    <col min="16" max="16" width="12.5703125" style="2" customWidth="1"/>
    <col min="17" max="17" width="11" style="2" customWidth="1"/>
    <col min="18" max="18" width="13.1406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3.710937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42578125" style="10" customWidth="1"/>
    <col min="50" max="50" width="10.85546875" style="6" customWidth="1"/>
    <col min="51" max="51" width="9.5703125" style="6" customWidth="1"/>
    <col min="52" max="52" width="10.140625" style="6" customWidth="1"/>
    <col min="53" max="53" width="7.7109375" style="6" customWidth="1"/>
    <col min="54" max="55" width="12.140625" style="10" customWidth="1"/>
    <col min="56" max="56" width="12.140625" style="6" customWidth="1"/>
    <col min="57" max="57" width="12.28515625" style="2" customWidth="1"/>
    <col min="58" max="58" width="13.285156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7" t="s">
        <v>52</v>
      </c>
      <c r="BB1" s="37" t="s">
        <v>53</v>
      </c>
      <c r="BC1" s="33" t="s">
        <v>54</v>
      </c>
      <c r="BD1" s="13" t="s">
        <v>55</v>
      </c>
      <c r="BE1" s="38" t="s">
        <v>56</v>
      </c>
      <c r="BF1" s="38" t="s">
        <v>57</v>
      </c>
      <c r="BH1" s="2"/>
      <c r="BI1" s="2"/>
    </row>
    <row r="2" spans="1:61" ht="60.6" customHeight="1" x14ac:dyDescent="0.25">
      <c r="A2" s="39">
        <v>1</v>
      </c>
      <c r="B2" s="40"/>
      <c r="C2" s="40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0" t="s">
        <v>63</v>
      </c>
      <c r="K2" s="42" t="s">
        <v>64</v>
      </c>
      <c r="L2" s="40" t="s">
        <v>65</v>
      </c>
      <c r="M2" s="41" t="s">
        <v>66</v>
      </c>
      <c r="N2" s="40"/>
      <c r="O2" s="40"/>
      <c r="P2" s="43" t="s">
        <v>67</v>
      </c>
      <c r="Q2" s="40"/>
      <c r="R2" s="40" t="s">
        <v>68</v>
      </c>
      <c r="S2" s="44">
        <v>57.8</v>
      </c>
      <c r="T2" s="45">
        <v>8.1</v>
      </c>
      <c r="U2" s="46">
        <f>IF(ISERROR(S2/T2),"",S2/T2)</f>
        <v>7.1358024691358022</v>
      </c>
      <c r="V2" s="47">
        <f>U2</f>
        <v>7.1358024691358022</v>
      </c>
      <c r="W2" s="12"/>
      <c r="X2" s="40" t="s">
        <v>69</v>
      </c>
      <c r="Y2" s="45">
        <v>48</v>
      </c>
      <c r="Z2" s="45">
        <v>45</v>
      </c>
      <c r="AA2" s="45">
        <v>31</v>
      </c>
      <c r="AB2" s="45">
        <v>5</v>
      </c>
      <c r="AC2" s="48">
        <v>2</v>
      </c>
      <c r="AD2" s="49">
        <f>IF(Y2="","",Y2*Z2*AA2/1000000)</f>
        <v>6.6960000000000006E-2</v>
      </c>
      <c r="AE2" s="50">
        <f>IF(AC2="","",65/AD2*AC2)</f>
        <v>1941.4575866188768</v>
      </c>
      <c r="AF2" s="40">
        <v>2450</v>
      </c>
      <c r="AG2" s="51">
        <f>IF(ISERROR(AF2/AE2),"",AF2/AE2)</f>
        <v>1.2619384615384617</v>
      </c>
      <c r="AH2" s="40" t="s">
        <v>70</v>
      </c>
      <c r="AI2" s="52">
        <v>0.42799999999999999</v>
      </c>
      <c r="AJ2" s="51">
        <f>IF(ISERROR(V2*AI2),"",V2*AI2)</f>
        <v>3.0541234567901232</v>
      </c>
      <c r="AK2" s="51">
        <f t="shared" ref="AK2:AK7" si="0">IF(ISERROR(V2+AG2+AJ2),"",V2+AG2+AJ2)</f>
        <v>11.451864387464386</v>
      </c>
      <c r="AL2" s="52">
        <v>0</v>
      </c>
      <c r="AM2" s="51">
        <v>0</v>
      </c>
      <c r="AN2" s="52">
        <v>0.1</v>
      </c>
      <c r="AO2" s="51">
        <f t="shared" ref="AO2:AO7" si="1">IF(ISERROR(AY2*AN2),"",AY2*AN2)</f>
        <v>1.6800000000000002</v>
      </c>
      <c r="AP2" s="52">
        <v>0</v>
      </c>
      <c r="AQ2" s="51">
        <f t="shared" ref="AQ2:AQ7" si="2">IF(ISERROR(AY2*AP2),"",AY2*AP2)</f>
        <v>0</v>
      </c>
      <c r="AR2" s="41" t="s">
        <v>71</v>
      </c>
      <c r="AS2" s="52">
        <v>0.04</v>
      </c>
      <c r="AT2" s="51">
        <f>IF(ISERROR(AY2*AS2),"",AY2*AS2)</f>
        <v>0.67200000000000004</v>
      </c>
      <c r="AU2" s="51">
        <f>IF(ISERROR(AM2+AO2+AQ2+AT2),"",AM2+AO2+AQ2+AT2)</f>
        <v>2.3520000000000003</v>
      </c>
      <c r="AV2" s="51">
        <f t="shared" ref="AV2:AV7" si="3">IF(ISERROR(AK2+AU2),"",AK2+AU2)</f>
        <v>13.803864387464387</v>
      </c>
      <c r="AW2" s="53">
        <f>IF(ISERROR((AY2-AV2)/AY2),"",(AY2-AV2)/AY2)</f>
        <v>0.17834140550807226</v>
      </c>
      <c r="AX2" s="51">
        <f>IF(BB2="","",BA2*(1-BB2))</f>
        <v>16.797200000000004</v>
      </c>
      <c r="AY2" s="54">
        <v>16.8</v>
      </c>
      <c r="AZ2" s="12">
        <v>16.8</v>
      </c>
      <c r="BA2" s="12">
        <v>59.99</v>
      </c>
      <c r="BB2" s="52">
        <v>0.72</v>
      </c>
      <c r="BC2" s="53">
        <f>IF(ISERROR((BA2-AY2)/BA2),"",(BA2-AY2)/BA2)</f>
        <v>0.71995332555425895</v>
      </c>
      <c r="BD2" s="11">
        <v>1348</v>
      </c>
      <c r="BE2" s="51">
        <f>IF(ISERROR(AV2*BD2),"",AV2*BD2)</f>
        <v>18607.609194301993</v>
      </c>
      <c r="BF2" s="51">
        <f>IF(ISERROR(AY2*BD2),"",AY2*BD2)</f>
        <v>22646.400000000001</v>
      </c>
      <c r="BH2" s="2"/>
      <c r="BI2" s="2"/>
    </row>
    <row r="3" spans="1:61" ht="42.95" customHeight="1" x14ac:dyDescent="0.25">
      <c r="A3" s="39">
        <v>2</v>
      </c>
      <c r="B3" s="40"/>
      <c r="C3" s="40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0" t="s">
        <v>63</v>
      </c>
      <c r="K3" s="42" t="s">
        <v>64</v>
      </c>
      <c r="L3" s="40" t="s">
        <v>72</v>
      </c>
      <c r="M3" s="41" t="s">
        <v>66</v>
      </c>
      <c r="N3" s="40"/>
      <c r="O3" s="40"/>
      <c r="P3" s="43" t="s">
        <v>73</v>
      </c>
      <c r="Q3" s="40"/>
      <c r="R3" s="40" t="s">
        <v>68</v>
      </c>
      <c r="S3" s="44">
        <v>76.5</v>
      </c>
      <c r="T3" s="45">
        <v>8.1</v>
      </c>
      <c r="U3" s="46">
        <f t="shared" ref="U3:U4" si="4">IF(ISERROR(S3/T3),"",S3/T3)</f>
        <v>9.4444444444444446</v>
      </c>
      <c r="V3" s="47">
        <f t="shared" ref="V3:V7" si="5">U3</f>
        <v>9.4444444444444446</v>
      </c>
      <c r="W3" s="12"/>
      <c r="X3" s="40" t="s">
        <v>69</v>
      </c>
      <c r="Y3" s="45">
        <v>48</v>
      </c>
      <c r="Z3" s="45">
        <v>45</v>
      </c>
      <c r="AA3" s="45">
        <v>36</v>
      </c>
      <c r="AB3" s="45">
        <v>5</v>
      </c>
      <c r="AC3" s="11">
        <v>2</v>
      </c>
      <c r="AD3" s="49">
        <f t="shared" ref="AD3:AD4" si="6">IF(Y3="","",Y3*Z3*AA3/1000000)</f>
        <v>7.7759999999999996E-2</v>
      </c>
      <c r="AE3" s="50">
        <f t="shared" ref="AE3:AE4" si="7">IF(AC3="","",65/AD3*AC3)</f>
        <v>1671.8106995884775</v>
      </c>
      <c r="AF3" s="40">
        <v>2450</v>
      </c>
      <c r="AG3" s="51">
        <f t="shared" ref="AG3:AG4" si="8">IF(ISERROR(AF3/AE3),"",AF3/AE3)</f>
        <v>1.4654769230769229</v>
      </c>
      <c r="AH3" s="40" t="s">
        <v>70</v>
      </c>
      <c r="AI3" s="52">
        <v>0.42799999999999999</v>
      </c>
      <c r="AJ3" s="51">
        <f>IF(ISERROR(V3*AI3),"",V3*AI3)</f>
        <v>4.0422222222222226</v>
      </c>
      <c r="AK3" s="51">
        <f t="shared" si="0"/>
        <v>14.952143589743589</v>
      </c>
      <c r="AL3" s="52">
        <v>0</v>
      </c>
      <c r="AM3" s="51">
        <v>0</v>
      </c>
      <c r="AN3" s="52">
        <v>0.1</v>
      </c>
      <c r="AO3" s="51">
        <f t="shared" si="1"/>
        <v>2.1460000000000004</v>
      </c>
      <c r="AP3" s="52">
        <v>0</v>
      </c>
      <c r="AQ3" s="51">
        <f t="shared" si="2"/>
        <v>0</v>
      </c>
      <c r="AR3" s="41" t="s">
        <v>71</v>
      </c>
      <c r="AS3" s="52">
        <v>0.04</v>
      </c>
      <c r="AT3" s="51">
        <f t="shared" ref="AT3:AT7" si="9">IF(ISERROR(AY3*AS3),"",AY3*AS3)</f>
        <v>0.85840000000000005</v>
      </c>
      <c r="AU3" s="51">
        <f t="shared" ref="AU3:AU4" si="10">IF(ISERROR(AM3+AO3+AQ3+AT3),"",AM3+AO3+AQ3+AT3)</f>
        <v>3.0044000000000004</v>
      </c>
      <c r="AV3" s="51">
        <f t="shared" si="3"/>
        <v>17.956543589743589</v>
      </c>
      <c r="AW3" s="53">
        <f t="shared" ref="AW3:AW4" si="11">IF(ISERROR((AY3-AV3)/AY3),"",(AY3-AV3)/AY3)</f>
        <v>0.16325519153105367</v>
      </c>
      <c r="AX3" s="51">
        <f t="shared" ref="AX3:AX4" si="12">IF(BB3="","",BA3*(1-BB3))</f>
        <v>21.458933999999996</v>
      </c>
      <c r="AY3" s="54">
        <v>21.46</v>
      </c>
      <c r="AZ3" s="12">
        <v>21.46</v>
      </c>
      <c r="BA3" s="12">
        <v>69.989999999999995</v>
      </c>
      <c r="BB3" s="52">
        <v>0.69340000000000002</v>
      </c>
      <c r="BC3" s="53">
        <f t="shared" ref="BC3:BC4" si="13">IF(ISERROR((BA3-AY3)/BA3),"",(BA3-AY3)/BA3)</f>
        <v>0.69338476925275039</v>
      </c>
      <c r="BD3" s="11">
        <v>2768</v>
      </c>
      <c r="BE3" s="51">
        <f t="shared" ref="BE3:BE4" si="14">IF(ISERROR(AV3*BD3),"",AV3*BD3)</f>
        <v>49703.712656410251</v>
      </c>
      <c r="BF3" s="51">
        <f t="shared" ref="BF3:BF4" si="15">IF(ISERROR(AY3*BD3),"",AY3*BD3)</f>
        <v>59401.279999999999</v>
      </c>
      <c r="BH3" s="2"/>
      <c r="BI3" s="2"/>
    </row>
    <row r="4" spans="1:61" ht="53.45" customHeight="1" x14ac:dyDescent="0.25">
      <c r="A4" s="39">
        <v>3</v>
      </c>
      <c r="B4" s="40"/>
      <c r="C4" s="40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0" t="s">
        <v>63</v>
      </c>
      <c r="K4" s="42" t="s">
        <v>64</v>
      </c>
      <c r="L4" s="40" t="s">
        <v>74</v>
      </c>
      <c r="M4" s="41" t="s">
        <v>66</v>
      </c>
      <c r="N4" s="40"/>
      <c r="O4" s="40"/>
      <c r="P4" s="43" t="s">
        <v>75</v>
      </c>
      <c r="Q4" s="40"/>
      <c r="R4" s="40" t="s">
        <v>68</v>
      </c>
      <c r="S4" s="44">
        <v>87.1</v>
      </c>
      <c r="T4" s="45">
        <v>8.1</v>
      </c>
      <c r="U4" s="46">
        <f t="shared" si="4"/>
        <v>10.753086419753085</v>
      </c>
      <c r="V4" s="47">
        <f t="shared" si="5"/>
        <v>10.753086419753085</v>
      </c>
      <c r="W4" s="12"/>
      <c r="X4" s="40" t="s">
        <v>69</v>
      </c>
      <c r="Y4" s="45">
        <v>48</v>
      </c>
      <c r="Z4" s="45">
        <v>45</v>
      </c>
      <c r="AA4" s="45">
        <v>42</v>
      </c>
      <c r="AB4" s="45">
        <v>5</v>
      </c>
      <c r="AC4" s="11">
        <v>2</v>
      </c>
      <c r="AD4" s="49">
        <f t="shared" si="6"/>
        <v>9.0719999999999995E-2</v>
      </c>
      <c r="AE4" s="50">
        <f t="shared" si="7"/>
        <v>1432.9805996472664</v>
      </c>
      <c r="AF4" s="40">
        <v>2450</v>
      </c>
      <c r="AG4" s="51">
        <f t="shared" si="8"/>
        <v>1.7097230769230767</v>
      </c>
      <c r="AH4" s="40" t="s">
        <v>76</v>
      </c>
      <c r="AI4" s="52">
        <v>0.42799999999999999</v>
      </c>
      <c r="AJ4" s="51">
        <f t="shared" ref="AJ4" si="16">IF(ISERROR(V4*AI4),"",V4*AI4)</f>
        <v>4.6023209876543207</v>
      </c>
      <c r="AK4" s="51">
        <f t="shared" si="0"/>
        <v>17.065130484330481</v>
      </c>
      <c r="AL4" s="52">
        <v>0</v>
      </c>
      <c r="AM4" s="51">
        <v>0</v>
      </c>
      <c r="AN4" s="52">
        <v>0.1</v>
      </c>
      <c r="AO4" s="51">
        <f t="shared" si="1"/>
        <v>2.3879999999999999</v>
      </c>
      <c r="AP4" s="52">
        <v>0</v>
      </c>
      <c r="AQ4" s="51">
        <f t="shared" si="2"/>
        <v>0</v>
      </c>
      <c r="AR4" s="41" t="s">
        <v>71</v>
      </c>
      <c r="AS4" s="52">
        <v>0.04</v>
      </c>
      <c r="AT4" s="51">
        <f t="shared" si="9"/>
        <v>0.95519999999999994</v>
      </c>
      <c r="AU4" s="51">
        <f t="shared" si="10"/>
        <v>3.3431999999999999</v>
      </c>
      <c r="AV4" s="51">
        <f t="shared" si="3"/>
        <v>20.408330484330481</v>
      </c>
      <c r="AW4" s="53">
        <f t="shared" si="11"/>
        <v>0.14537979546354768</v>
      </c>
      <c r="AX4" s="51">
        <f t="shared" si="12"/>
        <v>23.877014999999997</v>
      </c>
      <c r="AY4" s="54">
        <v>23.88</v>
      </c>
      <c r="AZ4" s="12">
        <v>23.88</v>
      </c>
      <c r="BA4" s="12">
        <v>79.989999999999995</v>
      </c>
      <c r="BB4" s="52">
        <v>0.70150000000000001</v>
      </c>
      <c r="BC4" s="53">
        <f t="shared" si="13"/>
        <v>0.70146268283535451</v>
      </c>
      <c r="BD4" s="11">
        <v>1686</v>
      </c>
      <c r="BE4" s="51">
        <f t="shared" si="14"/>
        <v>34408.44519658119</v>
      </c>
      <c r="BF4" s="51">
        <f t="shared" si="15"/>
        <v>40261.68</v>
      </c>
      <c r="BH4" s="2"/>
      <c r="BI4" s="2"/>
    </row>
    <row r="5" spans="1:61" ht="54.95" customHeight="1" x14ac:dyDescent="0.25">
      <c r="A5" s="39">
        <v>4</v>
      </c>
      <c r="B5" s="40"/>
      <c r="C5" s="40"/>
      <c r="D5" s="40" t="s">
        <v>58</v>
      </c>
      <c r="E5" s="40"/>
      <c r="F5" s="40" t="s">
        <v>59</v>
      </c>
      <c r="G5" s="41" t="s">
        <v>77</v>
      </c>
      <c r="H5" s="41" t="s">
        <v>78</v>
      </c>
      <c r="I5" s="41" t="s">
        <v>62</v>
      </c>
      <c r="J5" s="40" t="s">
        <v>63</v>
      </c>
      <c r="K5" s="42" t="s">
        <v>64</v>
      </c>
      <c r="L5" s="40" t="s">
        <v>65</v>
      </c>
      <c r="M5" s="41" t="s">
        <v>79</v>
      </c>
      <c r="N5" s="40"/>
      <c r="O5" s="40"/>
      <c r="P5" s="43" t="s">
        <v>80</v>
      </c>
      <c r="Q5" s="40"/>
      <c r="R5" s="40" t="s">
        <v>68</v>
      </c>
      <c r="S5" s="44">
        <v>57.8</v>
      </c>
      <c r="T5" s="45">
        <v>8.1</v>
      </c>
      <c r="U5" s="46">
        <f>IF(ISERROR(S5/T5),"",S5/T5)</f>
        <v>7.1358024691358022</v>
      </c>
      <c r="V5" s="47">
        <f>U5</f>
        <v>7.1358024691358022</v>
      </c>
      <c r="W5" s="12"/>
      <c r="X5" s="40" t="s">
        <v>69</v>
      </c>
      <c r="Y5" s="45">
        <v>48</v>
      </c>
      <c r="Z5" s="45">
        <v>45</v>
      </c>
      <c r="AA5" s="45">
        <v>31</v>
      </c>
      <c r="AB5" s="45">
        <v>5</v>
      </c>
      <c r="AC5" s="48">
        <v>2</v>
      </c>
      <c r="AD5" s="49">
        <f>IF(Y5="","",Y5*Z5*AA5/1000000)</f>
        <v>6.6960000000000006E-2</v>
      </c>
      <c r="AE5" s="50">
        <f>IF(AC5="","",65/AD5*AC5)</f>
        <v>1941.4575866188768</v>
      </c>
      <c r="AF5" s="40">
        <v>2450</v>
      </c>
      <c r="AG5" s="51">
        <f>IF(ISERROR(AF5/AE5),"",AF5/AE5)</f>
        <v>1.2619384615384617</v>
      </c>
      <c r="AH5" s="40" t="s">
        <v>70</v>
      </c>
      <c r="AI5" s="52">
        <v>0.42799999999999999</v>
      </c>
      <c r="AJ5" s="51">
        <f>IF(ISERROR(V5*AI5),"",V5*AI5)</f>
        <v>3.0541234567901232</v>
      </c>
      <c r="AK5" s="51">
        <f t="shared" si="0"/>
        <v>11.451864387464386</v>
      </c>
      <c r="AL5" s="52">
        <v>0</v>
      </c>
      <c r="AM5" s="51">
        <v>0</v>
      </c>
      <c r="AN5" s="52">
        <v>0.1</v>
      </c>
      <c r="AO5" s="51">
        <f t="shared" si="1"/>
        <v>1.6800000000000002</v>
      </c>
      <c r="AP5" s="52">
        <v>0</v>
      </c>
      <c r="AQ5" s="51">
        <f t="shared" si="2"/>
        <v>0</v>
      </c>
      <c r="AR5" s="41" t="s">
        <v>71</v>
      </c>
      <c r="AS5" s="52">
        <v>0.04</v>
      </c>
      <c r="AT5" s="51">
        <f t="shared" si="9"/>
        <v>0.67200000000000004</v>
      </c>
      <c r="AU5" s="51">
        <f>IF(ISERROR(AM5+AO5+AQ5+AT5),"",AM5+AO5+AQ5+AT5)</f>
        <v>2.3520000000000003</v>
      </c>
      <c r="AV5" s="51">
        <f t="shared" si="3"/>
        <v>13.803864387464387</v>
      </c>
      <c r="AW5" s="53">
        <f>IF(ISERROR((AY5-AV5)/AY5),"",(AY5-AV5)/AY5)</f>
        <v>0.17834140550807226</v>
      </c>
      <c r="AX5" s="51">
        <f>IF(BB5="","",BA5*(1-BB5))</f>
        <v>16.797200000000004</v>
      </c>
      <c r="AY5" s="54">
        <v>16.8</v>
      </c>
      <c r="AZ5" s="12">
        <v>16.8</v>
      </c>
      <c r="BA5" s="12">
        <v>59.99</v>
      </c>
      <c r="BB5" s="52">
        <v>0.72</v>
      </c>
      <c r="BC5" s="53">
        <f>IF(ISERROR((BA5-AY5)/BA5),"",(BA5-AY5)/BA5)</f>
        <v>0.71995332555425895</v>
      </c>
      <c r="BD5" s="11">
        <v>1325</v>
      </c>
      <c r="BE5" s="51">
        <f>IF(ISERROR(AV5*BD5),"",AV5*BD5)</f>
        <v>18290.120313390311</v>
      </c>
      <c r="BF5" s="51">
        <f>IF(ISERROR(AY5*BD5),"",AY5*BD5)</f>
        <v>22260</v>
      </c>
      <c r="BH5" s="2"/>
      <c r="BI5" s="2"/>
    </row>
    <row r="6" spans="1:61" ht="67.5" customHeight="1" x14ac:dyDescent="0.25">
      <c r="A6" s="39">
        <v>5</v>
      </c>
      <c r="B6" s="40"/>
      <c r="C6" s="40"/>
      <c r="D6" s="40" t="s">
        <v>58</v>
      </c>
      <c r="E6" s="40"/>
      <c r="F6" s="40" t="s">
        <v>59</v>
      </c>
      <c r="G6" s="41" t="s">
        <v>77</v>
      </c>
      <c r="H6" s="41" t="s">
        <v>78</v>
      </c>
      <c r="I6" s="41" t="s">
        <v>62</v>
      </c>
      <c r="J6" s="40" t="s">
        <v>63</v>
      </c>
      <c r="K6" s="42" t="s">
        <v>81</v>
      </c>
      <c r="L6" s="40" t="s">
        <v>72</v>
      </c>
      <c r="M6" s="41" t="s">
        <v>79</v>
      </c>
      <c r="N6" s="40"/>
      <c r="O6" s="40"/>
      <c r="P6" s="43" t="s">
        <v>82</v>
      </c>
      <c r="Q6" s="40"/>
      <c r="R6" s="40" t="s">
        <v>68</v>
      </c>
      <c r="S6" s="44">
        <v>76.5</v>
      </c>
      <c r="T6" s="45">
        <v>8.1</v>
      </c>
      <c r="U6" s="46">
        <f t="shared" ref="U6:U7" si="17">IF(ISERROR(S6/T6),"",S6/T6)</f>
        <v>9.4444444444444446</v>
      </c>
      <c r="V6" s="47">
        <f t="shared" si="5"/>
        <v>9.4444444444444446</v>
      </c>
      <c r="W6" s="12"/>
      <c r="X6" s="40" t="s">
        <v>69</v>
      </c>
      <c r="Y6" s="45">
        <v>48</v>
      </c>
      <c r="Z6" s="45">
        <v>45</v>
      </c>
      <c r="AA6" s="45">
        <v>36</v>
      </c>
      <c r="AB6" s="45">
        <v>5</v>
      </c>
      <c r="AC6" s="11">
        <v>2</v>
      </c>
      <c r="AD6" s="49">
        <f t="shared" ref="AD6:AD7" si="18">IF(Y6="","",Y6*Z6*AA6/1000000)</f>
        <v>7.7759999999999996E-2</v>
      </c>
      <c r="AE6" s="50">
        <f t="shared" ref="AE6:AE7" si="19">IF(AC6="","",65/AD6*AC6)</f>
        <v>1671.8106995884775</v>
      </c>
      <c r="AF6" s="40">
        <v>2450</v>
      </c>
      <c r="AG6" s="51">
        <f t="shared" ref="AG6:AG7" si="20">IF(ISERROR(AF6/AE6),"",AF6/AE6)</f>
        <v>1.4654769230769229</v>
      </c>
      <c r="AH6" s="40" t="s">
        <v>70</v>
      </c>
      <c r="AI6" s="52">
        <v>0.42799999999999999</v>
      </c>
      <c r="AJ6" s="51">
        <f>IF(ISERROR(V6*AI6),"",V6*AI6)</f>
        <v>4.0422222222222226</v>
      </c>
      <c r="AK6" s="51">
        <f t="shared" si="0"/>
        <v>14.952143589743589</v>
      </c>
      <c r="AL6" s="52">
        <v>0</v>
      </c>
      <c r="AM6" s="51">
        <v>0</v>
      </c>
      <c r="AN6" s="52">
        <v>0.1</v>
      </c>
      <c r="AO6" s="51">
        <f t="shared" si="1"/>
        <v>2.1460000000000004</v>
      </c>
      <c r="AP6" s="52">
        <v>0</v>
      </c>
      <c r="AQ6" s="51">
        <f t="shared" si="2"/>
        <v>0</v>
      </c>
      <c r="AR6" s="41" t="s">
        <v>71</v>
      </c>
      <c r="AS6" s="52">
        <v>0.04</v>
      </c>
      <c r="AT6" s="51">
        <f t="shared" si="9"/>
        <v>0.85840000000000005</v>
      </c>
      <c r="AU6" s="51">
        <f t="shared" ref="AU6:AU7" si="21">IF(ISERROR(AM6+AO6+AQ6+AT6),"",AM6+AO6+AQ6+AT6)</f>
        <v>3.0044000000000004</v>
      </c>
      <c r="AV6" s="51">
        <f t="shared" si="3"/>
        <v>17.956543589743589</v>
      </c>
      <c r="AW6" s="53">
        <f t="shared" ref="AW6:AW7" si="22">IF(ISERROR((AY6-AV6)/AY6),"",(AY6-AV6)/AY6)</f>
        <v>0.16325519153105367</v>
      </c>
      <c r="AX6" s="51">
        <f t="shared" ref="AX6:AX7" si="23">IF(BB6="","",BA6*(1-BB6))</f>
        <v>21.458933999999996</v>
      </c>
      <c r="AY6" s="54">
        <v>21.46</v>
      </c>
      <c r="AZ6" s="12">
        <v>21.46</v>
      </c>
      <c r="BA6" s="12">
        <v>69.989999999999995</v>
      </c>
      <c r="BB6" s="52">
        <v>0.69340000000000002</v>
      </c>
      <c r="BC6" s="53">
        <f t="shared" ref="BC6:BC7" si="24">IF(ISERROR((BA6-AY6)/BA6),"",(BA6-AY6)/BA6)</f>
        <v>0.69338476925275039</v>
      </c>
      <c r="BD6" s="11">
        <v>2846</v>
      </c>
      <c r="BE6" s="51">
        <f t="shared" ref="BE6:BE7" si="25">IF(ISERROR(AV6*BD6),"",AV6*BD6)</f>
        <v>51104.323056410256</v>
      </c>
      <c r="BF6" s="51">
        <f t="shared" ref="BF6:BF7" si="26">IF(ISERROR(AY6*BD6),"",AY6*BD6)</f>
        <v>61075.16</v>
      </c>
      <c r="BH6" s="2"/>
      <c r="BI6" s="2"/>
    </row>
    <row r="7" spans="1:61" ht="59.1" customHeight="1" x14ac:dyDescent="0.25">
      <c r="A7" s="39">
        <v>6</v>
      </c>
      <c r="B7" s="40"/>
      <c r="C7" s="40"/>
      <c r="D7" s="40" t="s">
        <v>58</v>
      </c>
      <c r="E7" s="40"/>
      <c r="F7" s="40" t="s">
        <v>59</v>
      </c>
      <c r="G7" s="41" t="s">
        <v>77</v>
      </c>
      <c r="H7" s="41" t="s">
        <v>78</v>
      </c>
      <c r="I7" s="41" t="s">
        <v>62</v>
      </c>
      <c r="J7" s="40" t="s">
        <v>63</v>
      </c>
      <c r="K7" s="42" t="s">
        <v>64</v>
      </c>
      <c r="L7" s="40" t="s">
        <v>74</v>
      </c>
      <c r="M7" s="41" t="s">
        <v>83</v>
      </c>
      <c r="N7" s="40"/>
      <c r="O7" s="40"/>
      <c r="P7" s="43" t="s">
        <v>84</v>
      </c>
      <c r="Q7" s="40"/>
      <c r="R7" s="40" t="s">
        <v>68</v>
      </c>
      <c r="S7" s="44">
        <v>87.1</v>
      </c>
      <c r="T7" s="45">
        <v>8.1</v>
      </c>
      <c r="U7" s="46">
        <f t="shared" si="17"/>
        <v>10.753086419753085</v>
      </c>
      <c r="V7" s="47">
        <f t="shared" si="5"/>
        <v>10.753086419753085</v>
      </c>
      <c r="W7" s="12"/>
      <c r="X7" s="40" t="s">
        <v>69</v>
      </c>
      <c r="Y7" s="45">
        <v>48</v>
      </c>
      <c r="Z7" s="45">
        <v>45</v>
      </c>
      <c r="AA7" s="45">
        <v>42</v>
      </c>
      <c r="AB7" s="45">
        <v>5</v>
      </c>
      <c r="AC7" s="11">
        <v>2</v>
      </c>
      <c r="AD7" s="49">
        <f t="shared" si="18"/>
        <v>9.0719999999999995E-2</v>
      </c>
      <c r="AE7" s="50">
        <f t="shared" si="19"/>
        <v>1432.9805996472664</v>
      </c>
      <c r="AF7" s="40">
        <v>2450</v>
      </c>
      <c r="AG7" s="51">
        <f t="shared" si="20"/>
        <v>1.7097230769230767</v>
      </c>
      <c r="AH7" s="40" t="s">
        <v>70</v>
      </c>
      <c r="AI7" s="52">
        <v>0.42799999999999999</v>
      </c>
      <c r="AJ7" s="51">
        <f t="shared" ref="AJ7" si="27">IF(ISERROR(V7*AI7),"",V7*AI7)</f>
        <v>4.6023209876543207</v>
      </c>
      <c r="AK7" s="51">
        <f t="shared" si="0"/>
        <v>17.065130484330481</v>
      </c>
      <c r="AL7" s="52">
        <v>0</v>
      </c>
      <c r="AM7" s="51">
        <f t="shared" ref="AM7" si="28">IF(ISERROR(AY7*AL7),"",AY7*AL7)</f>
        <v>0</v>
      </c>
      <c r="AN7" s="52">
        <v>0.1</v>
      </c>
      <c r="AO7" s="51">
        <f t="shared" si="1"/>
        <v>2.3879999999999999</v>
      </c>
      <c r="AP7" s="52">
        <v>0</v>
      </c>
      <c r="AQ7" s="51">
        <f t="shared" si="2"/>
        <v>0</v>
      </c>
      <c r="AR7" s="41" t="s">
        <v>71</v>
      </c>
      <c r="AS7" s="52">
        <v>0.04</v>
      </c>
      <c r="AT7" s="51">
        <f t="shared" si="9"/>
        <v>0.95519999999999994</v>
      </c>
      <c r="AU7" s="51">
        <f t="shared" si="21"/>
        <v>3.3431999999999999</v>
      </c>
      <c r="AV7" s="51">
        <f t="shared" si="3"/>
        <v>20.408330484330481</v>
      </c>
      <c r="AW7" s="53">
        <f t="shared" si="22"/>
        <v>0.14537979546354768</v>
      </c>
      <c r="AX7" s="51">
        <f t="shared" si="23"/>
        <v>23.877014999999997</v>
      </c>
      <c r="AY7" s="54">
        <v>23.88</v>
      </c>
      <c r="AZ7" s="12">
        <v>23.88</v>
      </c>
      <c r="BA7" s="12">
        <v>79.989999999999995</v>
      </c>
      <c r="BB7" s="52">
        <v>0.70150000000000001</v>
      </c>
      <c r="BC7" s="53">
        <f t="shared" si="24"/>
        <v>0.70146268283535451</v>
      </c>
      <c r="BD7" s="11">
        <v>1838</v>
      </c>
      <c r="BE7" s="51">
        <f t="shared" si="25"/>
        <v>37510.511430199425</v>
      </c>
      <c r="BF7" s="51">
        <f t="shared" si="26"/>
        <v>43891.439999999995</v>
      </c>
      <c r="BH7" s="2"/>
      <c r="BI7" s="2"/>
    </row>
  </sheetData>
  <sheetProtection insertRows="0" deleteRows="0" sort="0"/>
  <protectedRanges>
    <protectedRange sqref="A8:J248 P8:AY248 A2:G7 L8:L248 AT2:AW7 Q2:X7 AD2:AR7 M2:N248 BA2:BD248" name="Range1"/>
    <protectedRange sqref="AX2:AX7" name="Range1_1"/>
    <protectedRange sqref="K8:K251" name="Range1_2"/>
    <protectedRange sqref="O2:O246" name="Range1_3"/>
    <protectedRange sqref="AZ2:AZ246" name="Range1_4"/>
    <protectedRange sqref="L2:L7 H2:J7" name="Range1_5"/>
    <protectedRange sqref="Y2:AC7" name="Range1_6"/>
    <protectedRange sqref="P2:P7" name="Range1_17_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2025-10-09T03:28:21Z</dcterms:created>
  <dcterms:modified xsi:type="dcterms:W3CDTF">2025-10-09T03:28:55Z</dcterms:modified>
</cp:coreProperties>
</file>