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8_{62E949F1-5C03-439E-A573-EAE7BD52D4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  <sheet name="Joney cost " sheetId="6" r:id="rId2"/>
    <sheet name="Belk Projection" sheetId="7" r:id="rId3"/>
    <sheet name="ValueSelect" sheetId="4" r:id="rId4"/>
    <sheet name="Data" sheetId="3" r:id="rId5"/>
  </sheets>
  <definedNames>
    <definedName name="_xlnm._FilterDatabase" localSheetId="4" hidden="1">Data!$B$1:$U$1</definedName>
    <definedName name="_xlnm._FilterDatabase" localSheetId="3" hidden="1">ValueSelect!$D$1:$K$293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5" i="5" l="1"/>
  <c r="BF4" i="5"/>
  <c r="BD5" i="5"/>
  <c r="BD4" i="5"/>
  <c r="BA4" i="5" s="1"/>
  <c r="BC5" i="5"/>
  <c r="BC4" i="5"/>
  <c r="BB5" i="5"/>
  <c r="AO5" i="5" s="1"/>
  <c r="BB4" i="5"/>
  <c r="AM4" i="5" s="1"/>
  <c r="AD5" i="5"/>
  <c r="AE5" i="5" s="1"/>
  <c r="AG5" i="5" s="1"/>
  <c r="AD4" i="5"/>
  <c r="AE4" i="5" s="1"/>
  <c r="AG4" i="5" s="1"/>
  <c r="BF3" i="5"/>
  <c r="BF2" i="5"/>
  <c r="BD3" i="5"/>
  <c r="BD2" i="5"/>
  <c r="BC3" i="5"/>
  <c r="BC2" i="5"/>
  <c r="BB3" i="5"/>
  <c r="BB2" i="5"/>
  <c r="LI59" i="7"/>
  <c r="LG59" i="7"/>
  <c r="LF59" i="7"/>
  <c r="LE59" i="7"/>
  <c r="LD59" i="7"/>
  <c r="LC59" i="7"/>
  <c r="LB59" i="7"/>
  <c r="LA59" i="7"/>
  <c r="KZ59" i="7"/>
  <c r="KY59" i="7"/>
  <c r="KX59" i="7"/>
  <c r="KW59" i="7"/>
  <c r="KV59" i="7"/>
  <c r="KU59" i="7"/>
  <c r="KT59" i="7"/>
  <c r="KS59" i="7"/>
  <c r="KR59" i="7"/>
  <c r="KQ59" i="7"/>
  <c r="KP59" i="7"/>
  <c r="KO59" i="7"/>
  <c r="KN59" i="7"/>
  <c r="KM59" i="7"/>
  <c r="DX59" i="7"/>
  <c r="LF58" i="7"/>
  <c r="KX58" i="7"/>
  <c r="KP58" i="7"/>
  <c r="HD58" i="7"/>
  <c r="GU58" i="7"/>
  <c r="GT58" i="7"/>
  <c r="GS58" i="7"/>
  <c r="GR58" i="7"/>
  <c r="DI58" i="7" s="1"/>
  <c r="LD58" i="7" s="1"/>
  <c r="GQ58" i="7"/>
  <c r="FU58" i="7"/>
  <c r="FT58" i="7"/>
  <c r="FS58" i="7"/>
  <c r="FR58" i="7"/>
  <c r="FQ58" i="7"/>
  <c r="FP58" i="7"/>
  <c r="FO58" i="7"/>
  <c r="FN58" i="7"/>
  <c r="FM58" i="7"/>
  <c r="FL58" i="7"/>
  <c r="FK58" i="7"/>
  <c r="FJ58" i="7"/>
  <c r="FI58" i="7"/>
  <c r="FH58" i="7"/>
  <c r="FG58" i="7"/>
  <c r="FF58" i="7"/>
  <c r="FE58" i="7"/>
  <c r="FD58" i="7"/>
  <c r="FC58" i="7"/>
  <c r="FB58" i="7"/>
  <c r="FA58" i="7"/>
  <c r="EZ58" i="7"/>
  <c r="HX58" i="7" s="1"/>
  <c r="EY58" i="7"/>
  <c r="HW58" i="7" s="1"/>
  <c r="EX58" i="7"/>
  <c r="HV58" i="7" s="1"/>
  <c r="EW58" i="7"/>
  <c r="HU58" i="7" s="1"/>
  <c r="EV58" i="7"/>
  <c r="HT58" i="7" s="1"/>
  <c r="EU58" i="7"/>
  <c r="HS58" i="7" s="1"/>
  <c r="ET58" i="7"/>
  <c r="HR58" i="7" s="1"/>
  <c r="ES58" i="7"/>
  <c r="HQ58" i="7" s="1"/>
  <c r="ER58" i="7"/>
  <c r="HP58" i="7" s="1"/>
  <c r="EQ58" i="7"/>
  <c r="HO58" i="7" s="1"/>
  <c r="EP58" i="7"/>
  <c r="HN58" i="7" s="1"/>
  <c r="EO58" i="7"/>
  <c r="HM58" i="7" s="1"/>
  <c r="EN58" i="7"/>
  <c r="HL58" i="7" s="1"/>
  <c r="EM58" i="7"/>
  <c r="HK58" i="7" s="1"/>
  <c r="EL58" i="7"/>
  <c r="HJ58" i="7" s="1"/>
  <c r="EK58" i="7"/>
  <c r="HI58" i="7" s="1"/>
  <c r="EJ58" i="7"/>
  <c r="HH58" i="7" s="1"/>
  <c r="EI58" i="7"/>
  <c r="HG58" i="7" s="1"/>
  <c r="EH58" i="7"/>
  <c r="HF58" i="7" s="1"/>
  <c r="EG58" i="7"/>
  <c r="HE58" i="7" s="1"/>
  <c r="EF58" i="7"/>
  <c r="EC58" i="7"/>
  <c r="DY58" i="7"/>
  <c r="DZ58" i="7" s="1"/>
  <c r="DX58" i="7"/>
  <c r="DK58" i="7"/>
  <c r="DH58" i="7"/>
  <c r="LC58" i="7" s="1"/>
  <c r="DE58" i="7"/>
  <c r="KZ58" i="7" s="1"/>
  <c r="DC58" i="7"/>
  <c r="CZ58" i="7"/>
  <c r="KU58" i="7" s="1"/>
  <c r="CW58" i="7"/>
  <c r="KR58" i="7" s="1"/>
  <c r="CU58" i="7"/>
  <c r="CR58" i="7"/>
  <c r="CK58" i="7"/>
  <c r="CA58" i="7" s="1"/>
  <c r="GX58" i="7" s="1"/>
  <c r="AO58" i="7"/>
  <c r="AL58" i="7"/>
  <c r="AK58" i="7"/>
  <c r="AD58" i="7"/>
  <c r="J58" i="7"/>
  <c r="HN57" i="7"/>
  <c r="HK57" i="7"/>
  <c r="GU57" i="7"/>
  <c r="GT57" i="7"/>
  <c r="GS57" i="7"/>
  <c r="GR57" i="7"/>
  <c r="GQ57" i="7"/>
  <c r="DK57" i="7" s="1"/>
  <c r="LF57" i="7" s="1"/>
  <c r="FU57" i="7"/>
  <c r="FT57" i="7"/>
  <c r="FS57" i="7"/>
  <c r="FR57" i="7"/>
  <c r="FQ57" i="7"/>
  <c r="FP57" i="7"/>
  <c r="FO57" i="7"/>
  <c r="FN57" i="7"/>
  <c r="FM57" i="7"/>
  <c r="FL57" i="7"/>
  <c r="FK57" i="7"/>
  <c r="FJ57" i="7"/>
  <c r="FI57" i="7"/>
  <c r="FH57" i="7"/>
  <c r="FG57" i="7"/>
  <c r="FF57" i="7"/>
  <c r="FE57" i="7"/>
  <c r="FD57" i="7"/>
  <c r="FC57" i="7"/>
  <c r="FB57" i="7"/>
  <c r="FA57" i="7"/>
  <c r="EZ57" i="7"/>
  <c r="EY57" i="7"/>
  <c r="EX57" i="7"/>
  <c r="EW57" i="7"/>
  <c r="EV57" i="7"/>
  <c r="EU57" i="7"/>
  <c r="HS57" i="7" s="1"/>
  <c r="ET57" i="7"/>
  <c r="ES57" i="7"/>
  <c r="ER57" i="7"/>
  <c r="EQ57" i="7"/>
  <c r="EP57" i="7"/>
  <c r="DB57" i="7" s="1"/>
  <c r="KW57" i="7" s="1"/>
  <c r="EO57" i="7"/>
  <c r="EN57" i="7"/>
  <c r="EM57" i="7"/>
  <c r="EL57" i="7"/>
  <c r="EK57" i="7"/>
  <c r="EJ57" i="7"/>
  <c r="EI57" i="7"/>
  <c r="EH57" i="7"/>
  <c r="HF57" i="7" s="1"/>
  <c r="EG57" i="7"/>
  <c r="EF57" i="7"/>
  <c r="EC57" i="7"/>
  <c r="DY57" i="7"/>
  <c r="DX57" i="7"/>
  <c r="CT57" i="7"/>
  <c r="KO57" i="7" s="1"/>
  <c r="CK57" i="7"/>
  <c r="CA57" i="7" s="1"/>
  <c r="GX57" i="7" s="1"/>
  <c r="AO57" i="7"/>
  <c r="AL57" i="7"/>
  <c r="AK57" i="7"/>
  <c r="AD57" i="7"/>
  <c r="J57" i="7"/>
  <c r="LB56" i="7"/>
  <c r="KT56" i="7"/>
  <c r="HH56" i="7"/>
  <c r="HE56" i="7"/>
  <c r="GU56" i="7"/>
  <c r="DK56" i="7" s="1"/>
  <c r="LF56" i="7" s="1"/>
  <c r="GT56" i="7"/>
  <c r="GS56" i="7"/>
  <c r="GR56" i="7"/>
  <c r="DJ56" i="7" s="1"/>
  <c r="LE56" i="7" s="1"/>
  <c r="GQ56" i="7"/>
  <c r="FU56" i="7"/>
  <c r="FT56" i="7"/>
  <c r="FS56" i="7"/>
  <c r="FR56" i="7"/>
  <c r="FQ56" i="7"/>
  <c r="FP56" i="7"/>
  <c r="FO56" i="7"/>
  <c r="FN56" i="7"/>
  <c r="FM56" i="7"/>
  <c r="FL56" i="7"/>
  <c r="FK56" i="7"/>
  <c r="FJ56" i="7"/>
  <c r="FI56" i="7"/>
  <c r="FH56" i="7"/>
  <c r="FG56" i="7"/>
  <c r="FF56" i="7"/>
  <c r="FE56" i="7"/>
  <c r="FD56" i="7"/>
  <c r="FC56" i="7"/>
  <c r="FB56" i="7"/>
  <c r="FA56" i="7"/>
  <c r="EZ56" i="7"/>
  <c r="HX56" i="7" s="1"/>
  <c r="EY56" i="7"/>
  <c r="HW56" i="7" s="1"/>
  <c r="EX56" i="7"/>
  <c r="HV56" i="7" s="1"/>
  <c r="EW56" i="7"/>
  <c r="HU56" i="7" s="1"/>
  <c r="EV56" i="7"/>
  <c r="HT56" i="7" s="1"/>
  <c r="EU56" i="7"/>
  <c r="HS56" i="7" s="1"/>
  <c r="ET56" i="7"/>
  <c r="HR56" i="7" s="1"/>
  <c r="ES56" i="7"/>
  <c r="HQ56" i="7" s="1"/>
  <c r="ER56" i="7"/>
  <c r="HP56" i="7" s="1"/>
  <c r="EQ56" i="7"/>
  <c r="HO56" i="7" s="1"/>
  <c r="EP56" i="7"/>
  <c r="HN56" i="7" s="1"/>
  <c r="EO56" i="7"/>
  <c r="DA56" i="7" s="1"/>
  <c r="KV56" i="7" s="1"/>
  <c r="EN56" i="7"/>
  <c r="HL56" i="7" s="1"/>
  <c r="EM56" i="7"/>
  <c r="HK56" i="7" s="1"/>
  <c r="EL56" i="7"/>
  <c r="HJ56" i="7" s="1"/>
  <c r="EK56" i="7"/>
  <c r="HI56" i="7" s="1"/>
  <c r="EJ56" i="7"/>
  <c r="EI56" i="7"/>
  <c r="HG56" i="7" s="1"/>
  <c r="EH56" i="7"/>
  <c r="HF56" i="7" s="1"/>
  <c r="EG56" i="7"/>
  <c r="CS56" i="7" s="1"/>
  <c r="KN56" i="7" s="1"/>
  <c r="EF56" i="7"/>
  <c r="HD56" i="7" s="1"/>
  <c r="EC56" i="7"/>
  <c r="DZ56" i="7"/>
  <c r="DY56" i="7"/>
  <c r="DX56" i="7"/>
  <c r="DL56" i="7"/>
  <c r="LG56" i="7" s="1"/>
  <c r="DI56" i="7"/>
  <c r="LD56" i="7" s="1"/>
  <c r="DG56" i="7"/>
  <c r="DF56" i="7"/>
  <c r="LA56" i="7" s="1"/>
  <c r="DE56" i="7"/>
  <c r="KZ56" i="7" s="1"/>
  <c r="DD56" i="7"/>
  <c r="KY56" i="7" s="1"/>
  <c r="CY56" i="7"/>
  <c r="CX56" i="7"/>
  <c r="KS56" i="7" s="1"/>
  <c r="CW56" i="7"/>
  <c r="KR56" i="7" s="1"/>
  <c r="CV56" i="7"/>
  <c r="KQ56" i="7" s="1"/>
  <c r="CK56" i="7"/>
  <c r="CA56" i="7"/>
  <c r="GX56" i="7" s="1"/>
  <c r="AO56" i="7"/>
  <c r="AL56" i="7"/>
  <c r="AK56" i="7"/>
  <c r="AD56" i="7"/>
  <c r="J56" i="7"/>
  <c r="HK55" i="7"/>
  <c r="GU55" i="7"/>
  <c r="GT55" i="7"/>
  <c r="GS55" i="7"/>
  <c r="GR55" i="7"/>
  <c r="GQ55" i="7"/>
  <c r="FU55" i="7"/>
  <c r="FT55" i="7"/>
  <c r="FS55" i="7"/>
  <c r="FR55" i="7"/>
  <c r="FQ55" i="7"/>
  <c r="FP55" i="7"/>
  <c r="FO55" i="7"/>
  <c r="FN55" i="7"/>
  <c r="FM55" i="7"/>
  <c r="FL55" i="7"/>
  <c r="FK55" i="7"/>
  <c r="FJ55" i="7"/>
  <c r="FI55" i="7"/>
  <c r="FH55" i="7"/>
  <c r="FG55" i="7"/>
  <c r="FF55" i="7"/>
  <c r="FE55" i="7"/>
  <c r="FD55" i="7"/>
  <c r="FC55" i="7"/>
  <c r="FB55" i="7"/>
  <c r="FA55" i="7"/>
  <c r="EZ55" i="7"/>
  <c r="EY55" i="7"/>
  <c r="EX55" i="7"/>
  <c r="HV55" i="7" s="1"/>
  <c r="EW55" i="7"/>
  <c r="EV55" i="7"/>
  <c r="EU55" i="7"/>
  <c r="HS55" i="7" s="1"/>
  <c r="ET55" i="7"/>
  <c r="ES55" i="7"/>
  <c r="ER55" i="7"/>
  <c r="EQ55" i="7"/>
  <c r="DC55" i="7" s="1"/>
  <c r="KX55" i="7" s="1"/>
  <c r="EP55" i="7"/>
  <c r="HN55" i="7" s="1"/>
  <c r="EO55" i="7"/>
  <c r="EN55" i="7"/>
  <c r="EM55" i="7"/>
  <c r="EL55" i="7"/>
  <c r="HJ55" i="7" s="1"/>
  <c r="EK55" i="7"/>
  <c r="EJ55" i="7"/>
  <c r="EI55" i="7"/>
  <c r="HG55" i="7" s="1"/>
  <c r="EH55" i="7"/>
  <c r="HF55" i="7" s="1"/>
  <c r="EG55" i="7"/>
  <c r="EF55" i="7"/>
  <c r="EC55" i="7"/>
  <c r="DY55" i="7"/>
  <c r="DZ55" i="7" s="1"/>
  <c r="DX55" i="7"/>
  <c r="CX55" i="7"/>
  <c r="KS55" i="7" s="1"/>
  <c r="CU55" i="7"/>
  <c r="KP55" i="7" s="1"/>
  <c r="CK55" i="7"/>
  <c r="CA55" i="7"/>
  <c r="GX55" i="7" s="1"/>
  <c r="AO55" i="7"/>
  <c r="AL55" i="7"/>
  <c r="AK55" i="7"/>
  <c r="AD55" i="7"/>
  <c r="J55" i="7"/>
  <c r="LF54" i="7"/>
  <c r="HT54" i="7"/>
  <c r="HQ54" i="7"/>
  <c r="HM54" i="7"/>
  <c r="GU54" i="7"/>
  <c r="GT54" i="7"/>
  <c r="GS54" i="7"/>
  <c r="GR54" i="7"/>
  <c r="DG54" i="7" s="1"/>
  <c r="LB54" i="7" s="1"/>
  <c r="GQ54" i="7"/>
  <c r="FU54" i="7"/>
  <c r="FT54" i="7"/>
  <c r="FS54" i="7"/>
  <c r="FR54" i="7"/>
  <c r="FQ54" i="7"/>
  <c r="FP54" i="7"/>
  <c r="FO54" i="7"/>
  <c r="FN54" i="7"/>
  <c r="FM54" i="7"/>
  <c r="FL54" i="7"/>
  <c r="FK54" i="7"/>
  <c r="FJ54" i="7"/>
  <c r="FI54" i="7"/>
  <c r="FH54" i="7"/>
  <c r="FG54" i="7"/>
  <c r="FF54" i="7"/>
  <c r="FE54" i="7"/>
  <c r="FD54" i="7"/>
  <c r="FC54" i="7"/>
  <c r="FB54" i="7"/>
  <c r="FA54" i="7"/>
  <c r="EZ54" i="7"/>
  <c r="HX54" i="7" s="1"/>
  <c r="EY54" i="7"/>
  <c r="HW54" i="7" s="1"/>
  <c r="EX54" i="7"/>
  <c r="HV54" i="7" s="1"/>
  <c r="EW54" i="7"/>
  <c r="DI54" i="7" s="1"/>
  <c r="LD54" i="7" s="1"/>
  <c r="EV54" i="7"/>
  <c r="DH54" i="7" s="1"/>
  <c r="LC54" i="7" s="1"/>
  <c r="EU54" i="7"/>
  <c r="HS54" i="7" s="1"/>
  <c r="ET54" i="7"/>
  <c r="HR54" i="7" s="1"/>
  <c r="ES54" i="7"/>
  <c r="ER54" i="7"/>
  <c r="HP54" i="7" s="1"/>
  <c r="EQ54" i="7"/>
  <c r="HO54" i="7" s="1"/>
  <c r="EP54" i="7"/>
  <c r="HN54" i="7" s="1"/>
  <c r="EO54" i="7"/>
  <c r="EN54" i="7"/>
  <c r="HL54" i="7" s="1"/>
  <c r="EM54" i="7"/>
  <c r="HK54" i="7" s="1"/>
  <c r="EL54" i="7"/>
  <c r="HJ54" i="7" s="1"/>
  <c r="EK54" i="7"/>
  <c r="HI54" i="7" s="1"/>
  <c r="EJ54" i="7"/>
  <c r="HH54" i="7" s="1"/>
  <c r="EI54" i="7"/>
  <c r="HG54" i="7" s="1"/>
  <c r="EH54" i="7"/>
  <c r="HF54" i="7" s="1"/>
  <c r="EG54" i="7"/>
  <c r="HE54" i="7" s="1"/>
  <c r="EF54" i="7"/>
  <c r="HD54" i="7" s="1"/>
  <c r="EC54" i="7"/>
  <c r="DY54" i="7"/>
  <c r="DX54" i="7"/>
  <c r="DK54" i="7"/>
  <c r="DJ54" i="7"/>
  <c r="LE54" i="7" s="1"/>
  <c r="DF54" i="7"/>
  <c r="LA54" i="7" s="1"/>
  <c r="DE54" i="7"/>
  <c r="KZ54" i="7" s="1"/>
  <c r="DC54" i="7"/>
  <c r="KX54" i="7" s="1"/>
  <c r="DB54" i="7"/>
  <c r="KW54" i="7" s="1"/>
  <c r="DA54" i="7"/>
  <c r="KV54" i="7" s="1"/>
  <c r="CZ54" i="7"/>
  <c r="KU54" i="7" s="1"/>
  <c r="CX54" i="7"/>
  <c r="KS54" i="7" s="1"/>
  <c r="CU54" i="7"/>
  <c r="KP54" i="7" s="1"/>
  <c r="CT54" i="7"/>
  <c r="KO54" i="7" s="1"/>
  <c r="CS54" i="7"/>
  <c r="KN54" i="7" s="1"/>
  <c r="CK54" i="7"/>
  <c r="CA54" i="7"/>
  <c r="GX54" i="7" s="1"/>
  <c r="AO54" i="7"/>
  <c r="AL54" i="7"/>
  <c r="AK54" i="7"/>
  <c r="AD54" i="7"/>
  <c r="J54" i="7"/>
  <c r="LF53" i="7"/>
  <c r="HX53" i="7"/>
  <c r="HW53" i="7"/>
  <c r="HV53" i="7"/>
  <c r="HN53" i="7"/>
  <c r="HL53" i="7"/>
  <c r="HK53" i="7"/>
  <c r="GX53" i="7"/>
  <c r="GU53" i="7"/>
  <c r="GT53" i="7"/>
  <c r="GS53" i="7"/>
  <c r="GR53" i="7"/>
  <c r="HP53" i="7" s="1"/>
  <c r="GQ53" i="7"/>
  <c r="FU53" i="7"/>
  <c r="FT53" i="7"/>
  <c r="FS53" i="7"/>
  <c r="FR53" i="7"/>
  <c r="FQ53" i="7"/>
  <c r="FP53" i="7"/>
  <c r="FO53" i="7"/>
  <c r="FN53" i="7"/>
  <c r="FM53" i="7"/>
  <c r="FL53" i="7"/>
  <c r="FK53" i="7"/>
  <c r="FJ53" i="7"/>
  <c r="FI53" i="7"/>
  <c r="FH53" i="7"/>
  <c r="FG53" i="7"/>
  <c r="FF53" i="7"/>
  <c r="FE53" i="7"/>
  <c r="FD53" i="7"/>
  <c r="FC53" i="7"/>
  <c r="FB53" i="7"/>
  <c r="FA53" i="7"/>
  <c r="EZ53" i="7"/>
  <c r="EY53" i="7"/>
  <c r="EX53" i="7"/>
  <c r="EW53" i="7"/>
  <c r="EV53" i="7"/>
  <c r="HT53" i="7" s="1"/>
  <c r="EU53" i="7"/>
  <c r="HS53" i="7" s="1"/>
  <c r="ET53" i="7"/>
  <c r="HR53" i="7" s="1"/>
  <c r="ES53" i="7"/>
  <c r="ER53" i="7"/>
  <c r="EQ53" i="7"/>
  <c r="HO53" i="7" s="1"/>
  <c r="EP53" i="7"/>
  <c r="EO53" i="7"/>
  <c r="EN53" i="7"/>
  <c r="EM53" i="7"/>
  <c r="EL53" i="7"/>
  <c r="HJ53" i="7" s="1"/>
  <c r="EK53" i="7"/>
  <c r="EJ53" i="7"/>
  <c r="EI53" i="7"/>
  <c r="HG53" i="7" s="1"/>
  <c r="EH53" i="7"/>
  <c r="HF53" i="7" s="1"/>
  <c r="EG53" i="7"/>
  <c r="EF53" i="7"/>
  <c r="HD53" i="7" s="1"/>
  <c r="EC53" i="7"/>
  <c r="DZ53" i="7"/>
  <c r="DY53" i="7"/>
  <c r="DX53" i="7"/>
  <c r="DL53" i="7"/>
  <c r="LG53" i="7" s="1"/>
  <c r="DK53" i="7"/>
  <c r="DJ53" i="7"/>
  <c r="LE53" i="7" s="1"/>
  <c r="DB53" i="7"/>
  <c r="KW53" i="7" s="1"/>
  <c r="CZ53" i="7"/>
  <c r="KU53" i="7" s="1"/>
  <c r="CY53" i="7"/>
  <c r="KT53" i="7" s="1"/>
  <c r="CV53" i="7"/>
  <c r="KQ53" i="7" s="1"/>
  <c r="CK53" i="7"/>
  <c r="CA53" i="7" s="1"/>
  <c r="AO53" i="7"/>
  <c r="AL53" i="7"/>
  <c r="AK53" i="7"/>
  <c r="AD53" i="7"/>
  <c r="J53" i="7"/>
  <c r="KO52" i="7"/>
  <c r="HQ52" i="7"/>
  <c r="HH52" i="7"/>
  <c r="GU52" i="7"/>
  <c r="GT52" i="7"/>
  <c r="GS52" i="7"/>
  <c r="GR52" i="7"/>
  <c r="GQ52" i="7"/>
  <c r="FU52" i="7"/>
  <c r="FT52" i="7"/>
  <c r="FS52" i="7"/>
  <c r="FR52" i="7"/>
  <c r="FQ52" i="7"/>
  <c r="FP52" i="7"/>
  <c r="FO52" i="7"/>
  <c r="FN52" i="7"/>
  <c r="FM52" i="7"/>
  <c r="FL52" i="7"/>
  <c r="FK52" i="7"/>
  <c r="FJ52" i="7"/>
  <c r="FI52" i="7"/>
  <c r="FH52" i="7"/>
  <c r="FG52" i="7"/>
  <c r="FF52" i="7"/>
  <c r="FE52" i="7"/>
  <c r="FD52" i="7"/>
  <c r="FC52" i="7"/>
  <c r="FB52" i="7"/>
  <c r="FA52" i="7"/>
  <c r="EZ52" i="7"/>
  <c r="EY52" i="7"/>
  <c r="EX52" i="7"/>
  <c r="EW52" i="7"/>
  <c r="EV52" i="7"/>
  <c r="EU52" i="7"/>
  <c r="ET52" i="7"/>
  <c r="ES52" i="7"/>
  <c r="DE52" i="7" s="1"/>
  <c r="KZ52" i="7" s="1"/>
  <c r="ER52" i="7"/>
  <c r="EQ52" i="7"/>
  <c r="EP52" i="7"/>
  <c r="EO52" i="7"/>
  <c r="EN52" i="7"/>
  <c r="EM52" i="7"/>
  <c r="EL52" i="7"/>
  <c r="HJ52" i="7" s="1"/>
  <c r="EK52" i="7"/>
  <c r="EJ52" i="7"/>
  <c r="EI52" i="7"/>
  <c r="EH52" i="7"/>
  <c r="CT52" i="7" s="1"/>
  <c r="EG52" i="7"/>
  <c r="EF52" i="7"/>
  <c r="EC52" i="7"/>
  <c r="DY52" i="7"/>
  <c r="DX52" i="7"/>
  <c r="DZ52" i="7" s="1"/>
  <c r="DG52" i="7"/>
  <c r="LB52" i="7" s="1"/>
  <c r="DF52" i="7"/>
  <c r="LA52" i="7" s="1"/>
  <c r="CW52" i="7"/>
  <c r="KR52" i="7" s="1"/>
  <c r="CV52" i="7"/>
  <c r="KQ52" i="7" s="1"/>
  <c r="CK52" i="7"/>
  <c r="CA52" i="7" s="1"/>
  <c r="GX52" i="7" s="1"/>
  <c r="AO52" i="7"/>
  <c r="AL52" i="7"/>
  <c r="AK52" i="7"/>
  <c r="AD52" i="7"/>
  <c r="J52" i="7"/>
  <c r="HX51" i="7"/>
  <c r="HP51" i="7"/>
  <c r="HO51" i="7"/>
  <c r="HG51" i="7"/>
  <c r="GU51" i="7"/>
  <c r="HK51" i="7" s="1"/>
  <c r="GT51" i="7"/>
  <c r="GS51" i="7"/>
  <c r="GR51" i="7"/>
  <c r="GQ51" i="7"/>
  <c r="FU51" i="7"/>
  <c r="FT51" i="7"/>
  <c r="FS51" i="7"/>
  <c r="FR51" i="7"/>
  <c r="FQ51" i="7"/>
  <c r="FP51" i="7"/>
  <c r="FO51" i="7"/>
  <c r="FN51" i="7"/>
  <c r="FM51" i="7"/>
  <c r="FL51" i="7"/>
  <c r="FK51" i="7"/>
  <c r="FJ51" i="7"/>
  <c r="FI51" i="7"/>
  <c r="FH51" i="7"/>
  <c r="FG51" i="7"/>
  <c r="FF51" i="7"/>
  <c r="FE51" i="7"/>
  <c r="FD51" i="7"/>
  <c r="FC51" i="7"/>
  <c r="FB51" i="7"/>
  <c r="FA51" i="7"/>
  <c r="EZ51" i="7"/>
  <c r="EY51" i="7"/>
  <c r="HW51" i="7" s="1"/>
  <c r="EX51" i="7"/>
  <c r="HV51" i="7" s="1"/>
  <c r="EW51" i="7"/>
  <c r="HU51" i="7" s="1"/>
  <c r="EV51" i="7"/>
  <c r="HT51" i="7" s="1"/>
  <c r="EU51" i="7"/>
  <c r="ET51" i="7"/>
  <c r="HR51" i="7" s="1"/>
  <c r="ES51" i="7"/>
  <c r="ER51" i="7"/>
  <c r="EQ51" i="7"/>
  <c r="EP51" i="7"/>
  <c r="HN51" i="7" s="1"/>
  <c r="EO51" i="7"/>
  <c r="DA51" i="7" s="1"/>
  <c r="KV51" i="7" s="1"/>
  <c r="EN51" i="7"/>
  <c r="HL51" i="7" s="1"/>
  <c r="EM51" i="7"/>
  <c r="EL51" i="7"/>
  <c r="HJ51" i="7" s="1"/>
  <c r="EK51" i="7"/>
  <c r="HI51" i="7" s="1"/>
  <c r="EJ51" i="7"/>
  <c r="HH51" i="7" s="1"/>
  <c r="EI51" i="7"/>
  <c r="EH51" i="7"/>
  <c r="HF51" i="7" s="1"/>
  <c r="EG51" i="7"/>
  <c r="CS51" i="7" s="1"/>
  <c r="KN51" i="7" s="1"/>
  <c r="EF51" i="7"/>
  <c r="CR51" i="7" s="1"/>
  <c r="EC51" i="7"/>
  <c r="DY51" i="7"/>
  <c r="DZ51" i="7" s="1"/>
  <c r="DX51" i="7"/>
  <c r="DH51" i="7"/>
  <c r="LC51" i="7" s="1"/>
  <c r="DG51" i="7"/>
  <c r="LB51" i="7" s="1"/>
  <c r="DE51" i="7"/>
  <c r="KZ51" i="7" s="1"/>
  <c r="CZ51" i="7"/>
  <c r="KU51" i="7" s="1"/>
  <c r="CY51" i="7"/>
  <c r="KT51" i="7" s="1"/>
  <c r="CX51" i="7"/>
  <c r="KS51" i="7" s="1"/>
  <c r="CV51" i="7"/>
  <c r="KQ51" i="7" s="1"/>
  <c r="CK51" i="7"/>
  <c r="CA51" i="7"/>
  <c r="GX51" i="7" s="1"/>
  <c r="AO51" i="7"/>
  <c r="AL51" i="7"/>
  <c r="AK51" i="7"/>
  <c r="AD51" i="7"/>
  <c r="J51" i="7"/>
  <c r="KW50" i="7"/>
  <c r="HP50" i="7"/>
  <c r="HJ50" i="7"/>
  <c r="GU50" i="7"/>
  <c r="GT50" i="7"/>
  <c r="GS50" i="7"/>
  <c r="GR50" i="7"/>
  <c r="GQ50" i="7"/>
  <c r="FU50" i="7"/>
  <c r="FT50" i="7"/>
  <c r="FS50" i="7"/>
  <c r="FR50" i="7"/>
  <c r="FQ50" i="7"/>
  <c r="FP50" i="7"/>
  <c r="FO50" i="7"/>
  <c r="FN50" i="7"/>
  <c r="FM50" i="7"/>
  <c r="FL50" i="7"/>
  <c r="FK50" i="7"/>
  <c r="FJ50" i="7"/>
  <c r="FI50" i="7"/>
  <c r="FH50" i="7"/>
  <c r="FG50" i="7"/>
  <c r="FF50" i="7"/>
  <c r="FE50" i="7"/>
  <c r="FD50" i="7"/>
  <c r="FC50" i="7"/>
  <c r="FB50" i="7"/>
  <c r="FA50" i="7"/>
  <c r="EZ50" i="7"/>
  <c r="EY50" i="7"/>
  <c r="HW50" i="7" s="1"/>
  <c r="EX50" i="7"/>
  <c r="EW50" i="7"/>
  <c r="EV50" i="7"/>
  <c r="EU50" i="7"/>
  <c r="ET50" i="7"/>
  <c r="ES50" i="7"/>
  <c r="HQ50" i="7" s="1"/>
  <c r="ER50" i="7"/>
  <c r="EQ50" i="7"/>
  <c r="HO50" i="7" s="1"/>
  <c r="EP50" i="7"/>
  <c r="HN50" i="7" s="1"/>
  <c r="EO50" i="7"/>
  <c r="EN50" i="7"/>
  <c r="EM50" i="7"/>
  <c r="EL50" i="7"/>
  <c r="EK50" i="7"/>
  <c r="HI50" i="7" s="1"/>
  <c r="EJ50" i="7"/>
  <c r="EI50" i="7"/>
  <c r="HG50" i="7" s="1"/>
  <c r="EH50" i="7"/>
  <c r="EG50" i="7"/>
  <c r="EF50" i="7"/>
  <c r="EC50" i="7"/>
  <c r="DY50" i="7"/>
  <c r="DX50" i="7"/>
  <c r="DZ50" i="7" s="1"/>
  <c r="DB50" i="7"/>
  <c r="CX50" i="7"/>
  <c r="KS50" i="7" s="1"/>
  <c r="CK50" i="7"/>
  <c r="CA50" i="7" s="1"/>
  <c r="GX50" i="7" s="1"/>
  <c r="AO50" i="7"/>
  <c r="AL50" i="7"/>
  <c r="AK50" i="7"/>
  <c r="AD50" i="7"/>
  <c r="J50" i="7"/>
  <c r="HP49" i="7"/>
  <c r="HK49" i="7"/>
  <c r="HJ49" i="7"/>
  <c r="GU49" i="7"/>
  <c r="GT49" i="7"/>
  <c r="GS49" i="7"/>
  <c r="GR49" i="7"/>
  <c r="DJ49" i="7" s="1"/>
  <c r="LE49" i="7" s="1"/>
  <c r="GQ49" i="7"/>
  <c r="FU49" i="7"/>
  <c r="FT49" i="7"/>
  <c r="FS49" i="7"/>
  <c r="FR49" i="7"/>
  <c r="FQ49" i="7"/>
  <c r="FP49" i="7"/>
  <c r="FO49" i="7"/>
  <c r="FN49" i="7"/>
  <c r="FM49" i="7"/>
  <c r="FL49" i="7"/>
  <c r="FK49" i="7"/>
  <c r="FJ49" i="7"/>
  <c r="FI49" i="7"/>
  <c r="FH49" i="7"/>
  <c r="FG49" i="7"/>
  <c r="FF49" i="7"/>
  <c r="FE49" i="7"/>
  <c r="FD49" i="7"/>
  <c r="FC49" i="7"/>
  <c r="FB49" i="7"/>
  <c r="FA49" i="7"/>
  <c r="EZ49" i="7"/>
  <c r="DL49" i="7" s="1"/>
  <c r="LG49" i="7" s="1"/>
  <c r="EY49" i="7"/>
  <c r="HW49" i="7" s="1"/>
  <c r="EX49" i="7"/>
  <c r="HV49" i="7" s="1"/>
  <c r="EW49" i="7"/>
  <c r="HU49" i="7" s="1"/>
  <c r="EV49" i="7"/>
  <c r="HT49" i="7" s="1"/>
  <c r="EU49" i="7"/>
  <c r="HS49" i="7" s="1"/>
  <c r="ET49" i="7"/>
  <c r="HR49" i="7" s="1"/>
  <c r="ES49" i="7"/>
  <c r="HQ49" i="7" s="1"/>
  <c r="ER49" i="7"/>
  <c r="EQ49" i="7"/>
  <c r="HO49" i="7" s="1"/>
  <c r="EP49" i="7"/>
  <c r="HN49" i="7" s="1"/>
  <c r="EO49" i="7"/>
  <c r="HM49" i="7" s="1"/>
  <c r="EN49" i="7"/>
  <c r="HL49" i="7" s="1"/>
  <c r="EM49" i="7"/>
  <c r="EL49" i="7"/>
  <c r="EK49" i="7"/>
  <c r="HI49" i="7" s="1"/>
  <c r="EJ49" i="7"/>
  <c r="CV49" i="7" s="1"/>
  <c r="KQ49" i="7" s="1"/>
  <c r="EI49" i="7"/>
  <c r="HG49" i="7" s="1"/>
  <c r="EH49" i="7"/>
  <c r="HF49" i="7" s="1"/>
  <c r="EG49" i="7"/>
  <c r="HE49" i="7" s="1"/>
  <c r="EF49" i="7"/>
  <c r="HD49" i="7" s="1"/>
  <c r="EC49" i="7"/>
  <c r="DZ49" i="7"/>
  <c r="DY49" i="7"/>
  <c r="DX49" i="7"/>
  <c r="DG49" i="7"/>
  <c r="LB49" i="7" s="1"/>
  <c r="DF49" i="7"/>
  <c r="LA49" i="7" s="1"/>
  <c r="DD49" i="7"/>
  <c r="KY49" i="7" s="1"/>
  <c r="CY49" i="7"/>
  <c r="KT49" i="7" s="1"/>
  <c r="CX49" i="7"/>
  <c r="KS49" i="7" s="1"/>
  <c r="CU49" i="7"/>
  <c r="KP49" i="7" s="1"/>
  <c r="CK49" i="7"/>
  <c r="CA49" i="7"/>
  <c r="GX49" i="7" s="1"/>
  <c r="AO49" i="7"/>
  <c r="AL49" i="7"/>
  <c r="AK49" i="7"/>
  <c r="AD49" i="7"/>
  <c r="J49" i="7"/>
  <c r="HQ48" i="7"/>
  <c r="HD48" i="7"/>
  <c r="GU48" i="7"/>
  <c r="GT48" i="7"/>
  <c r="GS48" i="7"/>
  <c r="GR48" i="7"/>
  <c r="GQ48" i="7"/>
  <c r="FU48" i="7"/>
  <c r="FT48" i="7"/>
  <c r="FS48" i="7"/>
  <c r="FR48" i="7"/>
  <c r="FQ48" i="7"/>
  <c r="FP48" i="7"/>
  <c r="FO48" i="7"/>
  <c r="FN48" i="7"/>
  <c r="FM48" i="7"/>
  <c r="FL48" i="7"/>
  <c r="FK48" i="7"/>
  <c r="FJ48" i="7"/>
  <c r="FI48" i="7"/>
  <c r="FH48" i="7"/>
  <c r="FG48" i="7"/>
  <c r="FF48" i="7"/>
  <c r="FE48" i="7"/>
  <c r="FD48" i="7"/>
  <c r="FC48" i="7"/>
  <c r="FB48" i="7"/>
  <c r="FA48" i="7"/>
  <c r="EZ48" i="7"/>
  <c r="EY48" i="7"/>
  <c r="EX48" i="7"/>
  <c r="EW48" i="7"/>
  <c r="HU48" i="7" s="1"/>
  <c r="EV48" i="7"/>
  <c r="EU48" i="7"/>
  <c r="HS48" i="7" s="1"/>
  <c r="ET48" i="7"/>
  <c r="ES48" i="7"/>
  <c r="ER48" i="7"/>
  <c r="EQ48" i="7"/>
  <c r="EP48" i="7"/>
  <c r="EO48" i="7"/>
  <c r="HM48" i="7" s="1"/>
  <c r="EN48" i="7"/>
  <c r="EM48" i="7"/>
  <c r="HK48" i="7" s="1"/>
  <c r="EL48" i="7"/>
  <c r="HJ48" i="7" s="1"/>
  <c r="EK48" i="7"/>
  <c r="HI48" i="7" s="1"/>
  <c r="EJ48" i="7"/>
  <c r="EI48" i="7"/>
  <c r="EH48" i="7"/>
  <c r="EG48" i="7"/>
  <c r="HE48" i="7" s="1"/>
  <c r="EF48" i="7"/>
  <c r="EC48" i="7"/>
  <c r="DY48" i="7"/>
  <c r="DX48" i="7"/>
  <c r="DZ48" i="7" s="1"/>
  <c r="DJ48" i="7"/>
  <c r="LE48" i="7" s="1"/>
  <c r="DI48" i="7"/>
  <c r="LD48" i="7" s="1"/>
  <c r="CX48" i="7"/>
  <c r="KS48" i="7" s="1"/>
  <c r="CK48" i="7"/>
  <c r="CA48" i="7" s="1"/>
  <c r="GX48" i="7" s="1"/>
  <c r="AO48" i="7"/>
  <c r="AL48" i="7"/>
  <c r="AK48" i="7"/>
  <c r="AD48" i="7"/>
  <c r="J48" i="7"/>
  <c r="KW47" i="7"/>
  <c r="HX47" i="7"/>
  <c r="HW47" i="7"/>
  <c r="HN47" i="7"/>
  <c r="HJ47" i="7"/>
  <c r="GX47" i="7"/>
  <c r="GU47" i="7"/>
  <c r="GT47" i="7"/>
  <c r="GS47" i="7"/>
  <c r="GR47" i="7"/>
  <c r="GQ47" i="7"/>
  <c r="DL47" i="7" s="1"/>
  <c r="LG47" i="7" s="1"/>
  <c r="FU47" i="7"/>
  <c r="FT47" i="7"/>
  <c r="FS47" i="7"/>
  <c r="FR47" i="7"/>
  <c r="FQ47" i="7"/>
  <c r="FP47" i="7"/>
  <c r="FO47" i="7"/>
  <c r="FN47" i="7"/>
  <c r="FM47" i="7"/>
  <c r="FL47" i="7"/>
  <c r="FK47" i="7"/>
  <c r="FJ47" i="7"/>
  <c r="FI47" i="7"/>
  <c r="FH47" i="7"/>
  <c r="FG47" i="7"/>
  <c r="FF47" i="7"/>
  <c r="FE47" i="7"/>
  <c r="FD47" i="7"/>
  <c r="FC47" i="7"/>
  <c r="FB47" i="7"/>
  <c r="FA47" i="7"/>
  <c r="EZ47" i="7"/>
  <c r="EY47" i="7"/>
  <c r="EX47" i="7"/>
  <c r="HV47" i="7" s="1"/>
  <c r="EW47" i="7"/>
  <c r="EV47" i="7"/>
  <c r="HT47" i="7" s="1"/>
  <c r="EU47" i="7"/>
  <c r="HS47" i="7" s="1"/>
  <c r="ET47" i="7"/>
  <c r="HR47" i="7" s="1"/>
  <c r="ES47" i="7"/>
  <c r="HQ47" i="7" s="1"/>
  <c r="ER47" i="7"/>
  <c r="EQ47" i="7"/>
  <c r="EP47" i="7"/>
  <c r="EO47" i="7"/>
  <c r="EN47" i="7"/>
  <c r="HL47" i="7" s="1"/>
  <c r="EM47" i="7"/>
  <c r="HK47" i="7" s="1"/>
  <c r="EL47" i="7"/>
  <c r="EK47" i="7"/>
  <c r="HI47" i="7" s="1"/>
  <c r="EJ47" i="7"/>
  <c r="HH47" i="7" s="1"/>
  <c r="EI47" i="7"/>
  <c r="HG47" i="7" s="1"/>
  <c r="EH47" i="7"/>
  <c r="HF47" i="7" s="1"/>
  <c r="EG47" i="7"/>
  <c r="HE47" i="7" s="1"/>
  <c r="EF47" i="7"/>
  <c r="HD47" i="7" s="1"/>
  <c r="EC47" i="7"/>
  <c r="DY47" i="7"/>
  <c r="DX47" i="7"/>
  <c r="DZ47" i="7" s="1"/>
  <c r="DJ47" i="7"/>
  <c r="LE47" i="7" s="1"/>
  <c r="DH47" i="7"/>
  <c r="LC47" i="7" s="1"/>
  <c r="DG47" i="7"/>
  <c r="LB47" i="7" s="1"/>
  <c r="DE47" i="7"/>
  <c r="KZ47" i="7" s="1"/>
  <c r="DB47" i="7"/>
  <c r="CZ47" i="7"/>
  <c r="KU47" i="7" s="1"/>
  <c r="CY47" i="7"/>
  <c r="KT47" i="7" s="1"/>
  <c r="CW47" i="7"/>
  <c r="KR47" i="7" s="1"/>
  <c r="CT47" i="7"/>
  <c r="KO47" i="7" s="1"/>
  <c r="CR47" i="7"/>
  <c r="CK47" i="7"/>
  <c r="CA47" i="7" s="1"/>
  <c r="AO47" i="7"/>
  <c r="AL47" i="7"/>
  <c r="AK47" i="7"/>
  <c r="AD47" i="7"/>
  <c r="J47" i="7"/>
  <c r="HV46" i="7"/>
  <c r="HF46" i="7"/>
  <c r="HE46" i="7"/>
  <c r="GU46" i="7"/>
  <c r="GT46" i="7"/>
  <c r="GS46" i="7"/>
  <c r="GR46" i="7"/>
  <c r="DF46" i="7" s="1"/>
  <c r="LA46" i="7" s="1"/>
  <c r="GQ46" i="7"/>
  <c r="FU46" i="7"/>
  <c r="FT46" i="7"/>
  <c r="FS46" i="7"/>
  <c r="FR46" i="7"/>
  <c r="FQ46" i="7"/>
  <c r="FP46" i="7"/>
  <c r="FO46" i="7"/>
  <c r="FN46" i="7"/>
  <c r="FM46" i="7"/>
  <c r="FL46" i="7"/>
  <c r="FK46" i="7"/>
  <c r="FJ46" i="7"/>
  <c r="FI46" i="7"/>
  <c r="FH46" i="7"/>
  <c r="FG46" i="7"/>
  <c r="FF46" i="7"/>
  <c r="FE46" i="7"/>
  <c r="FD46" i="7"/>
  <c r="FC46" i="7"/>
  <c r="FB46" i="7"/>
  <c r="FA46" i="7"/>
  <c r="EZ46" i="7"/>
  <c r="HX46" i="7" s="1"/>
  <c r="EY46" i="7"/>
  <c r="HW46" i="7" s="1"/>
  <c r="EX46" i="7"/>
  <c r="EW46" i="7"/>
  <c r="EV46" i="7"/>
  <c r="HT46" i="7" s="1"/>
  <c r="EU46" i="7"/>
  <c r="HS46" i="7" s="1"/>
  <c r="ET46" i="7"/>
  <c r="ES46" i="7"/>
  <c r="HQ46" i="7" s="1"/>
  <c r="ER46" i="7"/>
  <c r="HP46" i="7" s="1"/>
  <c r="EQ46" i="7"/>
  <c r="HO46" i="7" s="1"/>
  <c r="EP46" i="7"/>
  <c r="HN46" i="7" s="1"/>
  <c r="EO46" i="7"/>
  <c r="HM46" i="7" s="1"/>
  <c r="EN46" i="7"/>
  <c r="HL46" i="7" s="1"/>
  <c r="EM46" i="7"/>
  <c r="HK46" i="7" s="1"/>
  <c r="EL46" i="7"/>
  <c r="EK46" i="7"/>
  <c r="HI46" i="7" s="1"/>
  <c r="EJ46" i="7"/>
  <c r="HH46" i="7" s="1"/>
  <c r="EI46" i="7"/>
  <c r="HG46" i="7" s="1"/>
  <c r="EH46" i="7"/>
  <c r="CT46" i="7" s="1"/>
  <c r="KO46" i="7" s="1"/>
  <c r="EG46" i="7"/>
  <c r="CS46" i="7" s="1"/>
  <c r="KN46" i="7" s="1"/>
  <c r="EF46" i="7"/>
  <c r="HD46" i="7" s="1"/>
  <c r="EC46" i="7"/>
  <c r="DY46" i="7"/>
  <c r="DX46" i="7"/>
  <c r="DZ46" i="7" s="1"/>
  <c r="DJ46" i="7"/>
  <c r="LE46" i="7" s="1"/>
  <c r="DB46" i="7"/>
  <c r="KW46" i="7" s="1"/>
  <c r="DA46" i="7"/>
  <c r="KV46" i="7" s="1"/>
  <c r="CY46" i="7"/>
  <c r="KT46" i="7" s="1"/>
  <c r="CK46" i="7"/>
  <c r="CA46" i="7" s="1"/>
  <c r="GX46" i="7" s="1"/>
  <c r="AO46" i="7"/>
  <c r="AL46" i="7"/>
  <c r="AK46" i="7"/>
  <c r="AD46" i="7"/>
  <c r="J46" i="7"/>
  <c r="GU45" i="7"/>
  <c r="GT45" i="7"/>
  <c r="GS45" i="7"/>
  <c r="GR45" i="7"/>
  <c r="HM45" i="7" s="1"/>
  <c r="GQ45" i="7"/>
  <c r="FU45" i="7"/>
  <c r="FT45" i="7"/>
  <c r="FS45" i="7"/>
  <c r="FR45" i="7"/>
  <c r="FQ45" i="7"/>
  <c r="FP45" i="7"/>
  <c r="FO45" i="7"/>
  <c r="FN45" i="7"/>
  <c r="FM45" i="7"/>
  <c r="FL45" i="7"/>
  <c r="FK45" i="7"/>
  <c r="FJ45" i="7"/>
  <c r="FI45" i="7"/>
  <c r="FH45" i="7"/>
  <c r="FG45" i="7"/>
  <c r="FF45" i="7"/>
  <c r="FE45" i="7"/>
  <c r="FD45" i="7"/>
  <c r="FC45" i="7"/>
  <c r="FB45" i="7"/>
  <c r="FA45" i="7"/>
  <c r="EZ45" i="7"/>
  <c r="EY45" i="7"/>
  <c r="EX45" i="7"/>
  <c r="EW45" i="7"/>
  <c r="EV45" i="7"/>
  <c r="EU45" i="7"/>
  <c r="ET45" i="7"/>
  <c r="ES45" i="7"/>
  <c r="HQ45" i="7" s="1"/>
  <c r="ER45" i="7"/>
  <c r="DD45" i="7" s="1"/>
  <c r="KY45" i="7" s="1"/>
  <c r="EQ45" i="7"/>
  <c r="DC45" i="7" s="1"/>
  <c r="KX45" i="7" s="1"/>
  <c r="EP45" i="7"/>
  <c r="EO45" i="7"/>
  <c r="EN45" i="7"/>
  <c r="EM45" i="7"/>
  <c r="EL45" i="7"/>
  <c r="HJ45" i="7" s="1"/>
  <c r="EK45" i="7"/>
  <c r="HI45" i="7" s="1"/>
  <c r="EJ45" i="7"/>
  <c r="EI45" i="7"/>
  <c r="EH45" i="7"/>
  <c r="EG45" i="7"/>
  <c r="EF45" i="7"/>
  <c r="EC45" i="7"/>
  <c r="DY45" i="7"/>
  <c r="DZ45" i="7" s="1"/>
  <c r="DX45" i="7"/>
  <c r="DF45" i="7"/>
  <c r="LA45" i="7" s="1"/>
  <c r="CK45" i="7"/>
  <c r="CA45" i="7"/>
  <c r="GX45" i="7" s="1"/>
  <c r="AO45" i="7"/>
  <c r="AL45" i="7"/>
  <c r="AK45" i="7"/>
  <c r="AD45" i="7"/>
  <c r="J45" i="7"/>
  <c r="HR44" i="7"/>
  <c r="HO44" i="7"/>
  <c r="GU44" i="7"/>
  <c r="GT44" i="7"/>
  <c r="GS44" i="7"/>
  <c r="GR44" i="7"/>
  <c r="GQ44" i="7"/>
  <c r="FU44" i="7"/>
  <c r="FT44" i="7"/>
  <c r="FS44" i="7"/>
  <c r="FR44" i="7"/>
  <c r="FQ44" i="7"/>
  <c r="FP44" i="7"/>
  <c r="FO44" i="7"/>
  <c r="FN44" i="7"/>
  <c r="FM44" i="7"/>
  <c r="FL44" i="7"/>
  <c r="FK44" i="7"/>
  <c r="FJ44" i="7"/>
  <c r="FI44" i="7"/>
  <c r="FH44" i="7"/>
  <c r="FG44" i="7"/>
  <c r="FF44" i="7"/>
  <c r="FE44" i="7"/>
  <c r="FD44" i="7"/>
  <c r="FC44" i="7"/>
  <c r="FB44" i="7"/>
  <c r="FA44" i="7"/>
  <c r="EZ44" i="7"/>
  <c r="HX44" i="7" s="1"/>
  <c r="EY44" i="7"/>
  <c r="EX44" i="7"/>
  <c r="EW44" i="7"/>
  <c r="EV44" i="7"/>
  <c r="HT44" i="7" s="1"/>
  <c r="EU44" i="7"/>
  <c r="ET44" i="7"/>
  <c r="ES44" i="7"/>
  <c r="HQ44" i="7" s="1"/>
  <c r="ER44" i="7"/>
  <c r="HP44" i="7" s="1"/>
  <c r="EQ44" i="7"/>
  <c r="EP44" i="7"/>
  <c r="EO44" i="7"/>
  <c r="EN44" i="7"/>
  <c r="HL44" i="7" s="1"/>
  <c r="EM44" i="7"/>
  <c r="EL44" i="7"/>
  <c r="EK44" i="7"/>
  <c r="EJ44" i="7"/>
  <c r="HH44" i="7" s="1"/>
  <c r="EI44" i="7"/>
  <c r="EH44" i="7"/>
  <c r="EG44" i="7"/>
  <c r="EF44" i="7"/>
  <c r="HD44" i="7" s="1"/>
  <c r="EC44" i="7"/>
  <c r="DY44" i="7"/>
  <c r="DZ44" i="7" s="1"/>
  <c r="DX44" i="7"/>
  <c r="DF44" i="7"/>
  <c r="LA44" i="7" s="1"/>
  <c r="DE44" i="7"/>
  <c r="KZ44" i="7" s="1"/>
  <c r="DC44" i="7"/>
  <c r="KX44" i="7" s="1"/>
  <c r="CK44" i="7"/>
  <c r="CA44" i="7"/>
  <c r="GX44" i="7" s="1"/>
  <c r="AO44" i="7"/>
  <c r="AL44" i="7"/>
  <c r="AK44" i="7"/>
  <c r="AD44" i="7"/>
  <c r="J44" i="7"/>
  <c r="HT43" i="7"/>
  <c r="HS43" i="7"/>
  <c r="HQ43" i="7"/>
  <c r="GX43" i="7"/>
  <c r="GU43" i="7"/>
  <c r="GT43" i="7"/>
  <c r="GS43" i="7"/>
  <c r="GR43" i="7"/>
  <c r="GQ43" i="7"/>
  <c r="CW43" i="7" s="1"/>
  <c r="FU43" i="7"/>
  <c r="FT43" i="7"/>
  <c r="FS43" i="7"/>
  <c r="FR43" i="7"/>
  <c r="FQ43" i="7"/>
  <c r="FP43" i="7"/>
  <c r="FO43" i="7"/>
  <c r="FN43" i="7"/>
  <c r="FM43" i="7"/>
  <c r="FL43" i="7"/>
  <c r="FK43" i="7"/>
  <c r="FJ43" i="7"/>
  <c r="FI43" i="7"/>
  <c r="FH43" i="7"/>
  <c r="FG43" i="7"/>
  <c r="FF43" i="7"/>
  <c r="FE43" i="7"/>
  <c r="FD43" i="7"/>
  <c r="FC43" i="7"/>
  <c r="FB43" i="7"/>
  <c r="FA43" i="7"/>
  <c r="EZ43" i="7"/>
  <c r="EY43" i="7"/>
  <c r="EX43" i="7"/>
  <c r="HV43" i="7" s="1"/>
  <c r="EW43" i="7"/>
  <c r="EV43" i="7"/>
  <c r="EU43" i="7"/>
  <c r="ET43" i="7"/>
  <c r="HR43" i="7" s="1"/>
  <c r="ES43" i="7"/>
  <c r="ER43" i="7"/>
  <c r="EQ43" i="7"/>
  <c r="EP43" i="7"/>
  <c r="HN43" i="7" s="1"/>
  <c r="EO43" i="7"/>
  <c r="EN43" i="7"/>
  <c r="EM43" i="7"/>
  <c r="EL43" i="7"/>
  <c r="HJ43" i="7" s="1"/>
  <c r="EK43" i="7"/>
  <c r="EJ43" i="7"/>
  <c r="EI43" i="7"/>
  <c r="EH43" i="7"/>
  <c r="HF43" i="7" s="1"/>
  <c r="EG43" i="7"/>
  <c r="EF43" i="7"/>
  <c r="HD43" i="7" s="1"/>
  <c r="EC43" i="7"/>
  <c r="DY43" i="7"/>
  <c r="DX43" i="7"/>
  <c r="DZ43" i="7" s="1"/>
  <c r="DJ43" i="7"/>
  <c r="DH43" i="7"/>
  <c r="LC43" i="7" s="1"/>
  <c r="DG43" i="7"/>
  <c r="LB43" i="7" s="1"/>
  <c r="CT43" i="7"/>
  <c r="KO43" i="7" s="1"/>
  <c r="CK43" i="7"/>
  <c r="CA43" i="7" s="1"/>
  <c r="AO43" i="7"/>
  <c r="AL43" i="7"/>
  <c r="AK43" i="7"/>
  <c r="AD43" i="7"/>
  <c r="J43" i="7"/>
  <c r="LG42" i="7"/>
  <c r="LF42" i="7"/>
  <c r="LE42" i="7"/>
  <c r="LD42" i="7"/>
  <c r="LC42" i="7"/>
  <c r="LB42" i="7"/>
  <c r="LA42" i="7"/>
  <c r="KZ42" i="7"/>
  <c r="KY42" i="7"/>
  <c r="KX42" i="7"/>
  <c r="KW42" i="7"/>
  <c r="KV42" i="7"/>
  <c r="KU42" i="7"/>
  <c r="KT42" i="7"/>
  <c r="KS42" i="7"/>
  <c r="HV42" i="7"/>
  <c r="HU42" i="7"/>
  <c r="HF42" i="7"/>
  <c r="HE42" i="7"/>
  <c r="GU42" i="7"/>
  <c r="GT42" i="7"/>
  <c r="GS42" i="7"/>
  <c r="GR42" i="7"/>
  <c r="GQ42" i="7"/>
  <c r="HG42" i="7" s="1"/>
  <c r="FU42" i="7"/>
  <c r="FT42" i="7"/>
  <c r="FS42" i="7"/>
  <c r="FR42" i="7"/>
  <c r="FQ42" i="7"/>
  <c r="FP42" i="7"/>
  <c r="FO42" i="7"/>
  <c r="FN42" i="7"/>
  <c r="FM42" i="7"/>
  <c r="FL42" i="7"/>
  <c r="FK42" i="7"/>
  <c r="FJ42" i="7"/>
  <c r="FI42" i="7"/>
  <c r="FH42" i="7"/>
  <c r="FG42" i="7"/>
  <c r="FF42" i="7"/>
  <c r="FE42" i="7"/>
  <c r="FD42" i="7"/>
  <c r="FC42" i="7"/>
  <c r="FB42" i="7"/>
  <c r="FA42" i="7"/>
  <c r="EZ42" i="7"/>
  <c r="HX42" i="7" s="1"/>
  <c r="EY42" i="7"/>
  <c r="EX42" i="7"/>
  <c r="EW42" i="7"/>
  <c r="EV42" i="7"/>
  <c r="HT42" i="7" s="1"/>
  <c r="EU42" i="7"/>
  <c r="ET42" i="7"/>
  <c r="ES42" i="7"/>
  <c r="ER42" i="7"/>
  <c r="HP42" i="7" s="1"/>
  <c r="EQ42" i="7"/>
  <c r="EP42" i="7"/>
  <c r="HN42" i="7" s="1"/>
  <c r="EO42" i="7"/>
  <c r="EN42" i="7"/>
  <c r="HL42" i="7" s="1"/>
  <c r="EM42" i="7"/>
  <c r="EL42" i="7"/>
  <c r="EK42" i="7"/>
  <c r="EJ42" i="7"/>
  <c r="CV42" i="7" s="1"/>
  <c r="KQ42" i="7" s="1"/>
  <c r="EI42" i="7"/>
  <c r="EH42" i="7"/>
  <c r="CT42" i="7" s="1"/>
  <c r="KO42" i="7" s="1"/>
  <c r="EG42" i="7"/>
  <c r="EF42" i="7"/>
  <c r="HD42" i="7" s="1"/>
  <c r="EC42" i="7"/>
  <c r="DY42" i="7"/>
  <c r="DZ42" i="7" s="1"/>
  <c r="DX42" i="7"/>
  <c r="CW42" i="7"/>
  <c r="KR42" i="7" s="1"/>
  <c r="CK42" i="7"/>
  <c r="CA42" i="7" s="1"/>
  <c r="GX42" i="7" s="1"/>
  <c r="AO42" i="7"/>
  <c r="AL42" i="7"/>
  <c r="AK42" i="7"/>
  <c r="AD42" i="7"/>
  <c r="J42" i="7"/>
  <c r="LG41" i="7"/>
  <c r="LF41" i="7"/>
  <c r="LE41" i="7"/>
  <c r="LD41" i="7"/>
  <c r="LC41" i="7"/>
  <c r="LB41" i="7"/>
  <c r="LA41" i="7"/>
  <c r="KZ41" i="7"/>
  <c r="KY41" i="7"/>
  <c r="KX41" i="7"/>
  <c r="KW41" i="7"/>
  <c r="KV41" i="7"/>
  <c r="KU41" i="7"/>
  <c r="KT41" i="7"/>
  <c r="KS41" i="7"/>
  <c r="KR41" i="7"/>
  <c r="KQ41" i="7"/>
  <c r="KP41" i="7"/>
  <c r="KO41" i="7"/>
  <c r="KN41" i="7"/>
  <c r="KM41" i="7"/>
  <c r="HV41" i="7"/>
  <c r="HS41" i="7"/>
  <c r="HR41" i="7"/>
  <c r="HN41" i="7"/>
  <c r="HM41" i="7"/>
  <c r="HJ41" i="7"/>
  <c r="HI41" i="7"/>
  <c r="HH41" i="7"/>
  <c r="GU41" i="7"/>
  <c r="GT41" i="7"/>
  <c r="GS41" i="7"/>
  <c r="GR41" i="7"/>
  <c r="GQ41" i="7"/>
  <c r="FU41" i="7"/>
  <c r="FT41" i="7"/>
  <c r="FS41" i="7"/>
  <c r="FR41" i="7"/>
  <c r="FQ41" i="7"/>
  <c r="FP41" i="7"/>
  <c r="FO41" i="7"/>
  <c r="FN41" i="7"/>
  <c r="FM41" i="7"/>
  <c r="FL41" i="7"/>
  <c r="FK41" i="7"/>
  <c r="FJ41" i="7"/>
  <c r="FI41" i="7"/>
  <c r="FH41" i="7"/>
  <c r="FG41" i="7"/>
  <c r="FF41" i="7"/>
  <c r="FE41" i="7"/>
  <c r="FD41" i="7"/>
  <c r="FC41" i="7"/>
  <c r="FB41" i="7"/>
  <c r="FA41" i="7"/>
  <c r="EZ41" i="7"/>
  <c r="HX41" i="7" s="1"/>
  <c r="EY41" i="7"/>
  <c r="HW41" i="7" s="1"/>
  <c r="EX41" i="7"/>
  <c r="EW41" i="7"/>
  <c r="HU41" i="7" s="1"/>
  <c r="EV41" i="7"/>
  <c r="HT41" i="7" s="1"/>
  <c r="EU41" i="7"/>
  <c r="ET41" i="7"/>
  <c r="ES41" i="7"/>
  <c r="HQ41" i="7" s="1"/>
  <c r="ER41" i="7"/>
  <c r="HP41" i="7" s="1"/>
  <c r="EQ41" i="7"/>
  <c r="HO41" i="7" s="1"/>
  <c r="EP41" i="7"/>
  <c r="EO41" i="7"/>
  <c r="EN41" i="7"/>
  <c r="HL41" i="7" s="1"/>
  <c r="EM41" i="7"/>
  <c r="HK41" i="7" s="1"/>
  <c r="EL41" i="7"/>
  <c r="EK41" i="7"/>
  <c r="EJ41" i="7"/>
  <c r="EI41" i="7"/>
  <c r="HG41" i="7" s="1"/>
  <c r="EH41" i="7"/>
  <c r="HF41" i="7" s="1"/>
  <c r="EG41" i="7"/>
  <c r="HE41" i="7" s="1"/>
  <c r="EF41" i="7"/>
  <c r="HD41" i="7" s="1"/>
  <c r="EC41" i="7"/>
  <c r="DZ41" i="7"/>
  <c r="DY41" i="7"/>
  <c r="DX41" i="7"/>
  <c r="DS41" i="7"/>
  <c r="CP41" i="7"/>
  <c r="CO41" i="7"/>
  <c r="CM41" i="7"/>
  <c r="CN41" i="7" s="1"/>
  <c r="CK41" i="7"/>
  <c r="CJ41" i="7"/>
  <c r="CA41" i="7"/>
  <c r="GX41" i="7" s="1"/>
  <c r="AO41" i="7"/>
  <c r="AL41" i="7"/>
  <c r="AK41" i="7"/>
  <c r="AD41" i="7"/>
  <c r="J41" i="7"/>
  <c r="LG40" i="7"/>
  <c r="LF40" i="7"/>
  <c r="LE40" i="7"/>
  <c r="LD40" i="7"/>
  <c r="LC40" i="7"/>
  <c r="LB40" i="7"/>
  <c r="LA40" i="7"/>
  <c r="KZ40" i="7"/>
  <c r="KY40" i="7"/>
  <c r="KX40" i="7"/>
  <c r="KW40" i="7"/>
  <c r="KV40" i="7"/>
  <c r="KU40" i="7"/>
  <c r="KT40" i="7"/>
  <c r="KS40" i="7"/>
  <c r="KR40" i="7"/>
  <c r="KQ40" i="7"/>
  <c r="KP40" i="7"/>
  <c r="KO40" i="7"/>
  <c r="KN40" i="7"/>
  <c r="KM40" i="7"/>
  <c r="GU40" i="7"/>
  <c r="GT40" i="7"/>
  <c r="GS40" i="7"/>
  <c r="GR40" i="7"/>
  <c r="GQ40" i="7"/>
  <c r="FU40" i="7"/>
  <c r="FT40" i="7"/>
  <c r="FS40" i="7"/>
  <c r="FR40" i="7"/>
  <c r="FQ40" i="7"/>
  <c r="FP40" i="7"/>
  <c r="FO40" i="7"/>
  <c r="FN40" i="7"/>
  <c r="FM40" i="7"/>
  <c r="FL40" i="7"/>
  <c r="FK40" i="7"/>
  <c r="FJ40" i="7"/>
  <c r="FI40" i="7"/>
  <c r="FH40" i="7"/>
  <c r="FG40" i="7"/>
  <c r="FF40" i="7"/>
  <c r="FE40" i="7"/>
  <c r="FD40" i="7"/>
  <c r="FC40" i="7"/>
  <c r="FB40" i="7"/>
  <c r="FA40" i="7"/>
  <c r="EZ40" i="7"/>
  <c r="EY40" i="7"/>
  <c r="EX40" i="7"/>
  <c r="HV40" i="7" s="1"/>
  <c r="EW40" i="7"/>
  <c r="HU40" i="7" s="1"/>
  <c r="EV40" i="7"/>
  <c r="EU40" i="7"/>
  <c r="ET40" i="7"/>
  <c r="ES40" i="7"/>
  <c r="ER40" i="7"/>
  <c r="EQ40" i="7"/>
  <c r="EP40" i="7"/>
  <c r="HN40" i="7" s="1"/>
  <c r="EO40" i="7"/>
  <c r="EN40" i="7"/>
  <c r="EM40" i="7"/>
  <c r="EL40" i="7"/>
  <c r="EK40" i="7"/>
  <c r="EJ40" i="7"/>
  <c r="EI40" i="7"/>
  <c r="EH40" i="7"/>
  <c r="HF40" i="7" s="1"/>
  <c r="EG40" i="7"/>
  <c r="EF40" i="7"/>
  <c r="EC40" i="7"/>
  <c r="DY40" i="7"/>
  <c r="DX40" i="7"/>
  <c r="DZ40" i="7" s="1"/>
  <c r="DU40" i="7"/>
  <c r="DT40" i="7"/>
  <c r="CP40" i="7"/>
  <c r="CN40" i="7"/>
  <c r="CM40" i="7"/>
  <c r="CL40" i="7" s="1"/>
  <c r="CK40" i="7"/>
  <c r="CJ40" i="7"/>
  <c r="CA40" i="7"/>
  <c r="GX40" i="7" s="1"/>
  <c r="AO40" i="7"/>
  <c r="AL40" i="7"/>
  <c r="AK40" i="7"/>
  <c r="AD40" i="7"/>
  <c r="LG39" i="7"/>
  <c r="LF39" i="7"/>
  <c r="LE39" i="7"/>
  <c r="LD39" i="7"/>
  <c r="LC39" i="7"/>
  <c r="LB39" i="7"/>
  <c r="LA39" i="7"/>
  <c r="KZ39" i="7"/>
  <c r="KY39" i="7"/>
  <c r="KX39" i="7"/>
  <c r="KW39" i="7"/>
  <c r="KV39" i="7"/>
  <c r="KU39" i="7"/>
  <c r="KT39" i="7"/>
  <c r="KS39" i="7"/>
  <c r="KR39" i="7"/>
  <c r="KQ39" i="7"/>
  <c r="KP39" i="7"/>
  <c r="KO39" i="7"/>
  <c r="KN39" i="7"/>
  <c r="KM39" i="7"/>
  <c r="HX39" i="7"/>
  <c r="HL39" i="7"/>
  <c r="HJ39" i="7"/>
  <c r="HI39" i="7"/>
  <c r="HH39" i="7"/>
  <c r="GU39" i="7"/>
  <c r="GT39" i="7"/>
  <c r="GS39" i="7"/>
  <c r="GR39" i="7"/>
  <c r="GQ39" i="7"/>
  <c r="FU39" i="7"/>
  <c r="FT39" i="7"/>
  <c r="FS39" i="7"/>
  <c r="FR39" i="7"/>
  <c r="FQ39" i="7"/>
  <c r="FP39" i="7"/>
  <c r="FO39" i="7"/>
  <c r="FN39" i="7"/>
  <c r="FM39" i="7"/>
  <c r="FL39" i="7"/>
  <c r="FK39" i="7"/>
  <c r="FJ39" i="7"/>
  <c r="FI39" i="7"/>
  <c r="FH39" i="7"/>
  <c r="FG39" i="7"/>
  <c r="FF39" i="7"/>
  <c r="FE39" i="7"/>
  <c r="FD39" i="7"/>
  <c r="FC39" i="7"/>
  <c r="FB39" i="7"/>
  <c r="FA39" i="7"/>
  <c r="EZ39" i="7"/>
  <c r="EY39" i="7"/>
  <c r="HW39" i="7" s="1"/>
  <c r="EX39" i="7"/>
  <c r="HV39" i="7" s="1"/>
  <c r="EW39" i="7"/>
  <c r="HU39" i="7" s="1"/>
  <c r="EV39" i="7"/>
  <c r="HT39" i="7" s="1"/>
  <c r="EU39" i="7"/>
  <c r="HS39" i="7" s="1"/>
  <c r="ET39" i="7"/>
  <c r="HR39" i="7" s="1"/>
  <c r="ES39" i="7"/>
  <c r="HQ39" i="7" s="1"/>
  <c r="ER39" i="7"/>
  <c r="HP39" i="7" s="1"/>
  <c r="EQ39" i="7"/>
  <c r="HO39" i="7" s="1"/>
  <c r="EP39" i="7"/>
  <c r="HN39" i="7" s="1"/>
  <c r="EO39" i="7"/>
  <c r="HM39" i="7" s="1"/>
  <c r="EN39" i="7"/>
  <c r="EM39" i="7"/>
  <c r="HK39" i="7" s="1"/>
  <c r="EL39" i="7"/>
  <c r="EK39" i="7"/>
  <c r="EJ39" i="7"/>
  <c r="EI39" i="7"/>
  <c r="HG39" i="7" s="1"/>
  <c r="EH39" i="7"/>
  <c r="HF39" i="7" s="1"/>
  <c r="EG39" i="7"/>
  <c r="HE39" i="7" s="1"/>
  <c r="EF39" i="7"/>
  <c r="HD39" i="7" s="1"/>
  <c r="EC39" i="7"/>
  <c r="DZ39" i="7"/>
  <c r="DY39" i="7"/>
  <c r="DX39" i="7"/>
  <c r="DT39" i="7"/>
  <c r="DR39" i="7"/>
  <c r="CP39" i="7"/>
  <c r="CM39" i="7"/>
  <c r="CO39" i="7" s="1"/>
  <c r="CL39" i="7"/>
  <c r="CK39" i="7"/>
  <c r="CA39" i="7" s="1"/>
  <c r="GX39" i="7" s="1"/>
  <c r="CJ39" i="7"/>
  <c r="CN39" i="7" s="1"/>
  <c r="AO39" i="7"/>
  <c r="AL39" i="7"/>
  <c r="AK39" i="7"/>
  <c r="AD39" i="7"/>
  <c r="LG38" i="7"/>
  <c r="LF38" i="7"/>
  <c r="LE38" i="7"/>
  <c r="LD38" i="7"/>
  <c r="LC38" i="7"/>
  <c r="LB38" i="7"/>
  <c r="LA38" i="7"/>
  <c r="KZ38" i="7"/>
  <c r="KY38" i="7"/>
  <c r="KX38" i="7"/>
  <c r="KW38" i="7"/>
  <c r="KV38" i="7"/>
  <c r="KU38" i="7"/>
  <c r="KT38" i="7"/>
  <c r="KS38" i="7"/>
  <c r="KR38" i="7"/>
  <c r="KQ38" i="7"/>
  <c r="KP38" i="7"/>
  <c r="KO38" i="7"/>
  <c r="KN38" i="7"/>
  <c r="KM38" i="7"/>
  <c r="HU38" i="7"/>
  <c r="HT38" i="7"/>
  <c r="HP38" i="7"/>
  <c r="HN38" i="7"/>
  <c r="HM38" i="7"/>
  <c r="HE38" i="7"/>
  <c r="HD38" i="7"/>
  <c r="GU38" i="7"/>
  <c r="GT38" i="7"/>
  <c r="GS38" i="7"/>
  <c r="GR38" i="7"/>
  <c r="GQ38" i="7"/>
  <c r="FU38" i="7"/>
  <c r="FT38" i="7"/>
  <c r="FS38" i="7"/>
  <c r="FR38" i="7"/>
  <c r="FQ38" i="7"/>
  <c r="FP38" i="7"/>
  <c r="FO38" i="7"/>
  <c r="FN38" i="7"/>
  <c r="FM38" i="7"/>
  <c r="FL38" i="7"/>
  <c r="FK38" i="7"/>
  <c r="FJ38" i="7"/>
  <c r="FI38" i="7"/>
  <c r="FH38" i="7"/>
  <c r="FG38" i="7"/>
  <c r="FF38" i="7"/>
  <c r="FE38" i="7"/>
  <c r="FD38" i="7"/>
  <c r="FC38" i="7"/>
  <c r="FB38" i="7"/>
  <c r="FA38" i="7"/>
  <c r="EZ38" i="7"/>
  <c r="HX38" i="7" s="1"/>
  <c r="EY38" i="7"/>
  <c r="EX38" i="7"/>
  <c r="HV38" i="7" s="1"/>
  <c r="EW38" i="7"/>
  <c r="EV38" i="7"/>
  <c r="EU38" i="7"/>
  <c r="HS38" i="7" s="1"/>
  <c r="ET38" i="7"/>
  <c r="HR38" i="7" s="1"/>
  <c r="ES38" i="7"/>
  <c r="HQ38" i="7" s="1"/>
  <c r="ER38" i="7"/>
  <c r="EQ38" i="7"/>
  <c r="EP38" i="7"/>
  <c r="EO38" i="7"/>
  <c r="EN38" i="7"/>
  <c r="HL38" i="7" s="1"/>
  <c r="EM38" i="7"/>
  <c r="HK38" i="7" s="1"/>
  <c r="EL38" i="7"/>
  <c r="HJ38" i="7" s="1"/>
  <c r="EK38" i="7"/>
  <c r="HI38" i="7" s="1"/>
  <c r="EJ38" i="7"/>
  <c r="HH38" i="7" s="1"/>
  <c r="EI38" i="7"/>
  <c r="HG38" i="7" s="1"/>
  <c r="EH38" i="7"/>
  <c r="HF38" i="7" s="1"/>
  <c r="EG38" i="7"/>
  <c r="EF38" i="7"/>
  <c r="EC38" i="7"/>
  <c r="DZ38" i="7"/>
  <c r="DY38" i="7"/>
  <c r="DX38" i="7"/>
  <c r="CM38" i="7"/>
  <c r="CL38" i="7" s="1"/>
  <c r="CK38" i="7"/>
  <c r="CJ38" i="7"/>
  <c r="CA38" i="7"/>
  <c r="GX38" i="7" s="1"/>
  <c r="AO38" i="7"/>
  <c r="AL38" i="7"/>
  <c r="AK38" i="7"/>
  <c r="AD38" i="7"/>
  <c r="J38" i="7"/>
  <c r="LG37" i="7"/>
  <c r="LF37" i="7"/>
  <c r="LE37" i="7"/>
  <c r="LD37" i="7"/>
  <c r="LC37" i="7"/>
  <c r="LB37" i="7"/>
  <c r="LA37" i="7"/>
  <c r="KZ37" i="7"/>
  <c r="KY37" i="7"/>
  <c r="KX37" i="7"/>
  <c r="KW37" i="7"/>
  <c r="KV37" i="7"/>
  <c r="KU37" i="7"/>
  <c r="KT37" i="7"/>
  <c r="KS37" i="7"/>
  <c r="KR37" i="7"/>
  <c r="KQ37" i="7"/>
  <c r="KP37" i="7"/>
  <c r="KO37" i="7"/>
  <c r="KN37" i="7"/>
  <c r="KM37" i="7"/>
  <c r="HU37" i="7"/>
  <c r="HE37" i="7"/>
  <c r="GX37" i="7"/>
  <c r="GU37" i="7"/>
  <c r="GT37" i="7"/>
  <c r="GS37" i="7"/>
  <c r="GR37" i="7"/>
  <c r="GQ37" i="7"/>
  <c r="FU37" i="7"/>
  <c r="FT37" i="7"/>
  <c r="FS37" i="7"/>
  <c r="FR37" i="7"/>
  <c r="FQ37" i="7"/>
  <c r="FP37" i="7"/>
  <c r="FO37" i="7"/>
  <c r="FN37" i="7"/>
  <c r="FM37" i="7"/>
  <c r="FL37" i="7"/>
  <c r="FK37" i="7"/>
  <c r="FJ37" i="7"/>
  <c r="FI37" i="7"/>
  <c r="FH37" i="7"/>
  <c r="FG37" i="7"/>
  <c r="FF37" i="7"/>
  <c r="FE37" i="7"/>
  <c r="FD37" i="7"/>
  <c r="FC37" i="7"/>
  <c r="FB37" i="7"/>
  <c r="FA37" i="7"/>
  <c r="EZ37" i="7"/>
  <c r="EY37" i="7"/>
  <c r="EX37" i="7"/>
  <c r="EW37" i="7"/>
  <c r="EV37" i="7"/>
  <c r="HT37" i="7" s="1"/>
  <c r="EU37" i="7"/>
  <c r="HS37" i="7" s="1"/>
  <c r="ET37" i="7"/>
  <c r="HR37" i="7" s="1"/>
  <c r="ES37" i="7"/>
  <c r="HQ37" i="7" s="1"/>
  <c r="ER37" i="7"/>
  <c r="EQ37" i="7"/>
  <c r="EP37" i="7"/>
  <c r="EO37" i="7"/>
  <c r="HM37" i="7" s="1"/>
  <c r="EN37" i="7"/>
  <c r="HL37" i="7" s="1"/>
  <c r="EM37" i="7"/>
  <c r="HK37" i="7" s="1"/>
  <c r="EL37" i="7"/>
  <c r="HJ37" i="7" s="1"/>
  <c r="EK37" i="7"/>
  <c r="HI37" i="7" s="1"/>
  <c r="EJ37" i="7"/>
  <c r="EI37" i="7"/>
  <c r="EH37" i="7"/>
  <c r="EG37" i="7"/>
  <c r="EF37" i="7"/>
  <c r="HD37" i="7" s="1"/>
  <c r="EC37" i="7"/>
  <c r="DY37" i="7"/>
  <c r="DZ37" i="7" s="1"/>
  <c r="DX37" i="7"/>
  <c r="DS37" i="7"/>
  <c r="DR37" i="7"/>
  <c r="CM37" i="7"/>
  <c r="CK37" i="7"/>
  <c r="CA37" i="7" s="1"/>
  <c r="CJ37" i="7"/>
  <c r="AO37" i="7"/>
  <c r="AL37" i="7"/>
  <c r="AK37" i="7"/>
  <c r="AD37" i="7"/>
  <c r="LG36" i="7"/>
  <c r="LF36" i="7"/>
  <c r="LE36" i="7"/>
  <c r="LD36" i="7"/>
  <c r="LC36" i="7"/>
  <c r="LB36" i="7"/>
  <c r="LA36" i="7"/>
  <c r="KZ36" i="7"/>
  <c r="KY36" i="7"/>
  <c r="KX36" i="7"/>
  <c r="KW36" i="7"/>
  <c r="KV36" i="7"/>
  <c r="KU36" i="7"/>
  <c r="KT36" i="7"/>
  <c r="KS36" i="7"/>
  <c r="KR36" i="7"/>
  <c r="KQ36" i="7"/>
  <c r="KP36" i="7"/>
  <c r="KO36" i="7"/>
  <c r="KN36" i="7"/>
  <c r="KM36" i="7"/>
  <c r="HW36" i="7"/>
  <c r="HV36" i="7"/>
  <c r="HQ36" i="7"/>
  <c r="HG36" i="7"/>
  <c r="HF36" i="7"/>
  <c r="GU36" i="7"/>
  <c r="GT36" i="7"/>
  <c r="GS36" i="7"/>
  <c r="GR36" i="7"/>
  <c r="GQ36" i="7"/>
  <c r="HO36" i="7" s="1"/>
  <c r="FU36" i="7"/>
  <c r="FT36" i="7"/>
  <c r="FS36" i="7"/>
  <c r="FR36" i="7"/>
  <c r="FQ36" i="7"/>
  <c r="FP36" i="7"/>
  <c r="FO36" i="7"/>
  <c r="FN36" i="7"/>
  <c r="FM36" i="7"/>
  <c r="FL36" i="7"/>
  <c r="FK36" i="7"/>
  <c r="FJ36" i="7"/>
  <c r="FI36" i="7"/>
  <c r="FH36" i="7"/>
  <c r="FG36" i="7"/>
  <c r="FF36" i="7"/>
  <c r="FE36" i="7"/>
  <c r="FD36" i="7"/>
  <c r="FC36" i="7"/>
  <c r="FB36" i="7"/>
  <c r="FA36" i="7"/>
  <c r="EZ36" i="7"/>
  <c r="EY36" i="7"/>
  <c r="EX36" i="7"/>
  <c r="EW36" i="7"/>
  <c r="HU36" i="7" s="1"/>
  <c r="EV36" i="7"/>
  <c r="HT36" i="7" s="1"/>
  <c r="EU36" i="7"/>
  <c r="ET36" i="7"/>
  <c r="HR36" i="7" s="1"/>
  <c r="ES36" i="7"/>
  <c r="ER36" i="7"/>
  <c r="EQ36" i="7"/>
  <c r="EP36" i="7"/>
  <c r="HN36" i="7" s="1"/>
  <c r="EO36" i="7"/>
  <c r="HM36" i="7" s="1"/>
  <c r="EN36" i="7"/>
  <c r="HL36" i="7" s="1"/>
  <c r="EM36" i="7"/>
  <c r="EL36" i="7"/>
  <c r="HJ36" i="7" s="1"/>
  <c r="EK36" i="7"/>
  <c r="EJ36" i="7"/>
  <c r="EI36" i="7"/>
  <c r="EH36" i="7"/>
  <c r="EG36" i="7"/>
  <c r="HE36" i="7" s="1"/>
  <c r="EF36" i="7"/>
  <c r="HD36" i="7" s="1"/>
  <c r="EC36" i="7"/>
  <c r="DY36" i="7"/>
  <c r="DZ36" i="7" s="1"/>
  <c r="DX36" i="7"/>
  <c r="CM36" i="7"/>
  <c r="CK36" i="7"/>
  <c r="CJ36" i="7"/>
  <c r="CA36" i="7"/>
  <c r="GX36" i="7" s="1"/>
  <c r="AO36" i="7"/>
  <c r="AL36" i="7"/>
  <c r="AK36" i="7"/>
  <c r="AD36" i="7"/>
  <c r="LG35" i="7"/>
  <c r="LF35" i="7"/>
  <c r="LE35" i="7"/>
  <c r="LD35" i="7"/>
  <c r="LC35" i="7"/>
  <c r="LB35" i="7"/>
  <c r="LA35" i="7"/>
  <c r="KZ35" i="7"/>
  <c r="KY35" i="7"/>
  <c r="KX35" i="7"/>
  <c r="KW35" i="7"/>
  <c r="KV35" i="7"/>
  <c r="KU35" i="7"/>
  <c r="KT35" i="7"/>
  <c r="KS35" i="7"/>
  <c r="KR35" i="7"/>
  <c r="KQ35" i="7"/>
  <c r="KP35" i="7"/>
  <c r="KO35" i="7"/>
  <c r="KN35" i="7"/>
  <c r="KM35" i="7"/>
  <c r="GX35" i="7"/>
  <c r="GU35" i="7"/>
  <c r="GT35" i="7"/>
  <c r="GS35" i="7"/>
  <c r="GR35" i="7"/>
  <c r="GQ35" i="7"/>
  <c r="FU35" i="7"/>
  <c r="FT35" i="7"/>
  <c r="FS35" i="7"/>
  <c r="FR35" i="7"/>
  <c r="FQ35" i="7"/>
  <c r="FP35" i="7"/>
  <c r="FO35" i="7"/>
  <c r="FN35" i="7"/>
  <c r="FM35" i="7"/>
  <c r="FL35" i="7"/>
  <c r="FK35" i="7"/>
  <c r="FJ35" i="7"/>
  <c r="FI35" i="7"/>
  <c r="FH35" i="7"/>
  <c r="FG35" i="7"/>
  <c r="FF35" i="7"/>
  <c r="FE35" i="7"/>
  <c r="FD35" i="7"/>
  <c r="FC35" i="7"/>
  <c r="FB35" i="7"/>
  <c r="FA35" i="7"/>
  <c r="EZ35" i="7"/>
  <c r="EY35" i="7"/>
  <c r="EX35" i="7"/>
  <c r="EW35" i="7"/>
  <c r="EV35" i="7"/>
  <c r="EU35" i="7"/>
  <c r="ET35" i="7"/>
  <c r="HR35" i="7" s="1"/>
  <c r="ES35" i="7"/>
  <c r="HQ35" i="7" s="1"/>
  <c r="ER35" i="7"/>
  <c r="EQ35" i="7"/>
  <c r="EP35" i="7"/>
  <c r="EO35" i="7"/>
  <c r="EN35" i="7"/>
  <c r="EM35" i="7"/>
  <c r="EL35" i="7"/>
  <c r="HJ35" i="7" s="1"/>
  <c r="EK35" i="7"/>
  <c r="HI35" i="7" s="1"/>
  <c r="EJ35" i="7"/>
  <c r="EI35" i="7"/>
  <c r="EH35" i="7"/>
  <c r="EG35" i="7"/>
  <c r="EF35" i="7"/>
  <c r="EC35" i="7"/>
  <c r="DY35" i="7"/>
  <c r="DZ35" i="7" s="1"/>
  <c r="DX35" i="7"/>
  <c r="CM35" i="7"/>
  <c r="CK35" i="7"/>
  <c r="CA35" i="7" s="1"/>
  <c r="CJ35" i="7"/>
  <c r="AO35" i="7"/>
  <c r="AL35" i="7"/>
  <c r="AK35" i="7"/>
  <c r="AD35" i="7"/>
  <c r="J35" i="7"/>
  <c r="LG34" i="7"/>
  <c r="LF34" i="7"/>
  <c r="LE34" i="7"/>
  <c r="LD34" i="7"/>
  <c r="LC34" i="7"/>
  <c r="LB34" i="7"/>
  <c r="LA34" i="7"/>
  <c r="KZ34" i="7"/>
  <c r="KY34" i="7"/>
  <c r="KX34" i="7"/>
  <c r="KW34" i="7"/>
  <c r="KV34" i="7"/>
  <c r="KU34" i="7"/>
  <c r="KT34" i="7"/>
  <c r="KS34" i="7"/>
  <c r="KR34" i="7"/>
  <c r="KQ34" i="7"/>
  <c r="KP34" i="7"/>
  <c r="KO34" i="7"/>
  <c r="KN34" i="7"/>
  <c r="KM34" i="7"/>
  <c r="HX34" i="7"/>
  <c r="HW34" i="7"/>
  <c r="HH34" i="7"/>
  <c r="HG34" i="7"/>
  <c r="GU34" i="7"/>
  <c r="DR34" i="7" s="1"/>
  <c r="GT34" i="7"/>
  <c r="GS34" i="7"/>
  <c r="GR34" i="7"/>
  <c r="GQ34" i="7"/>
  <c r="HP34" i="7" s="1"/>
  <c r="FU34" i="7"/>
  <c r="FT34" i="7"/>
  <c r="FS34" i="7"/>
  <c r="FR34" i="7"/>
  <c r="FQ34" i="7"/>
  <c r="FP34" i="7"/>
  <c r="FO34" i="7"/>
  <c r="FN34" i="7"/>
  <c r="FM34" i="7"/>
  <c r="FL34" i="7"/>
  <c r="FK34" i="7"/>
  <c r="FJ34" i="7"/>
  <c r="FI34" i="7"/>
  <c r="FH34" i="7"/>
  <c r="FG34" i="7"/>
  <c r="FF34" i="7"/>
  <c r="FE34" i="7"/>
  <c r="FD34" i="7"/>
  <c r="FC34" i="7"/>
  <c r="FB34" i="7"/>
  <c r="FA34" i="7"/>
  <c r="EZ34" i="7"/>
  <c r="EY34" i="7"/>
  <c r="EX34" i="7"/>
  <c r="HV34" i="7" s="1"/>
  <c r="EW34" i="7"/>
  <c r="HU34" i="7" s="1"/>
  <c r="EV34" i="7"/>
  <c r="HT34" i="7" s="1"/>
  <c r="EU34" i="7"/>
  <c r="ET34" i="7"/>
  <c r="HR34" i="7" s="1"/>
  <c r="ES34" i="7"/>
  <c r="ER34" i="7"/>
  <c r="EQ34" i="7"/>
  <c r="EP34" i="7"/>
  <c r="HN34" i="7" s="1"/>
  <c r="EO34" i="7"/>
  <c r="HM34" i="7" s="1"/>
  <c r="EN34" i="7"/>
  <c r="HL34" i="7" s="1"/>
  <c r="EM34" i="7"/>
  <c r="EL34" i="7"/>
  <c r="HJ34" i="7" s="1"/>
  <c r="EK34" i="7"/>
  <c r="EJ34" i="7"/>
  <c r="EI34" i="7"/>
  <c r="EH34" i="7"/>
  <c r="HF34" i="7" s="1"/>
  <c r="EG34" i="7"/>
  <c r="HE34" i="7" s="1"/>
  <c r="EF34" i="7"/>
  <c r="HD34" i="7" s="1"/>
  <c r="EC34" i="7"/>
  <c r="DZ34" i="7"/>
  <c r="DY34" i="7"/>
  <c r="DX34" i="7"/>
  <c r="CP34" i="7"/>
  <c r="CO34" i="7"/>
  <c r="CN34" i="7"/>
  <c r="CM34" i="7"/>
  <c r="DU34" i="7" s="1"/>
  <c r="CL34" i="7"/>
  <c r="CK34" i="7"/>
  <c r="CJ34" i="7"/>
  <c r="CA34" i="7"/>
  <c r="GX34" i="7" s="1"/>
  <c r="AO34" i="7"/>
  <c r="AL34" i="7"/>
  <c r="AK34" i="7"/>
  <c r="AD34" i="7"/>
  <c r="LG33" i="7"/>
  <c r="LF33" i="7"/>
  <c r="LE33" i="7"/>
  <c r="LD33" i="7"/>
  <c r="LC33" i="7"/>
  <c r="LB33" i="7"/>
  <c r="LA33" i="7"/>
  <c r="KZ33" i="7"/>
  <c r="KY33" i="7"/>
  <c r="KX33" i="7"/>
  <c r="KW33" i="7"/>
  <c r="KV33" i="7"/>
  <c r="KU33" i="7"/>
  <c r="KT33" i="7"/>
  <c r="KS33" i="7"/>
  <c r="KR33" i="7"/>
  <c r="KQ33" i="7"/>
  <c r="KP33" i="7"/>
  <c r="KO33" i="7"/>
  <c r="KN33" i="7"/>
  <c r="KM33" i="7"/>
  <c r="HV33" i="7"/>
  <c r="HN33" i="7"/>
  <c r="HL33" i="7"/>
  <c r="HK33" i="7"/>
  <c r="HF33" i="7"/>
  <c r="GU33" i="7"/>
  <c r="GT33" i="7"/>
  <c r="GS33" i="7"/>
  <c r="GR33" i="7"/>
  <c r="GQ33" i="7"/>
  <c r="HJ33" i="7" s="1"/>
  <c r="FU33" i="7"/>
  <c r="FT33" i="7"/>
  <c r="FS33" i="7"/>
  <c r="FR33" i="7"/>
  <c r="FQ33" i="7"/>
  <c r="FP33" i="7"/>
  <c r="FO33" i="7"/>
  <c r="FN33" i="7"/>
  <c r="FM33" i="7"/>
  <c r="FL33" i="7"/>
  <c r="FK33" i="7"/>
  <c r="FJ33" i="7"/>
  <c r="FI33" i="7"/>
  <c r="FH33" i="7"/>
  <c r="FG33" i="7"/>
  <c r="FF33" i="7"/>
  <c r="FE33" i="7"/>
  <c r="FD33" i="7"/>
  <c r="FC33" i="7"/>
  <c r="FB33" i="7"/>
  <c r="FA33" i="7"/>
  <c r="EZ33" i="7"/>
  <c r="HX33" i="7" s="1"/>
  <c r="EY33" i="7"/>
  <c r="HW33" i="7" s="1"/>
  <c r="EX33" i="7"/>
  <c r="EW33" i="7"/>
  <c r="HU33" i="7" s="1"/>
  <c r="EV33" i="7"/>
  <c r="HT33" i="7" s="1"/>
  <c r="EU33" i="7"/>
  <c r="HS33" i="7" s="1"/>
  <c r="ET33" i="7"/>
  <c r="HR33" i="7" s="1"/>
  <c r="ES33" i="7"/>
  <c r="HQ33" i="7" s="1"/>
  <c r="ER33" i="7"/>
  <c r="HP33" i="7" s="1"/>
  <c r="EQ33" i="7"/>
  <c r="HO33" i="7" s="1"/>
  <c r="EP33" i="7"/>
  <c r="EO33" i="7"/>
  <c r="HM33" i="7" s="1"/>
  <c r="EN33" i="7"/>
  <c r="EM33" i="7"/>
  <c r="EL33" i="7"/>
  <c r="EK33" i="7"/>
  <c r="HI33" i="7" s="1"/>
  <c r="EJ33" i="7"/>
  <c r="HH33" i="7" s="1"/>
  <c r="EI33" i="7"/>
  <c r="HG33" i="7" s="1"/>
  <c r="EH33" i="7"/>
  <c r="EG33" i="7"/>
  <c r="HE33" i="7" s="1"/>
  <c r="EF33" i="7"/>
  <c r="HD33" i="7" s="1"/>
  <c r="EC33" i="7"/>
  <c r="DY33" i="7"/>
  <c r="DX33" i="7"/>
  <c r="DT33" i="7"/>
  <c r="DS33" i="7"/>
  <c r="DR33" i="7"/>
  <c r="CP33" i="7"/>
  <c r="CO33" i="7"/>
  <c r="CM33" i="7"/>
  <c r="CL33" i="7"/>
  <c r="CK33" i="7"/>
  <c r="CA33" i="7" s="1"/>
  <c r="GX33" i="7" s="1"/>
  <c r="CJ33" i="7"/>
  <c r="CN33" i="7" s="1"/>
  <c r="AO33" i="7"/>
  <c r="AL33" i="7"/>
  <c r="AK33" i="7"/>
  <c r="AD33" i="7"/>
  <c r="LG32" i="7"/>
  <c r="LF32" i="7"/>
  <c r="LE32" i="7"/>
  <c r="LD32" i="7"/>
  <c r="LC32" i="7"/>
  <c r="LB32" i="7"/>
  <c r="LA32" i="7"/>
  <c r="KZ32" i="7"/>
  <c r="KY32" i="7"/>
  <c r="KX32" i="7"/>
  <c r="KW32" i="7"/>
  <c r="KV32" i="7"/>
  <c r="KU32" i="7"/>
  <c r="KT32" i="7"/>
  <c r="KS32" i="7"/>
  <c r="KR32" i="7"/>
  <c r="KQ32" i="7"/>
  <c r="KP32" i="7"/>
  <c r="KO32" i="7"/>
  <c r="KN32" i="7"/>
  <c r="KM32" i="7"/>
  <c r="GU32" i="7"/>
  <c r="HV32" i="7" s="1"/>
  <c r="GT32" i="7"/>
  <c r="GS32" i="7"/>
  <c r="GR32" i="7"/>
  <c r="GQ32" i="7"/>
  <c r="FU32" i="7"/>
  <c r="FT32" i="7"/>
  <c r="FS32" i="7"/>
  <c r="FR32" i="7"/>
  <c r="FQ32" i="7"/>
  <c r="FP32" i="7"/>
  <c r="FO32" i="7"/>
  <c r="FN32" i="7"/>
  <c r="FM32" i="7"/>
  <c r="FL32" i="7"/>
  <c r="FK32" i="7"/>
  <c r="FJ32" i="7"/>
  <c r="FI32" i="7"/>
  <c r="FH32" i="7"/>
  <c r="FG32" i="7"/>
  <c r="FF32" i="7"/>
  <c r="FE32" i="7"/>
  <c r="FD32" i="7"/>
  <c r="FC32" i="7"/>
  <c r="FB32" i="7"/>
  <c r="FA32" i="7"/>
  <c r="EZ32" i="7"/>
  <c r="EY32" i="7"/>
  <c r="EX32" i="7"/>
  <c r="EW32" i="7"/>
  <c r="EV32" i="7"/>
  <c r="EU32" i="7"/>
  <c r="ET32" i="7"/>
  <c r="HR32" i="7" s="1"/>
  <c r="ES32" i="7"/>
  <c r="HQ32" i="7" s="1"/>
  <c r="ER32" i="7"/>
  <c r="EQ32" i="7"/>
  <c r="EP32" i="7"/>
  <c r="EO32" i="7"/>
  <c r="EN32" i="7"/>
  <c r="EM32" i="7"/>
  <c r="EL32" i="7"/>
  <c r="HJ32" i="7" s="1"/>
  <c r="EK32" i="7"/>
  <c r="HI32" i="7" s="1"/>
  <c r="EJ32" i="7"/>
  <c r="EI32" i="7"/>
  <c r="EH32" i="7"/>
  <c r="EG32" i="7"/>
  <c r="EF32" i="7"/>
  <c r="EC32" i="7"/>
  <c r="DY32" i="7"/>
  <c r="DZ32" i="7" s="1"/>
  <c r="DX32" i="7"/>
  <c r="CP32" i="7"/>
  <c r="CO32" i="7"/>
  <c r="CN32" i="7"/>
  <c r="CM32" i="7"/>
  <c r="CL32" i="7"/>
  <c r="CK32" i="7"/>
  <c r="CJ32" i="7"/>
  <c r="CA32" i="7"/>
  <c r="GX32" i="7" s="1"/>
  <c r="AO32" i="7"/>
  <c r="AL32" i="7"/>
  <c r="AK32" i="7"/>
  <c r="AD32" i="7"/>
  <c r="J32" i="7"/>
  <c r="LG31" i="7"/>
  <c r="LF31" i="7"/>
  <c r="LE31" i="7"/>
  <c r="LD31" i="7"/>
  <c r="LC31" i="7"/>
  <c r="LB31" i="7"/>
  <c r="LA31" i="7"/>
  <c r="KZ31" i="7"/>
  <c r="KY31" i="7"/>
  <c r="KX31" i="7"/>
  <c r="KW31" i="7"/>
  <c r="KV31" i="7"/>
  <c r="KU31" i="7"/>
  <c r="KT31" i="7"/>
  <c r="KS31" i="7"/>
  <c r="KR31" i="7"/>
  <c r="KQ31" i="7"/>
  <c r="KP31" i="7"/>
  <c r="KO31" i="7"/>
  <c r="KN31" i="7"/>
  <c r="KM31" i="7"/>
  <c r="GU31" i="7"/>
  <c r="GT31" i="7"/>
  <c r="GS31" i="7"/>
  <c r="GR31" i="7"/>
  <c r="GQ31" i="7"/>
  <c r="HQ31" i="7" s="1"/>
  <c r="FU31" i="7"/>
  <c r="FT31" i="7"/>
  <c r="FS31" i="7"/>
  <c r="FR31" i="7"/>
  <c r="FQ31" i="7"/>
  <c r="FP31" i="7"/>
  <c r="FO31" i="7"/>
  <c r="FN31" i="7"/>
  <c r="FM31" i="7"/>
  <c r="FL31" i="7"/>
  <c r="FK31" i="7"/>
  <c r="FJ31" i="7"/>
  <c r="FI31" i="7"/>
  <c r="FH31" i="7"/>
  <c r="FG31" i="7"/>
  <c r="FF31" i="7"/>
  <c r="FE31" i="7"/>
  <c r="FD31" i="7"/>
  <c r="FC31" i="7"/>
  <c r="FB31" i="7"/>
  <c r="FA31" i="7"/>
  <c r="EZ31" i="7"/>
  <c r="EY31" i="7"/>
  <c r="EX31" i="7"/>
  <c r="HV31" i="7" s="1"/>
  <c r="EW31" i="7"/>
  <c r="EV31" i="7"/>
  <c r="EU31" i="7"/>
  <c r="ET31" i="7"/>
  <c r="ES31" i="7"/>
  <c r="ER31" i="7"/>
  <c r="EQ31" i="7"/>
  <c r="EP31" i="7"/>
  <c r="HN31" i="7" s="1"/>
  <c r="EO31" i="7"/>
  <c r="EN31" i="7"/>
  <c r="EM31" i="7"/>
  <c r="EL31" i="7"/>
  <c r="EK31" i="7"/>
  <c r="EJ31" i="7"/>
  <c r="EI31" i="7"/>
  <c r="EH31" i="7"/>
  <c r="HF31" i="7" s="1"/>
  <c r="EG31" i="7"/>
  <c r="EF31" i="7"/>
  <c r="EC31" i="7"/>
  <c r="DY31" i="7"/>
  <c r="DZ31" i="7" s="1"/>
  <c r="DX31" i="7"/>
  <c r="DT31" i="7"/>
  <c r="CP31" i="7"/>
  <c r="CO31" i="7"/>
  <c r="CN31" i="7"/>
  <c r="CM31" i="7"/>
  <c r="DS31" i="7" s="1"/>
  <c r="CL31" i="7"/>
  <c r="CK31" i="7"/>
  <c r="CJ31" i="7"/>
  <c r="CA31" i="7"/>
  <c r="GX31" i="7" s="1"/>
  <c r="AO31" i="7"/>
  <c r="AL31" i="7"/>
  <c r="AK31" i="7"/>
  <c r="AD31" i="7"/>
  <c r="LG30" i="7"/>
  <c r="LF30" i="7"/>
  <c r="LE30" i="7"/>
  <c r="LD30" i="7"/>
  <c r="LC30" i="7"/>
  <c r="LB30" i="7"/>
  <c r="LA30" i="7"/>
  <c r="KZ30" i="7"/>
  <c r="KY30" i="7"/>
  <c r="KX30" i="7"/>
  <c r="KW30" i="7"/>
  <c r="KV30" i="7"/>
  <c r="KU30" i="7"/>
  <c r="KT30" i="7"/>
  <c r="KS30" i="7"/>
  <c r="KR30" i="7"/>
  <c r="KQ30" i="7"/>
  <c r="KP30" i="7"/>
  <c r="KO30" i="7"/>
  <c r="KN30" i="7"/>
  <c r="KM30" i="7"/>
  <c r="HS30" i="7"/>
  <c r="HJ30" i="7"/>
  <c r="GU30" i="7"/>
  <c r="DT30" i="7" s="1"/>
  <c r="GT30" i="7"/>
  <c r="GS30" i="7"/>
  <c r="GR30" i="7"/>
  <c r="GQ30" i="7"/>
  <c r="FU30" i="7"/>
  <c r="FT30" i="7"/>
  <c r="FS30" i="7"/>
  <c r="FR30" i="7"/>
  <c r="FQ30" i="7"/>
  <c r="FP30" i="7"/>
  <c r="FO30" i="7"/>
  <c r="FN30" i="7"/>
  <c r="FM30" i="7"/>
  <c r="FL30" i="7"/>
  <c r="FK30" i="7"/>
  <c r="FJ30" i="7"/>
  <c r="FI30" i="7"/>
  <c r="FH30" i="7"/>
  <c r="FG30" i="7"/>
  <c r="FF30" i="7"/>
  <c r="FE30" i="7"/>
  <c r="FD30" i="7"/>
  <c r="FC30" i="7"/>
  <c r="FB30" i="7"/>
  <c r="FA30" i="7"/>
  <c r="EZ30" i="7"/>
  <c r="EY30" i="7"/>
  <c r="HW30" i="7" s="1"/>
  <c r="EX30" i="7"/>
  <c r="EW30" i="7"/>
  <c r="EV30" i="7"/>
  <c r="HT30" i="7" s="1"/>
  <c r="EU30" i="7"/>
  <c r="ET30" i="7"/>
  <c r="HR30" i="7" s="1"/>
  <c r="ES30" i="7"/>
  <c r="ER30" i="7"/>
  <c r="EQ30" i="7"/>
  <c r="HO30" i="7" s="1"/>
  <c r="EP30" i="7"/>
  <c r="EO30" i="7"/>
  <c r="EN30" i="7"/>
  <c r="HL30" i="7" s="1"/>
  <c r="EM30" i="7"/>
  <c r="HK30" i="7" s="1"/>
  <c r="EL30" i="7"/>
  <c r="EK30" i="7"/>
  <c r="EJ30" i="7"/>
  <c r="EI30" i="7"/>
  <c r="HG30" i="7" s="1"/>
  <c r="EH30" i="7"/>
  <c r="EG30" i="7"/>
  <c r="EF30" i="7"/>
  <c r="HD30" i="7" s="1"/>
  <c r="EC30" i="7"/>
  <c r="DZ30" i="7"/>
  <c r="DY30" i="7"/>
  <c r="DX30" i="7"/>
  <c r="DR30" i="7"/>
  <c r="CP30" i="7"/>
  <c r="CO30" i="7"/>
  <c r="CM30" i="7"/>
  <c r="CL30" i="7"/>
  <c r="CK30" i="7"/>
  <c r="CA30" i="7" s="1"/>
  <c r="GX30" i="7" s="1"/>
  <c r="CJ30" i="7"/>
  <c r="CN30" i="7" s="1"/>
  <c r="AO30" i="7"/>
  <c r="AL30" i="7"/>
  <c r="AK30" i="7"/>
  <c r="AD30" i="7"/>
  <c r="LG29" i="7"/>
  <c r="LF29" i="7"/>
  <c r="LE29" i="7"/>
  <c r="LD29" i="7"/>
  <c r="LC29" i="7"/>
  <c r="LB29" i="7"/>
  <c r="LA29" i="7"/>
  <c r="KZ29" i="7"/>
  <c r="KY29" i="7"/>
  <c r="KX29" i="7"/>
  <c r="KW29" i="7"/>
  <c r="KV29" i="7"/>
  <c r="KU29" i="7"/>
  <c r="KT29" i="7"/>
  <c r="KS29" i="7"/>
  <c r="KR29" i="7"/>
  <c r="KQ29" i="7"/>
  <c r="KP29" i="7"/>
  <c r="KO29" i="7"/>
  <c r="KN29" i="7"/>
  <c r="KM29" i="7"/>
  <c r="HW29" i="7"/>
  <c r="HG29" i="7"/>
  <c r="GU29" i="7"/>
  <c r="GT29" i="7"/>
  <c r="GS29" i="7"/>
  <c r="GR29" i="7"/>
  <c r="HF29" i="7" s="1"/>
  <c r="GQ29" i="7"/>
  <c r="FU29" i="7"/>
  <c r="FT29" i="7"/>
  <c r="FS29" i="7"/>
  <c r="FR29" i="7"/>
  <c r="FQ29" i="7"/>
  <c r="FP29" i="7"/>
  <c r="FO29" i="7"/>
  <c r="FN29" i="7"/>
  <c r="FM29" i="7"/>
  <c r="FL29" i="7"/>
  <c r="FK29" i="7"/>
  <c r="FJ29" i="7"/>
  <c r="FI29" i="7"/>
  <c r="FH29" i="7"/>
  <c r="FG29" i="7"/>
  <c r="FF29" i="7"/>
  <c r="FE29" i="7"/>
  <c r="FD29" i="7"/>
  <c r="FC29" i="7"/>
  <c r="FB29" i="7"/>
  <c r="FA29" i="7"/>
  <c r="EZ29" i="7"/>
  <c r="HX29" i="7" s="1"/>
  <c r="EY29" i="7"/>
  <c r="EX29" i="7"/>
  <c r="EW29" i="7"/>
  <c r="EV29" i="7"/>
  <c r="HT29" i="7" s="1"/>
  <c r="EU29" i="7"/>
  <c r="ET29" i="7"/>
  <c r="ES29" i="7"/>
  <c r="HQ29" i="7" s="1"/>
  <c r="ER29" i="7"/>
  <c r="HP29" i="7" s="1"/>
  <c r="EQ29" i="7"/>
  <c r="HO29" i="7" s="1"/>
  <c r="EP29" i="7"/>
  <c r="HN29" i="7" s="1"/>
  <c r="EO29" i="7"/>
  <c r="EN29" i="7"/>
  <c r="HL29" i="7" s="1"/>
  <c r="EM29" i="7"/>
  <c r="EL29" i="7"/>
  <c r="EK29" i="7"/>
  <c r="HI29" i="7" s="1"/>
  <c r="EJ29" i="7"/>
  <c r="HH29" i="7" s="1"/>
  <c r="EI29" i="7"/>
  <c r="EH29" i="7"/>
  <c r="EG29" i="7"/>
  <c r="EF29" i="7"/>
  <c r="HD29" i="7" s="1"/>
  <c r="EC29" i="7"/>
  <c r="DY29" i="7"/>
  <c r="DX29" i="7"/>
  <c r="DT29" i="7"/>
  <c r="DS29" i="7"/>
  <c r="CP29" i="7"/>
  <c r="CO29" i="7"/>
  <c r="CN29" i="7"/>
  <c r="CM29" i="7"/>
  <c r="DR29" i="7" s="1"/>
  <c r="CL29" i="7"/>
  <c r="CK29" i="7"/>
  <c r="CJ29" i="7"/>
  <c r="CA29" i="7"/>
  <c r="GX29" i="7" s="1"/>
  <c r="AO29" i="7"/>
  <c r="AL29" i="7"/>
  <c r="AK29" i="7"/>
  <c r="AD29" i="7"/>
  <c r="J29" i="7"/>
  <c r="LG28" i="7"/>
  <c r="LF28" i="7"/>
  <c r="LE28" i="7"/>
  <c r="LD28" i="7"/>
  <c r="LC28" i="7"/>
  <c r="LB28" i="7"/>
  <c r="LA28" i="7"/>
  <c r="KZ28" i="7"/>
  <c r="KY28" i="7"/>
  <c r="KX28" i="7"/>
  <c r="KW28" i="7"/>
  <c r="KV28" i="7"/>
  <c r="KU28" i="7"/>
  <c r="KT28" i="7"/>
  <c r="KS28" i="7"/>
  <c r="KR28" i="7"/>
  <c r="KQ28" i="7"/>
  <c r="KP28" i="7"/>
  <c r="KO28" i="7"/>
  <c r="KN28" i="7"/>
  <c r="KM28" i="7"/>
  <c r="HX28" i="7"/>
  <c r="HQ28" i="7"/>
  <c r="HP28" i="7"/>
  <c r="HL28" i="7"/>
  <c r="HH28" i="7"/>
  <c r="GU28" i="7"/>
  <c r="GT28" i="7"/>
  <c r="GS28" i="7"/>
  <c r="GR28" i="7"/>
  <c r="GQ28" i="7"/>
  <c r="FU28" i="7"/>
  <c r="FT28" i="7"/>
  <c r="FS28" i="7"/>
  <c r="FR28" i="7"/>
  <c r="FQ28" i="7"/>
  <c r="FP28" i="7"/>
  <c r="FO28" i="7"/>
  <c r="FN28" i="7"/>
  <c r="FM28" i="7"/>
  <c r="FL28" i="7"/>
  <c r="FK28" i="7"/>
  <c r="FJ28" i="7"/>
  <c r="FI28" i="7"/>
  <c r="FH28" i="7"/>
  <c r="FG28" i="7"/>
  <c r="FF28" i="7"/>
  <c r="FE28" i="7"/>
  <c r="FD28" i="7"/>
  <c r="FC28" i="7"/>
  <c r="FB28" i="7"/>
  <c r="FA28" i="7"/>
  <c r="EZ28" i="7"/>
  <c r="EY28" i="7"/>
  <c r="HW28" i="7" s="1"/>
  <c r="EX28" i="7"/>
  <c r="HV28" i="7" s="1"/>
  <c r="EW28" i="7"/>
  <c r="HU28" i="7" s="1"/>
  <c r="EV28" i="7"/>
  <c r="HT28" i="7" s="1"/>
  <c r="EU28" i="7"/>
  <c r="HS28" i="7" s="1"/>
  <c r="ET28" i="7"/>
  <c r="HR28" i="7" s="1"/>
  <c r="ES28" i="7"/>
  <c r="ER28" i="7"/>
  <c r="EQ28" i="7"/>
  <c r="HO28" i="7" s="1"/>
  <c r="EP28" i="7"/>
  <c r="HN28" i="7" s="1"/>
  <c r="EO28" i="7"/>
  <c r="HM28" i="7" s="1"/>
  <c r="EN28" i="7"/>
  <c r="EM28" i="7"/>
  <c r="HK28" i="7" s="1"/>
  <c r="EL28" i="7"/>
  <c r="HJ28" i="7" s="1"/>
  <c r="EK28" i="7"/>
  <c r="HI28" i="7" s="1"/>
  <c r="EJ28" i="7"/>
  <c r="EI28" i="7"/>
  <c r="HG28" i="7" s="1"/>
  <c r="EH28" i="7"/>
  <c r="HF28" i="7" s="1"/>
  <c r="EG28" i="7"/>
  <c r="HE28" i="7" s="1"/>
  <c r="EF28" i="7"/>
  <c r="HD28" i="7" s="1"/>
  <c r="EC28" i="7"/>
  <c r="DZ28" i="7"/>
  <c r="DY28" i="7"/>
  <c r="DX28" i="7"/>
  <c r="DT28" i="7"/>
  <c r="DS28" i="7"/>
  <c r="CP28" i="7"/>
  <c r="CM28" i="7"/>
  <c r="CO28" i="7" s="1"/>
  <c r="CL28" i="7"/>
  <c r="CK28" i="7"/>
  <c r="CA28" i="7" s="1"/>
  <c r="GX28" i="7" s="1"/>
  <c r="CJ28" i="7"/>
  <c r="AO28" i="7"/>
  <c r="AL28" i="7"/>
  <c r="AK28" i="7"/>
  <c r="AD28" i="7"/>
  <c r="LG27" i="7"/>
  <c r="LF27" i="7"/>
  <c r="LE27" i="7"/>
  <c r="LD27" i="7"/>
  <c r="LC27" i="7"/>
  <c r="LB27" i="7"/>
  <c r="LA27" i="7"/>
  <c r="KZ27" i="7"/>
  <c r="KY27" i="7"/>
  <c r="KX27" i="7"/>
  <c r="KW27" i="7"/>
  <c r="KV27" i="7"/>
  <c r="KU27" i="7"/>
  <c r="KT27" i="7"/>
  <c r="KS27" i="7"/>
  <c r="KR27" i="7"/>
  <c r="KQ27" i="7"/>
  <c r="KP27" i="7"/>
  <c r="KO27" i="7"/>
  <c r="KN27" i="7"/>
  <c r="KM27" i="7"/>
  <c r="GU27" i="7"/>
  <c r="GT27" i="7"/>
  <c r="GS27" i="7"/>
  <c r="GR27" i="7"/>
  <c r="HT27" i="7" s="1"/>
  <c r="GQ27" i="7"/>
  <c r="FU27" i="7"/>
  <c r="FT27" i="7"/>
  <c r="FS27" i="7"/>
  <c r="FR27" i="7"/>
  <c r="FQ27" i="7"/>
  <c r="FP27" i="7"/>
  <c r="FO27" i="7"/>
  <c r="FN27" i="7"/>
  <c r="FM27" i="7"/>
  <c r="FL27" i="7"/>
  <c r="FK27" i="7"/>
  <c r="FJ27" i="7"/>
  <c r="FI27" i="7"/>
  <c r="FH27" i="7"/>
  <c r="FG27" i="7"/>
  <c r="FF27" i="7"/>
  <c r="FE27" i="7"/>
  <c r="FD27" i="7"/>
  <c r="FC27" i="7"/>
  <c r="FB27" i="7"/>
  <c r="FA27" i="7"/>
  <c r="EZ27" i="7"/>
  <c r="EY27" i="7"/>
  <c r="HW27" i="7" s="1"/>
  <c r="EX27" i="7"/>
  <c r="EW27" i="7"/>
  <c r="EV27" i="7"/>
  <c r="EU27" i="7"/>
  <c r="ET27" i="7"/>
  <c r="ES27" i="7"/>
  <c r="ER27" i="7"/>
  <c r="EQ27" i="7"/>
  <c r="HO27" i="7" s="1"/>
  <c r="EP27" i="7"/>
  <c r="EO27" i="7"/>
  <c r="EN27" i="7"/>
  <c r="EM27" i="7"/>
  <c r="EL27" i="7"/>
  <c r="EK27" i="7"/>
  <c r="EJ27" i="7"/>
  <c r="EI27" i="7"/>
  <c r="HG27" i="7" s="1"/>
  <c r="EH27" i="7"/>
  <c r="EG27" i="7"/>
  <c r="EF27" i="7"/>
  <c r="EC27" i="7"/>
  <c r="DZ27" i="7"/>
  <c r="DY27" i="7"/>
  <c r="DX27" i="7"/>
  <c r="DU27" i="7"/>
  <c r="CM27" i="7"/>
  <c r="CK27" i="7"/>
  <c r="CJ27" i="7"/>
  <c r="CA27" i="7"/>
  <c r="GX27" i="7" s="1"/>
  <c r="AO27" i="7"/>
  <c r="AL27" i="7"/>
  <c r="AK27" i="7"/>
  <c r="AD27" i="7"/>
  <c r="DX26" i="7"/>
  <c r="DH26" i="7"/>
  <c r="DG26" i="7"/>
  <c r="CT26" i="7"/>
  <c r="CB26" i="7"/>
  <c r="DX25" i="7"/>
  <c r="DX24" i="7"/>
  <c r="LI23" i="7"/>
  <c r="LG23" i="7"/>
  <c r="LF23" i="7"/>
  <c r="LE23" i="7"/>
  <c r="LD23" i="7"/>
  <c r="LC23" i="7"/>
  <c r="LB23" i="7"/>
  <c r="LA23" i="7"/>
  <c r="KZ23" i="7"/>
  <c r="KY23" i="7"/>
  <c r="KX23" i="7"/>
  <c r="KW23" i="7"/>
  <c r="KV23" i="7"/>
  <c r="KU23" i="7"/>
  <c r="KT23" i="7"/>
  <c r="KS23" i="7"/>
  <c r="KR23" i="7"/>
  <c r="KQ23" i="7"/>
  <c r="KP23" i="7"/>
  <c r="KO23" i="7"/>
  <c r="KN23" i="7"/>
  <c r="KM23" i="7"/>
  <c r="DX23" i="7"/>
  <c r="DJ19" i="7"/>
  <c r="DH19" i="7"/>
  <c r="DG19" i="7"/>
  <c r="CW19" i="7"/>
  <c r="CT19" i="7"/>
  <c r="CB19" i="7"/>
  <c r="CA19" i="7"/>
  <c r="CW17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DL8" i="7"/>
  <c r="DK8" i="7"/>
  <c r="DJ8" i="7"/>
  <c r="DI8" i="7"/>
  <c r="DH8" i="7"/>
  <c r="DG8" i="7"/>
  <c r="DF8" i="7"/>
  <c r="DE8" i="7"/>
  <c r="DD8" i="7"/>
  <c r="DC8" i="7"/>
  <c r="DB8" i="7"/>
  <c r="DA8" i="7"/>
  <c r="CZ8" i="7"/>
  <c r="CY8" i="7"/>
  <c r="CX8" i="7"/>
  <c r="CW8" i="7"/>
  <c r="CV8" i="7"/>
  <c r="CU8" i="7"/>
  <c r="CT8" i="7"/>
  <c r="CS8" i="7"/>
  <c r="CR8" i="7"/>
  <c r="DL3" i="7"/>
  <c r="DK3" i="7"/>
  <c r="DJ3" i="7"/>
  <c r="DI3" i="7"/>
  <c r="DH3" i="7"/>
  <c r="DG3" i="7"/>
  <c r="DF3" i="7"/>
  <c r="DE3" i="7"/>
  <c r="DD3" i="7"/>
  <c r="DC3" i="7"/>
  <c r="DB3" i="7"/>
  <c r="DA3" i="7"/>
  <c r="CZ3" i="7"/>
  <c r="CY3" i="7"/>
  <c r="CX3" i="7"/>
  <c r="CW3" i="7"/>
  <c r="CV3" i="7"/>
  <c r="CU3" i="7"/>
  <c r="CT3" i="7"/>
  <c r="CS3" i="7"/>
  <c r="CR3" i="7"/>
  <c r="CQ2" i="7"/>
  <c r="CQ8" i="7" s="1"/>
  <c r="CM2" i="7"/>
  <c r="AM5" i="5" l="1"/>
  <c r="AO4" i="5"/>
  <c r="AQ4" i="5"/>
  <c r="BH5" i="5"/>
  <c r="BA5" i="5"/>
  <c r="AW4" i="5"/>
  <c r="AT4" i="5"/>
  <c r="BH4" i="5"/>
  <c r="AQ5" i="5"/>
  <c r="AT5" i="5"/>
  <c r="AW5" i="5"/>
  <c r="HQ27" i="7"/>
  <c r="DZ26" i="7"/>
  <c r="ED56" i="7" s="1"/>
  <c r="EE56" i="7" s="1"/>
  <c r="HJ27" i="7"/>
  <c r="HR27" i="7"/>
  <c r="HE40" i="7"/>
  <c r="HL40" i="7"/>
  <c r="HM40" i="7"/>
  <c r="HH27" i="7"/>
  <c r="CA26" i="7"/>
  <c r="CA21" i="7" s="1"/>
  <c r="HM35" i="7"/>
  <c r="HU35" i="7"/>
  <c r="HE35" i="7"/>
  <c r="HS35" i="7"/>
  <c r="DT36" i="7"/>
  <c r="CL36" i="7"/>
  <c r="DS36" i="7"/>
  <c r="DR36" i="7"/>
  <c r="DM36" i="7" s="1"/>
  <c r="CP36" i="7"/>
  <c r="DU36" i="7"/>
  <c r="CO36" i="7"/>
  <c r="CN36" i="7"/>
  <c r="HD27" i="7"/>
  <c r="HL27" i="7"/>
  <c r="HI27" i="7"/>
  <c r="HP27" i="7"/>
  <c r="DS27" i="7"/>
  <c r="DR27" i="7"/>
  <c r="CN27" i="7"/>
  <c r="CP27" i="7"/>
  <c r="CO27" i="7"/>
  <c r="CL27" i="7"/>
  <c r="DM27" i="7"/>
  <c r="HE27" i="7"/>
  <c r="HM27" i="7"/>
  <c r="HP31" i="7"/>
  <c r="HG31" i="7"/>
  <c r="HX27" i="7"/>
  <c r="DT32" i="7"/>
  <c r="DS32" i="7"/>
  <c r="DR32" i="7"/>
  <c r="HW32" i="7"/>
  <c r="HL32" i="7"/>
  <c r="HK32" i="7"/>
  <c r="DT27" i="7"/>
  <c r="HF27" i="7"/>
  <c r="HN27" i="7"/>
  <c r="HV27" i="7"/>
  <c r="HU27" i="7"/>
  <c r="HV29" i="7"/>
  <c r="HI31" i="7"/>
  <c r="HP32" i="7"/>
  <c r="HD40" i="7"/>
  <c r="HT40" i="7"/>
  <c r="LE43" i="7"/>
  <c r="DJ26" i="7"/>
  <c r="DZ29" i="7"/>
  <c r="HJ29" i="7"/>
  <c r="HR29" i="7"/>
  <c r="DS30" i="7"/>
  <c r="HE30" i="7"/>
  <c r="HM30" i="7"/>
  <c r="HU30" i="7"/>
  <c r="HD31" i="7"/>
  <c r="HL31" i="7"/>
  <c r="HT31" i="7"/>
  <c r="DZ33" i="7"/>
  <c r="HK35" i="7"/>
  <c r="HG40" i="7"/>
  <c r="HO40" i="7"/>
  <c r="HW40" i="7"/>
  <c r="HK29" i="7"/>
  <c r="HS29" i="7"/>
  <c r="HF30" i="7"/>
  <c r="HN30" i="7"/>
  <c r="HV30" i="7"/>
  <c r="HE31" i="7"/>
  <c r="HU31" i="7"/>
  <c r="HD32" i="7"/>
  <c r="DM33" i="7"/>
  <c r="CP35" i="7"/>
  <c r="CO35" i="7"/>
  <c r="CN35" i="7"/>
  <c r="DT35" i="7"/>
  <c r="CL35" i="7"/>
  <c r="DU35" i="7"/>
  <c r="DS35" i="7"/>
  <c r="DR35" i="7"/>
  <c r="DM35" i="7" s="1"/>
  <c r="HK27" i="7"/>
  <c r="HS27" i="7"/>
  <c r="HE29" i="7"/>
  <c r="HM29" i="7"/>
  <c r="HU29" i="7"/>
  <c r="HH30" i="7"/>
  <c r="HP30" i="7"/>
  <c r="HX30" i="7"/>
  <c r="HO31" i="7"/>
  <c r="HW31" i="7"/>
  <c r="HX31" i="7"/>
  <c r="HM31" i="7"/>
  <c r="HK31" i="7"/>
  <c r="HS31" i="7"/>
  <c r="HF32" i="7"/>
  <c r="KR43" i="7"/>
  <c r="CW26" i="7"/>
  <c r="DU30" i="7"/>
  <c r="HI30" i="7"/>
  <c r="HQ30" i="7"/>
  <c r="HH31" i="7"/>
  <c r="HG32" i="7"/>
  <c r="HO32" i="7"/>
  <c r="HS32" i="7"/>
  <c r="LI33" i="7"/>
  <c r="DM37" i="7"/>
  <c r="DS38" i="7"/>
  <c r="DM38" i="7" s="1"/>
  <c r="DR38" i="7"/>
  <c r="CO38" i="7"/>
  <c r="DU38" i="7"/>
  <c r="DT38" i="7"/>
  <c r="CP38" i="7"/>
  <c r="CN38" i="7"/>
  <c r="DR28" i="7"/>
  <c r="DU29" i="7"/>
  <c r="LI29" i="7" s="1"/>
  <c r="DU31" i="7"/>
  <c r="HT32" i="7"/>
  <c r="HK34" i="7"/>
  <c r="HS34" i="7"/>
  <c r="ED36" i="7"/>
  <c r="EE36" i="7" s="1"/>
  <c r="HK36" i="7"/>
  <c r="HS36" i="7"/>
  <c r="CP37" i="7"/>
  <c r="CO37" i="7"/>
  <c r="CN37" i="7"/>
  <c r="DT37" i="7"/>
  <c r="LI37" i="7" s="1"/>
  <c r="CL37" i="7"/>
  <c r="HH45" i="7"/>
  <c r="CV45" i="7"/>
  <c r="KQ45" i="7" s="1"/>
  <c r="HX45" i="7"/>
  <c r="DL45" i="7"/>
  <c r="LG45" i="7" s="1"/>
  <c r="HU46" i="7"/>
  <c r="DI46" i="7"/>
  <c r="LD46" i="7" s="1"/>
  <c r="DU28" i="7"/>
  <c r="HN32" i="7"/>
  <c r="HX32" i="7"/>
  <c r="HD35" i="7"/>
  <c r="HL35" i="7"/>
  <c r="HT35" i="7"/>
  <c r="HI36" i="7"/>
  <c r="HH40" i="7"/>
  <c r="HP40" i="7"/>
  <c r="HX40" i="7"/>
  <c r="HI44" i="7"/>
  <c r="CW44" i="7"/>
  <c r="CN28" i="7"/>
  <c r="DM29" i="7"/>
  <c r="DU37" i="7"/>
  <c r="HF37" i="7"/>
  <c r="HN37" i="7"/>
  <c r="HV37" i="7"/>
  <c r="HI40" i="7"/>
  <c r="HQ40" i="7"/>
  <c r="CS42" i="7"/>
  <c r="HM42" i="7"/>
  <c r="HJ44" i="7"/>
  <c r="CX44" i="7"/>
  <c r="KS44" i="7" s="1"/>
  <c r="HW44" i="7"/>
  <c r="HG44" i="7"/>
  <c r="DK44" i="7"/>
  <c r="LF44" i="7" s="1"/>
  <c r="CU44" i="7"/>
  <c r="KP44" i="7" s="1"/>
  <c r="HO45" i="7"/>
  <c r="DR31" i="7"/>
  <c r="LI31" i="7" s="1"/>
  <c r="HJ31" i="7"/>
  <c r="HR31" i="7"/>
  <c r="HE32" i="7"/>
  <c r="HM32" i="7"/>
  <c r="HU32" i="7"/>
  <c r="HO34" i="7"/>
  <c r="HF35" i="7"/>
  <c r="HN35" i="7"/>
  <c r="HV35" i="7"/>
  <c r="HH36" i="7"/>
  <c r="HP36" i="7"/>
  <c r="HX36" i="7"/>
  <c r="HG37" i="7"/>
  <c r="HO37" i="7"/>
  <c r="HW37" i="7"/>
  <c r="HJ40" i="7"/>
  <c r="HR40" i="7"/>
  <c r="CU42" i="7"/>
  <c r="HK42" i="7"/>
  <c r="CR42" i="7"/>
  <c r="HS42" i="7"/>
  <c r="CS45" i="7"/>
  <c r="KN45" i="7" s="1"/>
  <c r="DA45" i="7"/>
  <c r="KV45" i="7" s="1"/>
  <c r="HU45" i="7"/>
  <c r="HP45" i="7"/>
  <c r="HI34" i="7"/>
  <c r="HQ34" i="7"/>
  <c r="HG35" i="7"/>
  <c r="HO35" i="7"/>
  <c r="HW35" i="7"/>
  <c r="HH37" i="7"/>
  <c r="HP37" i="7"/>
  <c r="HX37" i="7"/>
  <c r="HO38" i="7"/>
  <c r="HW38" i="7"/>
  <c r="DS40" i="7"/>
  <c r="DR40" i="7"/>
  <c r="LI40" i="7" s="1"/>
  <c r="DM40" i="7"/>
  <c r="CO40" i="7"/>
  <c r="HK40" i="7"/>
  <c r="HS40" i="7"/>
  <c r="CR43" i="7"/>
  <c r="HK43" i="7"/>
  <c r="CY43" i="7"/>
  <c r="DU32" i="7"/>
  <c r="HH32" i="7"/>
  <c r="DT34" i="7"/>
  <c r="DM34" i="7" s="1"/>
  <c r="DS34" i="7"/>
  <c r="HH35" i="7"/>
  <c r="HP35" i="7"/>
  <c r="HX35" i="7"/>
  <c r="HL43" i="7"/>
  <c r="CZ43" i="7"/>
  <c r="HG45" i="7"/>
  <c r="CU45" i="7"/>
  <c r="KP45" i="7" s="1"/>
  <c r="HW45" i="7"/>
  <c r="DK45" i="7"/>
  <c r="LF45" i="7" s="1"/>
  <c r="DH45" i="7"/>
  <c r="LC45" i="7" s="1"/>
  <c r="CZ45" i="7"/>
  <c r="KU45" i="7" s="1"/>
  <c r="CR45" i="7"/>
  <c r="DG45" i="7"/>
  <c r="LB45" i="7" s="1"/>
  <c r="CY45" i="7"/>
  <c r="KT45" i="7" s="1"/>
  <c r="DE45" i="7"/>
  <c r="KZ45" i="7" s="1"/>
  <c r="CW45" i="7"/>
  <c r="KR45" i="7" s="1"/>
  <c r="DJ45" i="7"/>
  <c r="LE45" i="7" s="1"/>
  <c r="DB45" i="7"/>
  <c r="KW45" i="7" s="1"/>
  <c r="CT45" i="7"/>
  <c r="KO45" i="7" s="1"/>
  <c r="CX45" i="7"/>
  <c r="KS45" i="7" s="1"/>
  <c r="HE45" i="7"/>
  <c r="DU33" i="7"/>
  <c r="DS39" i="7"/>
  <c r="DR41" i="7"/>
  <c r="HO42" i="7"/>
  <c r="HW42" i="7"/>
  <c r="HH42" i="7"/>
  <c r="HE43" i="7"/>
  <c r="HM43" i="7"/>
  <c r="HU43" i="7"/>
  <c r="CR44" i="7"/>
  <c r="DH44" i="7"/>
  <c r="HK44" i="7"/>
  <c r="HS44" i="7"/>
  <c r="DI45" i="7"/>
  <c r="LD45" i="7" s="1"/>
  <c r="HR45" i="7"/>
  <c r="DG46" i="7"/>
  <c r="LB46" i="7" s="1"/>
  <c r="DL46" i="7"/>
  <c r="LG46" i="7" s="1"/>
  <c r="DD46" i="7"/>
  <c r="KY46" i="7" s="1"/>
  <c r="CV46" i="7"/>
  <c r="KQ46" i="7" s="1"/>
  <c r="DK46" i="7"/>
  <c r="LF46" i="7" s="1"/>
  <c r="DC46" i="7"/>
  <c r="KX46" i="7" s="1"/>
  <c r="CU46" i="7"/>
  <c r="KP46" i="7" s="1"/>
  <c r="CS52" i="7"/>
  <c r="KN52" i="7" s="1"/>
  <c r="HE52" i="7"/>
  <c r="HM52" i="7"/>
  <c r="DA52" i="7"/>
  <c r="KV52" i="7" s="1"/>
  <c r="HU52" i="7"/>
  <c r="DI52" i="7"/>
  <c r="LD52" i="7" s="1"/>
  <c r="DL43" i="7"/>
  <c r="DD43" i="7"/>
  <c r="CV43" i="7"/>
  <c r="DK43" i="7"/>
  <c r="DC43" i="7"/>
  <c r="CU43" i="7"/>
  <c r="KP43" i="7" s="1"/>
  <c r="DI43" i="7"/>
  <c r="DA43" i="7"/>
  <c r="CS43" i="7"/>
  <c r="KN43" i="7" s="1"/>
  <c r="DF43" i="7"/>
  <c r="CX43" i="7"/>
  <c r="HI43" i="7"/>
  <c r="HK45" i="7"/>
  <c r="HS45" i="7"/>
  <c r="ED53" i="7"/>
  <c r="EE53" i="7" s="1"/>
  <c r="DU39" i="7"/>
  <c r="LI39" i="7" s="1"/>
  <c r="CL41" i="7"/>
  <c r="DT41" i="7"/>
  <c r="HI42" i="7"/>
  <c r="HQ42" i="7"/>
  <c r="HG43" i="7"/>
  <c r="HO43" i="7"/>
  <c r="HW43" i="7"/>
  <c r="HE44" i="7"/>
  <c r="HM44" i="7"/>
  <c r="HU44" i="7"/>
  <c r="HD45" i="7"/>
  <c r="HL45" i="7"/>
  <c r="HT45" i="7"/>
  <c r="KM47" i="7"/>
  <c r="DF48" i="7"/>
  <c r="LA48" i="7" s="1"/>
  <c r="HR48" i="7"/>
  <c r="HL48" i="7"/>
  <c r="CS48" i="7"/>
  <c r="KN48" i="7" s="1"/>
  <c r="HV48" i="7"/>
  <c r="DE48" i="7"/>
  <c r="KZ48" i="7" s="1"/>
  <c r="CR48" i="7"/>
  <c r="DB48" i="7"/>
  <c r="KW48" i="7" s="1"/>
  <c r="HT48" i="7"/>
  <c r="HF48" i="7"/>
  <c r="DA48" i="7"/>
  <c r="KV48" i="7" s="1"/>
  <c r="CZ48" i="7"/>
  <c r="KU48" i="7" s="1"/>
  <c r="CT48" i="7"/>
  <c r="KO48" i="7" s="1"/>
  <c r="HF50" i="7"/>
  <c r="CT50" i="7"/>
  <c r="KO50" i="7" s="1"/>
  <c r="HV50" i="7"/>
  <c r="DJ50" i="7"/>
  <c r="LE50" i="7" s="1"/>
  <c r="DI50" i="7"/>
  <c r="LD50" i="7" s="1"/>
  <c r="DA50" i="7"/>
  <c r="KV50" i="7" s="1"/>
  <c r="CS50" i="7"/>
  <c r="KN50" i="7" s="1"/>
  <c r="DH50" i="7"/>
  <c r="LC50" i="7" s="1"/>
  <c r="CZ50" i="7"/>
  <c r="KU50" i="7" s="1"/>
  <c r="CR50" i="7"/>
  <c r="DG50" i="7"/>
  <c r="LB50" i="7" s="1"/>
  <c r="CY50" i="7"/>
  <c r="KT50" i="7" s="1"/>
  <c r="DK50" i="7"/>
  <c r="LF50" i="7" s="1"/>
  <c r="DC50" i="7"/>
  <c r="KX50" i="7" s="1"/>
  <c r="CU50" i="7"/>
  <c r="KP50" i="7" s="1"/>
  <c r="HH50" i="7"/>
  <c r="DL50" i="7"/>
  <c r="LG50" i="7" s="1"/>
  <c r="CV50" i="7"/>
  <c r="KQ50" i="7" s="1"/>
  <c r="DF50" i="7"/>
  <c r="LA50" i="7" s="1"/>
  <c r="HR50" i="7"/>
  <c r="DE50" i="7"/>
  <c r="KZ50" i="7" s="1"/>
  <c r="DD50" i="7"/>
  <c r="KY50" i="7" s="1"/>
  <c r="DU41" i="7"/>
  <c r="HJ42" i="7"/>
  <c r="HR42" i="7"/>
  <c r="DB43" i="7"/>
  <c r="HH43" i="7"/>
  <c r="HP43" i="7"/>
  <c r="HX43" i="7"/>
  <c r="HF44" i="7"/>
  <c r="HN44" i="7"/>
  <c r="HV44" i="7"/>
  <c r="DE43" i="7"/>
  <c r="CZ44" i="7"/>
  <c r="KU44" i="7" s="1"/>
  <c r="DJ44" i="7"/>
  <c r="DB44" i="7"/>
  <c r="KW44" i="7" s="1"/>
  <c r="CT44" i="7"/>
  <c r="DI44" i="7"/>
  <c r="LD44" i="7" s="1"/>
  <c r="DA44" i="7"/>
  <c r="KV44" i="7" s="1"/>
  <c r="CS44" i="7"/>
  <c r="KN44" i="7" s="1"/>
  <c r="DG44" i="7"/>
  <c r="CY44" i="7"/>
  <c r="KT44" i="7" s="1"/>
  <c r="DL44" i="7"/>
  <c r="LG44" i="7" s="1"/>
  <c r="DD44" i="7"/>
  <c r="KY44" i="7" s="1"/>
  <c r="CV44" i="7"/>
  <c r="KQ44" i="7" s="1"/>
  <c r="HF45" i="7"/>
  <c r="HN45" i="7"/>
  <c r="HV45" i="7"/>
  <c r="HJ46" i="7"/>
  <c r="HR46" i="7"/>
  <c r="CW48" i="7"/>
  <c r="KR48" i="7" s="1"/>
  <c r="DH48" i="7"/>
  <c r="LC48" i="7" s="1"/>
  <c r="HN48" i="7"/>
  <c r="CR46" i="7"/>
  <c r="CZ46" i="7"/>
  <c r="KU46" i="7" s="1"/>
  <c r="DH46" i="7"/>
  <c r="LC46" i="7" s="1"/>
  <c r="CX47" i="7"/>
  <c r="KS47" i="7" s="1"/>
  <c r="DF47" i="7"/>
  <c r="LA47" i="7" s="1"/>
  <c r="CZ49" i="7"/>
  <c r="KU49" i="7" s="1"/>
  <c r="HH49" i="7"/>
  <c r="HX49" i="7"/>
  <c r="CW50" i="7"/>
  <c r="KR50" i="7" s="1"/>
  <c r="HE50" i="7"/>
  <c r="HM50" i="7"/>
  <c r="HU50" i="7"/>
  <c r="DI51" i="7"/>
  <c r="LD51" i="7" s="1"/>
  <c r="HM51" i="7"/>
  <c r="HK52" i="7"/>
  <c r="HF52" i="7"/>
  <c r="HI53" i="7"/>
  <c r="CW53" i="7"/>
  <c r="KR53" i="7" s="1"/>
  <c r="HQ53" i="7"/>
  <c r="DE53" i="7"/>
  <c r="KZ53" i="7" s="1"/>
  <c r="HO55" i="7"/>
  <c r="CS47" i="7"/>
  <c r="KN47" i="7" s="1"/>
  <c r="DA47" i="7"/>
  <c r="KV47" i="7" s="1"/>
  <c r="DI47" i="7"/>
  <c r="LD47" i="7" s="1"/>
  <c r="HM47" i="7"/>
  <c r="HU47" i="7"/>
  <c r="HO47" i="7"/>
  <c r="CR49" i="7"/>
  <c r="HX50" i="7"/>
  <c r="HN52" i="7"/>
  <c r="DB52" i="7"/>
  <c r="KW52" i="7" s="1"/>
  <c r="HV52" i="7"/>
  <c r="DJ52" i="7"/>
  <c r="LE52" i="7" s="1"/>
  <c r="DK52" i="7"/>
  <c r="LF52" i="7" s="1"/>
  <c r="DC52" i="7"/>
  <c r="KX52" i="7" s="1"/>
  <c r="CU52" i="7"/>
  <c r="KP52" i="7" s="1"/>
  <c r="DD52" i="7"/>
  <c r="KY52" i="7" s="1"/>
  <c r="HX52" i="7"/>
  <c r="DL52" i="7"/>
  <c r="LG52" i="7" s="1"/>
  <c r="HS52" i="7"/>
  <c r="HI52" i="7"/>
  <c r="CX52" i="7"/>
  <c r="KS52" i="7" s="1"/>
  <c r="HR52" i="7"/>
  <c r="DK55" i="7"/>
  <c r="LF55" i="7" s="1"/>
  <c r="HW55" i="7"/>
  <c r="DE55" i="7"/>
  <c r="KZ55" i="7" s="1"/>
  <c r="CW55" i="7"/>
  <c r="KR55" i="7" s="1"/>
  <c r="DL55" i="7"/>
  <c r="LG55" i="7" s="1"/>
  <c r="DD55" i="7"/>
  <c r="KY55" i="7" s="1"/>
  <c r="CV55" i="7"/>
  <c r="KQ55" i="7" s="1"/>
  <c r="DJ55" i="7"/>
  <c r="LE55" i="7" s="1"/>
  <c r="DB55" i="7"/>
  <c r="KW55" i="7" s="1"/>
  <c r="CT55" i="7"/>
  <c r="KO55" i="7" s="1"/>
  <c r="DI55" i="7"/>
  <c r="LD55" i="7" s="1"/>
  <c r="DA55" i="7"/>
  <c r="KV55" i="7" s="1"/>
  <c r="CS55" i="7"/>
  <c r="KN55" i="7" s="1"/>
  <c r="DH55" i="7"/>
  <c r="LC55" i="7" s="1"/>
  <c r="CZ55" i="7"/>
  <c r="KU55" i="7" s="1"/>
  <c r="CR55" i="7"/>
  <c r="DG55" i="7"/>
  <c r="LB55" i="7" s="1"/>
  <c r="DF55" i="7"/>
  <c r="LA55" i="7" s="1"/>
  <c r="HR55" i="7"/>
  <c r="CY55" i="7"/>
  <c r="KT55" i="7" s="1"/>
  <c r="HP47" i="7"/>
  <c r="DH49" i="7"/>
  <c r="LC49" i="7" s="1"/>
  <c r="HV57" i="7"/>
  <c r="DJ57" i="7"/>
  <c r="LE57" i="7" s="1"/>
  <c r="CW46" i="7"/>
  <c r="KR46" i="7" s="1"/>
  <c r="DE46" i="7"/>
  <c r="KZ46" i="7" s="1"/>
  <c r="CU47" i="7"/>
  <c r="KP47" i="7" s="1"/>
  <c r="DC47" i="7"/>
  <c r="KX47" i="7" s="1"/>
  <c r="DK47" i="7"/>
  <c r="LF47" i="7" s="1"/>
  <c r="DL48" i="7"/>
  <c r="LG48" i="7" s="1"/>
  <c r="DD48" i="7"/>
  <c r="KY48" i="7" s="1"/>
  <c r="CV48" i="7"/>
  <c r="KQ48" i="7" s="1"/>
  <c r="DK48" i="7"/>
  <c r="LF48" i="7" s="1"/>
  <c r="DC48" i="7"/>
  <c r="KX48" i="7" s="1"/>
  <c r="CU48" i="7"/>
  <c r="KP48" i="7" s="1"/>
  <c r="DG48" i="7"/>
  <c r="LB48" i="7" s="1"/>
  <c r="CY48" i="7"/>
  <c r="KT48" i="7" s="1"/>
  <c r="DK49" i="7"/>
  <c r="LF49" i="7" s="1"/>
  <c r="DC49" i="7"/>
  <c r="KX49" i="7" s="1"/>
  <c r="HD51" i="7"/>
  <c r="HP52" i="7"/>
  <c r="CU57" i="7"/>
  <c r="KP57" i="7" s="1"/>
  <c r="HG57" i="7"/>
  <c r="DC57" i="7"/>
  <c r="KX57" i="7" s="1"/>
  <c r="HO57" i="7"/>
  <c r="HW57" i="7"/>
  <c r="DI57" i="7"/>
  <c r="LD57" i="7" s="1"/>
  <c r="DA57" i="7"/>
  <c r="KV57" i="7" s="1"/>
  <c r="CS57" i="7"/>
  <c r="KN57" i="7" s="1"/>
  <c r="DH57" i="7"/>
  <c r="LC57" i="7" s="1"/>
  <c r="CZ57" i="7"/>
  <c r="KU57" i="7" s="1"/>
  <c r="CR57" i="7"/>
  <c r="DF57" i="7"/>
  <c r="LA57" i="7" s="1"/>
  <c r="CX57" i="7"/>
  <c r="KS57" i="7" s="1"/>
  <c r="DE57" i="7"/>
  <c r="KZ57" i="7" s="1"/>
  <c r="CW57" i="7"/>
  <c r="KR57" i="7" s="1"/>
  <c r="DL57" i="7"/>
  <c r="LG57" i="7" s="1"/>
  <c r="DD57" i="7"/>
  <c r="KY57" i="7" s="1"/>
  <c r="CV57" i="7"/>
  <c r="KQ57" i="7" s="1"/>
  <c r="DG57" i="7"/>
  <c r="LB57" i="7" s="1"/>
  <c r="CY57" i="7"/>
  <c r="KT57" i="7" s="1"/>
  <c r="CX46" i="7"/>
  <c r="KS46" i="7" s="1"/>
  <c r="CV47" i="7"/>
  <c r="KQ47" i="7" s="1"/>
  <c r="DD47" i="7"/>
  <c r="KY47" i="7" s="1"/>
  <c r="HG48" i="7"/>
  <c r="HO48" i="7"/>
  <c r="HW48" i="7"/>
  <c r="HK50" i="7"/>
  <c r="HS50" i="7"/>
  <c r="KM51" i="7"/>
  <c r="HE51" i="7"/>
  <c r="HH48" i="7"/>
  <c r="HP48" i="7"/>
  <c r="HX48" i="7"/>
  <c r="HD50" i="7"/>
  <c r="HL50" i="7"/>
  <c r="HT50" i="7"/>
  <c r="CW49" i="7"/>
  <c r="KR49" i="7" s="1"/>
  <c r="DE49" i="7"/>
  <c r="KZ49" i="7" s="1"/>
  <c r="CW51" i="7"/>
  <c r="KR51" i="7" s="1"/>
  <c r="DF51" i="7"/>
  <c r="LA51" i="7" s="1"/>
  <c r="HD52" i="7"/>
  <c r="HL52" i="7"/>
  <c r="HT52" i="7"/>
  <c r="DH53" i="7"/>
  <c r="LC53" i="7" s="1"/>
  <c r="CR54" i="7"/>
  <c r="HE55" i="7"/>
  <c r="HM55" i="7"/>
  <c r="HU55" i="7"/>
  <c r="HE57" i="7"/>
  <c r="HM57" i="7"/>
  <c r="HU57" i="7"/>
  <c r="HG52" i="7"/>
  <c r="HO52" i="7"/>
  <c r="HW52" i="7"/>
  <c r="DH52" i="7"/>
  <c r="LC52" i="7" s="1"/>
  <c r="HH55" i="7"/>
  <c r="HP55" i="7"/>
  <c r="HX55" i="7"/>
  <c r="HH57" i="7"/>
  <c r="HP57" i="7"/>
  <c r="HX57" i="7"/>
  <c r="ED58" i="7"/>
  <c r="EE58" i="7" s="1"/>
  <c r="CS49" i="7"/>
  <c r="KN49" i="7" s="1"/>
  <c r="DA49" i="7"/>
  <c r="KV49" i="7" s="1"/>
  <c r="DI49" i="7"/>
  <c r="LD49" i="7" s="1"/>
  <c r="DK51" i="7"/>
  <c r="LF51" i="7" s="1"/>
  <c r="DJ51" i="7"/>
  <c r="LE51" i="7" s="1"/>
  <c r="DB51" i="7"/>
  <c r="KW51" i="7" s="1"/>
  <c r="CT51" i="7"/>
  <c r="KO51" i="7" s="1"/>
  <c r="CY52" i="7"/>
  <c r="KT52" i="7" s="1"/>
  <c r="CR53" i="7"/>
  <c r="DC53" i="7"/>
  <c r="KX53" i="7" s="1"/>
  <c r="CW54" i="7"/>
  <c r="KR54" i="7" s="1"/>
  <c r="DZ54" i="7"/>
  <c r="HU54" i="7"/>
  <c r="HI55" i="7"/>
  <c r="HQ55" i="7"/>
  <c r="HM56" i="7"/>
  <c r="DZ57" i="7"/>
  <c r="HI57" i="7"/>
  <c r="HQ57" i="7"/>
  <c r="CT49" i="7"/>
  <c r="KO49" i="7" s="1"/>
  <c r="DB49" i="7"/>
  <c r="KW49" i="7" s="1"/>
  <c r="DC51" i="7"/>
  <c r="KX51" i="7" s="1"/>
  <c r="DL51" i="7"/>
  <c r="LG51" i="7" s="1"/>
  <c r="HS51" i="7"/>
  <c r="CT53" i="7"/>
  <c r="KO53" i="7" s="1"/>
  <c r="DD53" i="7"/>
  <c r="KY53" i="7" s="1"/>
  <c r="HE53" i="7"/>
  <c r="HM53" i="7"/>
  <c r="HU53" i="7"/>
  <c r="ED57" i="7"/>
  <c r="EE57" i="7" s="1"/>
  <c r="HJ57" i="7"/>
  <c r="HR57" i="7"/>
  <c r="CU51" i="7"/>
  <c r="KP51" i="7" s="1"/>
  <c r="DD51" i="7"/>
  <c r="KY51" i="7" s="1"/>
  <c r="HQ51" i="7"/>
  <c r="CU53" i="7"/>
  <c r="KP53" i="7" s="1"/>
  <c r="DG53" i="7"/>
  <c r="LB53" i="7" s="1"/>
  <c r="DI53" i="7"/>
  <c r="LD53" i="7" s="1"/>
  <c r="DA53" i="7"/>
  <c r="KV53" i="7" s="1"/>
  <c r="CS53" i="7"/>
  <c r="KN53" i="7" s="1"/>
  <c r="DF53" i="7"/>
  <c r="LA53" i="7" s="1"/>
  <c r="CX53" i="7"/>
  <c r="KS53" i="7" s="1"/>
  <c r="HH53" i="7"/>
  <c r="HD55" i="7"/>
  <c r="HL55" i="7"/>
  <c r="HT55" i="7"/>
  <c r="HD57" i="7"/>
  <c r="HL57" i="7"/>
  <c r="HT57" i="7"/>
  <c r="KM58" i="7"/>
  <c r="CT58" i="7"/>
  <c r="KO58" i="7" s="1"/>
  <c r="DB58" i="7"/>
  <c r="KW58" i="7" s="1"/>
  <c r="DJ58" i="7"/>
  <c r="LE58" i="7" s="1"/>
  <c r="CR52" i="7"/>
  <c r="CZ52" i="7"/>
  <c r="KU52" i="7" s="1"/>
  <c r="CV54" i="7"/>
  <c r="KQ54" i="7" s="1"/>
  <c r="DD54" i="7"/>
  <c r="KY54" i="7" s="1"/>
  <c r="DL54" i="7"/>
  <c r="LG54" i="7" s="1"/>
  <c r="CR56" i="7"/>
  <c r="CZ56" i="7"/>
  <c r="KU56" i="7" s="1"/>
  <c r="DH56" i="7"/>
  <c r="LC56" i="7" s="1"/>
  <c r="CV58" i="7"/>
  <c r="KQ58" i="7" s="1"/>
  <c r="DD58" i="7"/>
  <c r="KY58" i="7" s="1"/>
  <c r="DL58" i="7"/>
  <c r="LG58" i="7" s="1"/>
  <c r="CT56" i="7"/>
  <c r="KO56" i="7" s="1"/>
  <c r="DB56" i="7"/>
  <c r="KW56" i="7" s="1"/>
  <c r="CX58" i="7"/>
  <c r="KS58" i="7" s="1"/>
  <c r="DF58" i="7"/>
  <c r="LA58" i="7" s="1"/>
  <c r="CY54" i="7"/>
  <c r="KT54" i="7" s="1"/>
  <c r="CU56" i="7"/>
  <c r="KP56" i="7" s="1"/>
  <c r="DC56" i="7"/>
  <c r="KX56" i="7" s="1"/>
  <c r="CY58" i="7"/>
  <c r="KT58" i="7" s="1"/>
  <c r="DG58" i="7"/>
  <c r="LB58" i="7" s="1"/>
  <c r="CS58" i="7"/>
  <c r="KN58" i="7" s="1"/>
  <c r="DA58" i="7"/>
  <c r="KV58" i="7" s="1"/>
  <c r="AX4" i="5" l="1"/>
  <c r="AX5" i="5"/>
  <c r="LI28" i="7"/>
  <c r="DM28" i="7"/>
  <c r="CJ50" i="7"/>
  <c r="KM50" i="7"/>
  <c r="CM50" i="7"/>
  <c r="DM32" i="7"/>
  <c r="LI32" i="7"/>
  <c r="DM30" i="7"/>
  <c r="CM54" i="7"/>
  <c r="KM54" i="7"/>
  <c r="CJ54" i="7"/>
  <c r="CJ49" i="7"/>
  <c r="KM49" i="7"/>
  <c r="CM49" i="7"/>
  <c r="LC44" i="7"/>
  <c r="DH24" i="7"/>
  <c r="LC24" i="7" s="1"/>
  <c r="DH25" i="7"/>
  <c r="LC25" i="7" s="1"/>
  <c r="LI41" i="7"/>
  <c r="DM41" i="7"/>
  <c r="CM56" i="7"/>
  <c r="CJ56" i="7"/>
  <c r="KM56" i="7"/>
  <c r="ED54" i="7"/>
  <c r="EE54" i="7" s="1"/>
  <c r="CM51" i="7"/>
  <c r="KM55" i="7"/>
  <c r="CM55" i="7"/>
  <c r="CJ55" i="7"/>
  <c r="KX43" i="7"/>
  <c r="DC25" i="7"/>
  <c r="KX25" i="7" s="1"/>
  <c r="DC19" i="7"/>
  <c r="DC24" i="7"/>
  <c r="KX24" i="7" s="1"/>
  <c r="DC26" i="7"/>
  <c r="CJ44" i="7"/>
  <c r="CM44" i="7"/>
  <c r="KM44" i="7"/>
  <c r="DM39" i="7"/>
  <c r="KP42" i="7"/>
  <c r="CU25" i="7"/>
  <c r="KP25" i="7" s="1"/>
  <c r="CU26" i="7"/>
  <c r="CU19" i="7"/>
  <c r="CU24" i="7"/>
  <c r="KP24" i="7" s="1"/>
  <c r="CM47" i="7"/>
  <c r="LD43" i="7"/>
  <c r="DI26" i="7"/>
  <c r="DI24" i="7"/>
  <c r="LD24" i="7" s="1"/>
  <c r="DI19" i="7"/>
  <c r="DI25" i="7"/>
  <c r="LD25" i="7" s="1"/>
  <c r="CM43" i="7"/>
  <c r="CJ43" i="7"/>
  <c r="KM43" i="7"/>
  <c r="LB44" i="7"/>
  <c r="DG24" i="7"/>
  <c r="LB24" i="7" s="1"/>
  <c r="DG25" i="7"/>
  <c r="LB25" i="7" s="1"/>
  <c r="LI30" i="7"/>
  <c r="ED51" i="7"/>
  <c r="EE51" i="7" s="1"/>
  <c r="ED52" i="7"/>
  <c r="EE52" i="7" s="1"/>
  <c r="ED55" i="7"/>
  <c r="EE55" i="7" s="1"/>
  <c r="ED50" i="7"/>
  <c r="EE50" i="7" s="1"/>
  <c r="ED46" i="7"/>
  <c r="EE46" i="7" s="1"/>
  <c r="ED42" i="7"/>
  <c r="EE42" i="7" s="1"/>
  <c r="ED49" i="7"/>
  <c r="EE49" i="7" s="1"/>
  <c r="ED48" i="7"/>
  <c r="EE48" i="7" s="1"/>
  <c r="ED40" i="7"/>
  <c r="EE40" i="7" s="1"/>
  <c r="ED38" i="7"/>
  <c r="EE38" i="7" s="1"/>
  <c r="ED45" i="7"/>
  <c r="EE45" i="7" s="1"/>
  <c r="ED39" i="7"/>
  <c r="EE39" i="7" s="1"/>
  <c r="ED31" i="7"/>
  <c r="EE31" i="7" s="1"/>
  <c r="ED29" i="7"/>
  <c r="EE29" i="7" s="1"/>
  <c r="ED33" i="7"/>
  <c r="EE33" i="7" s="1"/>
  <c r="ED34" i="7"/>
  <c r="EE34" i="7" s="1"/>
  <c r="ED32" i="7"/>
  <c r="EE32" i="7" s="1"/>
  <c r="ED30" i="7"/>
  <c r="EE30" i="7" s="1"/>
  <c r="ED35" i="7"/>
  <c r="EE35" i="7" s="1"/>
  <c r="CM58" i="7"/>
  <c r="CJ51" i="7"/>
  <c r="LF43" i="7"/>
  <c r="DK25" i="7"/>
  <c r="LF25" i="7" s="1"/>
  <c r="DK26" i="7"/>
  <c r="DK19" i="7"/>
  <c r="DK24" i="7"/>
  <c r="LF24" i="7" s="1"/>
  <c r="ED27" i="7"/>
  <c r="EE27" i="7" s="1"/>
  <c r="KM52" i="7"/>
  <c r="CM52" i="7"/>
  <c r="CJ52" i="7"/>
  <c r="KV43" i="7"/>
  <c r="DA26" i="7"/>
  <c r="DA25" i="7"/>
  <c r="KV25" i="7" s="1"/>
  <c r="DA24" i="7"/>
  <c r="KV24" i="7" s="1"/>
  <c r="DA19" i="7"/>
  <c r="KR44" i="7"/>
  <c r="CW24" i="7"/>
  <c r="KR24" i="7" s="1"/>
  <c r="CW25" i="7"/>
  <c r="KR25" i="7" s="1"/>
  <c r="CM48" i="7"/>
  <c r="KM48" i="7"/>
  <c r="CJ48" i="7"/>
  <c r="KM46" i="7"/>
  <c r="CM46" i="7"/>
  <c r="CJ46" i="7"/>
  <c r="KS43" i="7"/>
  <c r="CX26" i="7"/>
  <c r="CX19" i="7"/>
  <c r="CX25" i="7"/>
  <c r="KS25" i="7" s="1"/>
  <c r="CX24" i="7"/>
  <c r="KS24" i="7" s="1"/>
  <c r="KQ43" i="7"/>
  <c r="CV25" i="7"/>
  <c r="KQ25" i="7" s="1"/>
  <c r="CV19" i="7"/>
  <c r="CV24" i="7"/>
  <c r="KQ24" i="7" s="1"/>
  <c r="CV26" i="7"/>
  <c r="KU43" i="7"/>
  <c r="CZ24" i="7"/>
  <c r="KU24" i="7" s="1"/>
  <c r="CZ25" i="7"/>
  <c r="KU25" i="7" s="1"/>
  <c r="CZ26" i="7"/>
  <c r="CZ19" i="7"/>
  <c r="DM31" i="7"/>
  <c r="LI35" i="7"/>
  <c r="ED37" i="7"/>
  <c r="EE37" i="7" s="1"/>
  <c r="ED28" i="7"/>
  <c r="EE28" i="7" s="1"/>
  <c r="CJ53" i="7"/>
  <c r="KM53" i="7"/>
  <c r="CM53" i="7"/>
  <c r="LE44" i="7"/>
  <c r="DJ25" i="7"/>
  <c r="LE25" i="7" s="1"/>
  <c r="DJ24" i="7"/>
  <c r="LE24" i="7" s="1"/>
  <c r="CJ47" i="7"/>
  <c r="DB26" i="7"/>
  <c r="KW43" i="7"/>
  <c r="DB25" i="7"/>
  <c r="KW25" i="7" s="1"/>
  <c r="DB24" i="7"/>
  <c r="KW24" i="7" s="1"/>
  <c r="DB19" i="7"/>
  <c r="KM42" i="7"/>
  <c r="CJ42" i="7"/>
  <c r="CM42" i="7"/>
  <c r="CR24" i="7"/>
  <c r="KM24" i="7" s="1"/>
  <c r="CR19" i="7"/>
  <c r="CR26" i="7"/>
  <c r="CR25" i="7"/>
  <c r="KM25" i="7" s="1"/>
  <c r="KZ43" i="7"/>
  <c r="DE26" i="7"/>
  <c r="DE25" i="7"/>
  <c r="KZ25" i="7" s="1"/>
  <c r="DE24" i="7"/>
  <c r="KZ24" i="7" s="1"/>
  <c r="DE19" i="7"/>
  <c r="CJ58" i="7"/>
  <c r="KO44" i="7"/>
  <c r="CT25" i="7"/>
  <c r="KO25" i="7" s="1"/>
  <c r="CT24" i="7"/>
  <c r="KO24" i="7" s="1"/>
  <c r="LA43" i="7"/>
  <c r="DF25" i="7"/>
  <c r="LA25" i="7" s="1"/>
  <c r="DF19" i="7"/>
  <c r="DF26" i="7"/>
  <c r="DF24" i="7"/>
  <c r="LA24" i="7" s="1"/>
  <c r="KY43" i="7"/>
  <c r="DD25" i="7"/>
  <c r="KY25" i="7" s="1"/>
  <c r="DD19" i="7"/>
  <c r="DD24" i="7"/>
  <c r="KY24" i="7" s="1"/>
  <c r="DD26" i="7"/>
  <c r="ED47" i="7"/>
  <c r="EE47" i="7" s="1"/>
  <c r="KM45" i="7"/>
  <c r="CJ45" i="7"/>
  <c r="CM45" i="7"/>
  <c r="ED44" i="7"/>
  <c r="EE44" i="7" s="1"/>
  <c r="KN42" i="7"/>
  <c r="CS26" i="7"/>
  <c r="CS25" i="7"/>
  <c r="KN25" i="7" s="1"/>
  <c r="CS24" i="7"/>
  <c r="KN24" i="7" s="1"/>
  <c r="CS19" i="7"/>
  <c r="LI34" i="7"/>
  <c r="LI27" i="7"/>
  <c r="CJ57" i="7"/>
  <c r="KM57" i="7"/>
  <c r="CM57" i="7"/>
  <c r="LG43" i="7"/>
  <c r="DL25" i="7"/>
  <c r="LG25" i="7" s="1"/>
  <c r="DL26" i="7"/>
  <c r="DL19" i="7"/>
  <c r="DL24" i="7"/>
  <c r="LG24" i="7" s="1"/>
  <c r="ED41" i="7"/>
  <c r="EE41" i="7" s="1"/>
  <c r="KT43" i="7"/>
  <c r="CY26" i="7"/>
  <c r="CY19" i="7"/>
  <c r="CY24" i="7"/>
  <c r="KT24" i="7" s="1"/>
  <c r="CY25" i="7"/>
  <c r="KT25" i="7" s="1"/>
  <c r="ED43" i="7"/>
  <c r="EE43" i="7" s="1"/>
  <c r="LI38" i="7"/>
  <c r="LI36" i="7"/>
  <c r="DU57" i="7" l="1"/>
  <c r="DT57" i="7"/>
  <c r="DR57" i="7"/>
  <c r="CO57" i="7"/>
  <c r="DM57" i="7"/>
  <c r="CN57" i="7"/>
  <c r="CL57" i="7"/>
  <c r="DS57" i="7"/>
  <c r="CP57" i="7"/>
  <c r="DU49" i="7"/>
  <c r="CN49" i="7"/>
  <c r="DS49" i="7"/>
  <c r="CL49" i="7"/>
  <c r="DR49" i="7"/>
  <c r="DM49" i="7" s="1"/>
  <c r="DT49" i="7"/>
  <c r="CP49" i="7"/>
  <c r="CO49" i="7"/>
  <c r="CL48" i="7"/>
  <c r="DS48" i="7"/>
  <c r="CP48" i="7"/>
  <c r="DU48" i="7"/>
  <c r="DT48" i="7"/>
  <c r="CO48" i="7"/>
  <c r="DR48" i="7"/>
  <c r="DM48" i="7" s="1"/>
  <c r="CN48" i="7"/>
  <c r="CL52" i="7"/>
  <c r="DT52" i="7"/>
  <c r="DR52" i="7"/>
  <c r="DM52" i="7" s="1"/>
  <c r="CP52" i="7"/>
  <c r="CO52" i="7"/>
  <c r="CN52" i="7"/>
  <c r="DS52" i="7"/>
  <c r="DU52" i="7"/>
  <c r="CL56" i="7"/>
  <c r="DT56" i="7"/>
  <c r="DS56" i="7"/>
  <c r="CP56" i="7"/>
  <c r="DR56" i="7"/>
  <c r="DM56" i="7" s="1"/>
  <c r="CO56" i="7"/>
  <c r="CN56" i="7"/>
  <c r="DU56" i="7"/>
  <c r="DR42" i="7"/>
  <c r="CP42" i="7"/>
  <c r="CO42" i="7"/>
  <c r="DT42" i="7"/>
  <c r="CN42" i="7"/>
  <c r="DU42" i="7"/>
  <c r="DS42" i="7"/>
  <c r="CL42" i="7"/>
  <c r="CM19" i="7"/>
  <c r="CM26" i="7"/>
  <c r="DU44" i="7"/>
  <c r="DS44" i="7"/>
  <c r="DM44" i="7" s="1"/>
  <c r="CP44" i="7"/>
  <c r="DT44" i="7"/>
  <c r="DR44" i="7"/>
  <c r="CO44" i="7"/>
  <c r="CN44" i="7"/>
  <c r="CL44" i="7"/>
  <c r="DR51" i="7"/>
  <c r="CL51" i="7"/>
  <c r="DM51" i="7"/>
  <c r="DS51" i="7"/>
  <c r="CO51" i="7"/>
  <c r="CN51" i="7"/>
  <c r="CP51" i="7"/>
  <c r="DU51" i="7"/>
  <c r="DT51" i="7"/>
  <c r="CL43" i="7"/>
  <c r="DU43" i="7"/>
  <c r="DR43" i="7"/>
  <c r="CO43" i="7"/>
  <c r="CN43" i="7"/>
  <c r="DT43" i="7"/>
  <c r="DM43" i="7" s="1"/>
  <c r="DS43" i="7"/>
  <c r="CP43" i="7"/>
  <c r="DU50" i="7"/>
  <c r="DT50" i="7"/>
  <c r="DS50" i="7"/>
  <c r="DM50" i="7" s="1"/>
  <c r="CP50" i="7"/>
  <c r="CL50" i="7"/>
  <c r="CO50" i="7"/>
  <c r="CN50" i="7"/>
  <c r="DR50" i="7"/>
  <c r="DS46" i="7"/>
  <c r="DM46" i="7" s="1"/>
  <c r="DR46" i="7"/>
  <c r="CO46" i="7"/>
  <c r="CN46" i="7"/>
  <c r="CL46" i="7"/>
  <c r="DT46" i="7"/>
  <c r="DU46" i="7"/>
  <c r="CP46" i="7"/>
  <c r="DS54" i="7"/>
  <c r="CP54" i="7"/>
  <c r="DR54" i="7"/>
  <c r="LI54" i="7" s="1"/>
  <c r="CO54" i="7"/>
  <c r="CN54" i="7"/>
  <c r="CL54" i="7"/>
  <c r="DM54" i="7"/>
  <c r="DU54" i="7"/>
  <c r="DT54" i="7"/>
  <c r="CN55" i="7"/>
  <c r="DU55" i="7"/>
  <c r="DT55" i="7"/>
  <c r="CO55" i="7"/>
  <c r="CL55" i="7"/>
  <c r="DR55" i="7"/>
  <c r="CP55" i="7"/>
  <c r="DS55" i="7"/>
  <c r="DM55" i="7" s="1"/>
  <c r="DU53" i="7"/>
  <c r="DR53" i="7"/>
  <c r="LI53" i="7" s="1"/>
  <c r="CO53" i="7"/>
  <c r="DT53" i="7"/>
  <c r="DS53" i="7"/>
  <c r="CP53" i="7"/>
  <c r="CL53" i="7"/>
  <c r="CN53" i="7"/>
  <c r="CN47" i="7"/>
  <c r="CL47" i="7"/>
  <c r="DU47" i="7"/>
  <c r="DR47" i="7"/>
  <c r="CO47" i="7"/>
  <c r="DS47" i="7"/>
  <c r="DM47" i="7" s="1"/>
  <c r="CP47" i="7"/>
  <c r="DT47" i="7"/>
  <c r="DU58" i="7"/>
  <c r="DS58" i="7"/>
  <c r="CP58" i="7"/>
  <c r="DR58" i="7"/>
  <c r="LI58" i="7" s="1"/>
  <c r="CO58" i="7"/>
  <c r="CL58" i="7"/>
  <c r="CN58" i="7"/>
  <c r="DT58" i="7"/>
  <c r="DT45" i="7"/>
  <c r="DS45" i="7"/>
  <c r="CP45" i="7"/>
  <c r="DM45" i="7"/>
  <c r="CN45" i="7"/>
  <c r="DU45" i="7"/>
  <c r="DR45" i="7"/>
  <c r="LI45" i="7" s="1"/>
  <c r="CO45" i="7"/>
  <c r="CL45" i="7"/>
  <c r="DS25" i="7" l="1"/>
  <c r="DS19" i="7"/>
  <c r="DS26" i="7"/>
  <c r="DS24" i="7"/>
  <c r="DS3" i="7" s="1"/>
  <c r="LI50" i="7"/>
  <c r="LI43" i="7"/>
  <c r="DT26" i="7"/>
  <c r="DT24" i="7"/>
  <c r="DT3" i="7" s="1"/>
  <c r="DT19" i="7"/>
  <c r="DT25" i="7"/>
  <c r="LI57" i="7"/>
  <c r="LI47" i="7"/>
  <c r="CO26" i="7"/>
  <c r="CO19" i="7"/>
  <c r="LI56" i="7"/>
  <c r="DU24" i="7"/>
  <c r="DU3" i="7" s="1"/>
  <c r="DU26" i="7"/>
  <c r="DU25" i="7"/>
  <c r="DU19" i="7"/>
  <c r="CC58" i="7"/>
  <c r="CC54" i="7"/>
  <c r="CC56" i="7"/>
  <c r="CC57" i="7"/>
  <c r="CC53" i="7"/>
  <c r="CC55" i="7"/>
  <c r="CC50" i="7"/>
  <c r="CC52" i="7"/>
  <c r="CC48" i="7"/>
  <c r="CC42" i="7"/>
  <c r="CC45" i="7"/>
  <c r="CC51" i="7"/>
  <c r="CC49" i="7"/>
  <c r="CC44" i="7"/>
  <c r="CC37" i="7"/>
  <c r="CC35" i="7"/>
  <c r="CC33" i="7"/>
  <c r="CC43" i="7"/>
  <c r="CC36" i="7"/>
  <c r="CC30" i="7"/>
  <c r="CC46" i="7"/>
  <c r="CC38" i="7"/>
  <c r="CC41" i="7"/>
  <c r="CC34" i="7"/>
  <c r="CC32" i="7"/>
  <c r="CC31" i="7"/>
  <c r="CC29" i="7"/>
  <c r="CC39" i="7"/>
  <c r="CC40" i="7"/>
  <c r="CC47" i="7"/>
  <c r="CC27" i="7"/>
  <c r="AJ26" i="7"/>
  <c r="CM21" i="7"/>
  <c r="CC28" i="7"/>
  <c r="CM5" i="7"/>
  <c r="DM42" i="7"/>
  <c r="LI48" i="7"/>
  <c r="DM53" i="7"/>
  <c r="LI55" i="7"/>
  <c r="LI51" i="7"/>
  <c r="CP19" i="7"/>
  <c r="CP26" i="7"/>
  <c r="DM58" i="7"/>
  <c r="LI46" i="7"/>
  <c r="LI44" i="7"/>
  <c r="CL26" i="7"/>
  <c r="CL19" i="7"/>
  <c r="LI42" i="7"/>
  <c r="DR19" i="7"/>
  <c r="DR25" i="7"/>
  <c r="LI25" i="7" s="1"/>
  <c r="DR24" i="7"/>
  <c r="DR26" i="7"/>
  <c r="LI26" i="7" s="1"/>
  <c r="LI52" i="7"/>
  <c r="LI49" i="7"/>
  <c r="DM26" i="7" l="1"/>
  <c r="DM19" i="7"/>
  <c r="DU4" i="7"/>
  <c r="DU5" i="7"/>
  <c r="DU6" i="7" s="1"/>
  <c r="DT4" i="7"/>
  <c r="DT5" i="7"/>
  <c r="DT6" i="7" s="1"/>
  <c r="CP21" i="7"/>
  <c r="AL26" i="7"/>
  <c r="CM4" i="7"/>
  <c r="CM3" i="7"/>
  <c r="CM7" i="7" s="1"/>
  <c r="CM8" i="7" s="1"/>
  <c r="CO21" i="7"/>
  <c r="CM6" i="7"/>
  <c r="AJ19" i="7"/>
  <c r="AL19" i="7"/>
  <c r="CD57" i="7"/>
  <c r="CD56" i="7"/>
  <c r="CD52" i="7"/>
  <c r="CD55" i="7"/>
  <c r="CD53" i="7"/>
  <c r="CD50" i="7"/>
  <c r="CD58" i="7"/>
  <c r="CD51" i="7"/>
  <c r="CD45" i="7"/>
  <c r="CD49" i="7"/>
  <c r="CD54" i="7"/>
  <c r="CD46" i="7"/>
  <c r="CD42" i="7"/>
  <c r="CD33" i="7"/>
  <c r="CD44" i="7"/>
  <c r="CD43" i="7"/>
  <c r="CD40" i="7"/>
  <c r="CD38" i="7"/>
  <c r="CD48" i="7"/>
  <c r="CD34" i="7"/>
  <c r="CD32" i="7"/>
  <c r="CD36" i="7"/>
  <c r="CD35" i="7"/>
  <c r="CD37" i="7"/>
  <c r="CD41" i="7"/>
  <c r="CD31" i="7"/>
  <c r="CD29" i="7"/>
  <c r="CD47" i="7"/>
  <c r="CD30" i="7"/>
  <c r="CD28" i="7"/>
  <c r="CD39" i="7"/>
  <c r="CD27" i="7"/>
  <c r="DS5" i="7"/>
  <c r="DS6" i="7" s="1"/>
  <c r="DS4" i="7"/>
  <c r="KO26" i="7"/>
  <c r="LB26" i="7"/>
  <c r="LC26" i="7"/>
  <c r="KR26" i="7"/>
  <c r="LE26" i="7"/>
  <c r="KX26" i="7"/>
  <c r="KX20" i="7" s="1"/>
  <c r="DC7" i="7" s="1"/>
  <c r="KP26" i="7"/>
  <c r="KP20" i="7" s="1"/>
  <c r="CU7" i="7" s="1"/>
  <c r="KV26" i="7"/>
  <c r="KW26" i="7"/>
  <c r="KU26" i="7"/>
  <c r="KU20" i="7" s="1"/>
  <c r="CZ7" i="7" s="1"/>
  <c r="KZ26" i="7"/>
  <c r="KT26" i="7"/>
  <c r="KT20" i="7" s="1"/>
  <c r="CY7" i="7" s="1"/>
  <c r="LF26" i="7"/>
  <c r="KS26" i="7"/>
  <c r="KS20" i="7" s="1"/>
  <c r="CX7" i="7" s="1"/>
  <c r="LA26" i="7"/>
  <c r="KY26" i="7"/>
  <c r="KM26" i="7"/>
  <c r="KN26" i="7"/>
  <c r="KQ26" i="7"/>
  <c r="LG26" i="7"/>
  <c r="LD26" i="7"/>
  <c r="CC26" i="7"/>
  <c r="LC20" i="7"/>
  <c r="DH7" i="7" s="1"/>
  <c r="KM20" i="7"/>
  <c r="CR7" i="7" s="1"/>
  <c r="LB20" i="7"/>
  <c r="DG7" i="7" s="1"/>
  <c r="LI24" i="7"/>
  <c r="KZ20" i="7"/>
  <c r="DE7" i="7" s="1"/>
  <c r="KR20" i="7"/>
  <c r="CW7" i="7" s="1"/>
  <c r="LG20" i="7"/>
  <c r="DL7" i="7" s="1"/>
  <c r="KY20" i="7"/>
  <c r="DD7" i="7" s="1"/>
  <c r="KQ20" i="7"/>
  <c r="CV7" i="7" s="1"/>
  <c r="LD20" i="7"/>
  <c r="DI7" i="7" s="1"/>
  <c r="KV20" i="7"/>
  <c r="DA7" i="7" s="1"/>
  <c r="KN20" i="7"/>
  <c r="CS7" i="7" s="1"/>
  <c r="LE20" i="7"/>
  <c r="DJ7" i="7" s="1"/>
  <c r="LA20" i="7"/>
  <c r="DF7" i="7" s="1"/>
  <c r="DR3" i="7"/>
  <c r="KO20" i="7"/>
  <c r="CT7" i="7" s="1"/>
  <c r="KW20" i="7"/>
  <c r="DB7" i="7" s="1"/>
  <c r="LF20" i="7"/>
  <c r="DK7" i="7" s="1"/>
  <c r="CU9" i="7" l="1"/>
  <c r="CU10" i="7" s="1"/>
  <c r="CU11" i="7" s="1"/>
  <c r="CY9" i="7"/>
  <c r="CY10" i="7" s="1"/>
  <c r="CY11" i="7" s="1"/>
  <c r="CX9" i="7"/>
  <c r="CX10" i="7" s="1"/>
  <c r="CX11" i="7" s="1"/>
  <c r="CZ9" i="7"/>
  <c r="CZ10" i="7" s="1"/>
  <c r="CZ11" i="7" s="1"/>
  <c r="DC9" i="7"/>
  <c r="DC10" i="7" s="1"/>
  <c r="DC11" i="7" s="1"/>
  <c r="CV9" i="7"/>
  <c r="CV10" i="7" s="1"/>
  <c r="CV11" i="7" s="1"/>
  <c r="CR9" i="7"/>
  <c r="CR10" i="7" s="1"/>
  <c r="CR11" i="7" s="1"/>
  <c r="CQ7" i="7"/>
  <c r="CQ9" i="7" s="1"/>
  <c r="CQ10" i="7" s="1"/>
  <c r="CQ11" i="7" s="1"/>
  <c r="DD9" i="7"/>
  <c r="DD10" i="7" s="1"/>
  <c r="DD11" i="7" s="1"/>
  <c r="CT9" i="7"/>
  <c r="CT10" i="7" s="1"/>
  <c r="CT11" i="7" s="1"/>
  <c r="DR5" i="7"/>
  <c r="DR6" i="7" s="1"/>
  <c r="DR4" i="7"/>
  <c r="DQ3" i="7"/>
  <c r="DQ5" i="7" s="1"/>
  <c r="DQ6" i="7" s="1"/>
  <c r="DF9" i="7"/>
  <c r="DF10" i="7" s="1"/>
  <c r="DF11" i="7" s="1"/>
  <c r="DF4" i="7"/>
  <c r="DF5" i="7" s="1"/>
  <c r="DK9" i="7"/>
  <c r="DK10" i="7" s="1"/>
  <c r="DK11" i="7" s="1"/>
  <c r="DJ9" i="7"/>
  <c r="DJ10" i="7" s="1"/>
  <c r="DJ11" i="7" s="1"/>
  <c r="DE9" i="7"/>
  <c r="DE10" i="7" s="1"/>
  <c r="DE11" i="7" s="1"/>
  <c r="CW9" i="7"/>
  <c r="CW10" i="7" s="1"/>
  <c r="CW11" i="7" s="1"/>
  <c r="CD19" i="7"/>
  <c r="CD26" i="7"/>
  <c r="CS9" i="7"/>
  <c r="CS10" i="7" s="1"/>
  <c r="CS11" i="7" s="1"/>
  <c r="DL9" i="7"/>
  <c r="DL10" i="7" s="1"/>
  <c r="DL11" i="7" s="1"/>
  <c r="DE20" i="7"/>
  <c r="CW20" i="7"/>
  <c r="DL20" i="7"/>
  <c r="DD20" i="7"/>
  <c r="CV20" i="7"/>
  <c r="DJ20" i="7"/>
  <c r="DB20" i="7"/>
  <c r="CT20" i="7"/>
  <c r="DI20" i="7"/>
  <c r="DA20" i="7"/>
  <c r="CS20" i="7"/>
  <c r="DQ4" i="7"/>
  <c r="DF20" i="7"/>
  <c r="CX20" i="7"/>
  <c r="DH20" i="7"/>
  <c r="DG20" i="7"/>
  <c r="DC20" i="7"/>
  <c r="CU20" i="7"/>
  <c r="DK20" i="7"/>
  <c r="CZ20" i="7"/>
  <c r="CR20" i="7"/>
  <c r="CY20" i="7"/>
  <c r="DA9" i="7"/>
  <c r="DA10" i="7" s="1"/>
  <c r="DA11" i="7" s="1"/>
  <c r="DH4" i="7"/>
  <c r="DH5" i="7" s="1"/>
  <c r="DH9" i="7"/>
  <c r="DH10" i="7" s="1"/>
  <c r="DH11" i="7" s="1"/>
  <c r="DB9" i="7"/>
  <c r="DB10" i="7" s="1"/>
  <c r="DB11" i="7" s="1"/>
  <c r="DI9" i="7"/>
  <c r="DI10" i="7" s="1"/>
  <c r="DI11" i="7" s="1"/>
  <c r="DG9" i="7"/>
  <c r="DG10" i="7" s="1"/>
  <c r="DG11" i="7" s="1"/>
  <c r="DL4" i="7" l="1"/>
  <c r="DL5" i="7" s="1"/>
  <c r="CX4" i="7"/>
  <c r="CX5" i="7" s="1"/>
  <c r="DA4" i="7"/>
  <c r="DA5" i="7" s="1"/>
  <c r="DE4" i="7"/>
  <c r="DE5" i="7" s="1"/>
  <c r="CR4" i="7"/>
  <c r="CR5" i="7" s="1"/>
  <c r="CV4" i="7"/>
  <c r="CV5" i="7" s="1"/>
  <c r="CY4" i="7"/>
  <c r="CY5" i="7" s="1"/>
  <c r="CW4" i="7"/>
  <c r="CW5" i="7" s="1"/>
  <c r="CZ4" i="7"/>
  <c r="CZ5" i="7" s="1"/>
  <c r="DG4" i="7"/>
  <c r="DG5" i="7" s="1"/>
  <c r="DI4" i="7"/>
  <c r="DI5" i="7" s="1"/>
  <c r="CS4" i="7"/>
  <c r="CS5" i="7" s="1"/>
  <c r="DJ4" i="7"/>
  <c r="DJ5" i="7" s="1"/>
  <c r="DK4" i="7"/>
  <c r="DK5" i="7" s="1"/>
  <c r="CT4" i="7"/>
  <c r="CT5" i="7" s="1"/>
  <c r="DC4" i="7"/>
  <c r="DC5" i="7" s="1"/>
  <c r="CU4" i="7"/>
  <c r="CU5" i="7" s="1"/>
  <c r="DB4" i="7"/>
  <c r="DB5" i="7" s="1"/>
  <c r="DD4" i="7"/>
  <c r="DD5" i="7" s="1"/>
  <c r="BH3" i="5" l="1"/>
  <c r="BA3" i="5"/>
  <c r="AW3" i="5"/>
  <c r="AT3" i="5"/>
  <c r="AQ3" i="5"/>
  <c r="AO3" i="5"/>
  <c r="AM3" i="5"/>
  <c r="AD3" i="5"/>
  <c r="AE3" i="5" s="1"/>
  <c r="AG3" i="5" s="1"/>
  <c r="AJ3" i="5"/>
  <c r="BH2" i="5"/>
  <c r="BA2" i="5"/>
  <c r="AW2" i="5"/>
  <c r="AT2" i="5"/>
  <c r="AQ2" i="5"/>
  <c r="AO2" i="5"/>
  <c r="AM2" i="5"/>
  <c r="AD2" i="5"/>
  <c r="AE2" i="5" s="1"/>
  <c r="AG2" i="5" s="1"/>
  <c r="AJ2" i="5"/>
  <c r="AJ4" i="5" l="1"/>
  <c r="AK4" i="5" s="1"/>
  <c r="AY4" i="5" s="1"/>
  <c r="AZ4" i="5" s="1"/>
  <c r="BG4" i="5" s="1"/>
  <c r="AJ5" i="5"/>
  <c r="AK5" i="5"/>
  <c r="AY5" i="5" s="1"/>
  <c r="AZ5" i="5" s="1"/>
  <c r="BG5" i="5" s="1"/>
  <c r="AK2" i="5"/>
  <c r="AK3" i="5"/>
  <c r="AX2" i="5"/>
  <c r="AX3" i="5"/>
  <c r="AY3" i="5" l="1"/>
  <c r="AZ3" i="5" s="1"/>
  <c r="BG3" i="5" s="1"/>
  <c r="AY2" i="5"/>
  <c r="AZ2" i="5" s="1"/>
  <c r="BG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U1" authorId="0" shapeId="0" xr:uid="{EABCC4E1-AEE2-4D1A-9898-CCF1C91D19D9}">
      <text>
        <r>
          <rPr>
            <sz val="11"/>
            <rFont val="Calibri"/>
            <family val="2"/>
          </rPr>
          <t>[China RMB Cost]/[Exchange Rate]</t>
        </r>
      </text>
    </comment>
    <comment ref="AD1" authorId="0" shapeId="0" xr:uid="{10F3A7A2-5A4D-49D6-B43C-2963C0B108AD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E1" authorId="0" shapeId="0" xr:uid="{E2557293-D041-4A02-BA50-C5E61497DB7D}">
      <text>
        <r>
          <rPr>
            <sz val="11"/>
            <rFont val="Calibri"/>
            <family val="2"/>
          </rPr>
          <t>65/[Cubic Meter per Carton]*[Case Pack]</t>
        </r>
      </text>
    </comment>
    <comment ref="AG1" authorId="0" shapeId="0" xr:uid="{49F9C79F-FE42-40F8-AC6F-D8E125623DC1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J1" authorId="0" shapeId="0" xr:uid="{02E536FA-BA44-4DE1-B34E-CF211795323B}">
      <text>
        <r>
          <rPr>
            <sz val="11"/>
            <rFont val="Calibri"/>
            <family val="2"/>
          </rPr>
          <t>[FOB Cost $ (Value)]*[Duty Rate]</t>
        </r>
      </text>
    </comment>
    <comment ref="AK1" authorId="0" shapeId="0" xr:uid="{0AA273DD-429D-49B5-8ECF-94A3E20E7CE5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M1" authorId="0" shapeId="0" xr:uid="{31B3F9CF-1992-4223-816A-667CEC592302}">
      <text>
        <r>
          <rPr>
            <sz val="11"/>
            <rFont val="Calibri"/>
            <family val="2"/>
          </rPr>
          <t>[JLA FOB CA/GA Price Quote (Value)]*[DA %]</t>
        </r>
      </text>
    </comment>
    <comment ref="AN1" authorId="0" shapeId="0" xr:uid="{21CB1B6F-3B49-49EF-8E26-10E1F308AF17}">
      <text>
        <r>
          <rPr>
            <sz val="11"/>
            <rFont val="Calibri"/>
            <family val="2"/>
          </rPr>
          <t xml:space="preserve">
          </t>
        </r>
      </text>
    </comment>
    <comment ref="AO1" authorId="0" shapeId="0" xr:uid="{90899D71-835F-41A6-A98F-B8151E2876EE}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P1" authorId="0" shapeId="0" xr:uid="{8979F77C-1BEF-418C-B49F-0EA831772773}">
      <text>
        <r>
          <rPr>
            <sz val="11"/>
            <rFont val="Calibri"/>
            <family val="2"/>
          </rPr>
          <t xml:space="preserve">
          </t>
        </r>
      </text>
    </comment>
    <comment ref="AQ1" authorId="0" shapeId="0" xr:uid="{255421A0-6A2D-4A65-B23E-D7647B800A0E}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T1" authorId="0" shapeId="0" xr:uid="{6EE6C5E6-D2F4-4095-96D1-52E92BB1AD08}">
      <text>
        <r>
          <rPr>
            <sz val="11"/>
            <rFont val="Calibri"/>
            <family val="2"/>
          </rPr>
          <t>[JLA FOB CA/GA Price Quote (Value)]*[Load 1 %]</t>
        </r>
      </text>
    </comment>
    <comment ref="AW1" authorId="0" shapeId="0" xr:uid="{BAC59653-407A-4CE7-A027-39802492C848}">
      <text>
        <r>
          <rPr>
            <sz val="11"/>
            <rFont val="Calibri"/>
            <family val="2"/>
          </rPr>
          <t>[JLA FOB CA/GA Price Quote (Value)]*[Load 2 %]</t>
        </r>
      </text>
    </comment>
    <comment ref="AX1" authorId="0" shapeId="0" xr:uid="{D8D67D1C-26F7-4C4E-B03D-EECB2B099F53}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Y1" authorId="0" shapeId="0" xr:uid="{A686144A-001B-42ED-B2D4-1B922F379D83}">
      <text>
        <r>
          <rPr>
            <sz val="11"/>
            <rFont val="Calibri"/>
            <family val="2"/>
          </rPr>
          <t>[LDP Cost $]+[Total Load $]</t>
        </r>
      </text>
    </comment>
    <comment ref="AZ1" authorId="0" shapeId="0" xr:uid="{8FEA6719-C6EE-4331-BFC1-F25590AFED90}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BA1" authorId="0" shapeId="0" xr:uid="{7A34CED6-76B9-477C-AA42-27BA6E34A084}">
      <text>
        <r>
          <rPr>
            <sz val="11"/>
            <rFont val="Calibri"/>
            <family val="2"/>
          </rPr>
          <t>[Suggested Retail Price]*(1-[Retailer Markup])</t>
        </r>
      </text>
    </comment>
    <comment ref="BG1" authorId="0" shapeId="0" xr:uid="{C8EBECBC-7F9D-43F6-A5AF-6DE0DBA72B21}">
      <text>
        <r>
          <rPr>
            <sz val="11"/>
            <rFont val="Calibri"/>
            <family val="2"/>
          </rPr>
          <t>[LDP Cost with Load $]*[Total Quantity]</t>
        </r>
      </text>
    </comment>
    <comment ref="BH1" authorId="0" shapeId="0" xr:uid="{FB754FD5-EA2D-499B-B779-361F66AFB84E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<sst xmlns="http://schemas.openxmlformats.org/spreadsheetml/2006/main" count="2147" uniqueCount="1050">
  <si>
    <t>Danny Li</t>
  </si>
  <si>
    <t>Yes</t>
  </si>
  <si>
    <t>No</t>
  </si>
  <si>
    <t>Domestic: Warehouse</t>
  </si>
  <si>
    <t>Brand</t>
  </si>
  <si>
    <t>Package Type</t>
  </si>
  <si>
    <t>Commission</t>
  </si>
  <si>
    <t>Brokage</t>
  </si>
  <si>
    <t>Agent Fee</t>
  </si>
  <si>
    <t>Reverse</t>
  </si>
  <si>
    <t>Royalty</t>
  </si>
  <si>
    <t>OOD</t>
  </si>
  <si>
    <t>Customer WH Allowance</t>
  </si>
  <si>
    <t>NSA%</t>
  </si>
  <si>
    <t>Fuel Surcharge</t>
  </si>
  <si>
    <t>Photography</t>
  </si>
  <si>
    <t>Freight Allowance</t>
  </si>
  <si>
    <t>Volume Rebate</t>
  </si>
  <si>
    <t>Funding</t>
  </si>
  <si>
    <t>Division</t>
  </si>
  <si>
    <t>Licensor</t>
  </si>
  <si>
    <t xml:space="preserve"> </t>
  </si>
  <si>
    <t>Order Type</t>
  </si>
  <si>
    <t>PDPM</t>
  </si>
  <si>
    <t>Order Process</t>
  </si>
  <si>
    <t>UCCPM</t>
  </si>
  <si>
    <t>Non-Replenishment</t>
  </si>
  <si>
    <t>Rollout/Replenishment</t>
  </si>
  <si>
    <t>Master Customer</t>
  </si>
  <si>
    <t>Year</t>
  </si>
  <si>
    <t>Responsible Party</t>
  </si>
  <si>
    <t>Season</t>
  </si>
  <si>
    <t>Country of Origin</t>
  </si>
  <si>
    <t>Factory Control</t>
  </si>
  <si>
    <t>Direct Import</t>
  </si>
  <si>
    <t>Overseas Production Team</t>
  </si>
  <si>
    <t>Vendor Name</t>
  </si>
  <si>
    <t>Consolidator</t>
  </si>
  <si>
    <t>Customer DC</t>
  </si>
  <si>
    <t>WOD</t>
  </si>
  <si>
    <t>SAV</t>
  </si>
  <si>
    <t>Tech Code</t>
  </si>
  <si>
    <t>Customer Exclusive</t>
  </si>
  <si>
    <t>Spring</t>
  </si>
  <si>
    <t>Fall</t>
  </si>
  <si>
    <t>Black Friday</t>
  </si>
  <si>
    <t>BTC</t>
  </si>
  <si>
    <t>Category</t>
  </si>
  <si>
    <t>Ship to Location</t>
  </si>
  <si>
    <t>Intl.-Customer DC</t>
  </si>
  <si>
    <t>Intl.-Direct Import</t>
  </si>
  <si>
    <t>Intl.-Domestic Warehouse</t>
  </si>
  <si>
    <t>Intl.-POE</t>
  </si>
  <si>
    <t>AVN</t>
  </si>
  <si>
    <t>SWV</t>
  </si>
  <si>
    <t>For Ecom</t>
  </si>
  <si>
    <t>Aaron's Furniture</t>
  </si>
  <si>
    <t>ALDI INC. (DI)</t>
  </si>
  <si>
    <t>Amazon Fulfillment Services (Domestic)</t>
  </si>
  <si>
    <t>Amazon Fulfillment Services (DI)</t>
  </si>
  <si>
    <t>AMAZONFBA</t>
  </si>
  <si>
    <t>ARTE Y AMBIENTE</t>
  </si>
  <si>
    <t>Beall's Department Stores, Inc 02</t>
  </si>
  <si>
    <t>Beall's Outlet Stores, Inc.</t>
  </si>
  <si>
    <t>Belk Stores</t>
  </si>
  <si>
    <t>BELK PRIVATE BRAND VENDOR</t>
  </si>
  <si>
    <t>Bob's Discount Furniture</t>
  </si>
  <si>
    <t>Bob's Discount Furniture(Bedding)</t>
  </si>
  <si>
    <t>Burlington Coat Factory</t>
  </si>
  <si>
    <t>Orange Bed &amp; Bath</t>
  </si>
  <si>
    <t>Canadian Marshalls</t>
  </si>
  <si>
    <t>Christmas Tree Shops Inc</t>
  </si>
  <si>
    <t>Costco Canada</t>
  </si>
  <si>
    <t>Costco UK</t>
  </si>
  <si>
    <t>Costco Wholesale</t>
  </si>
  <si>
    <t>COSTCO WHOLESALE CANADA DI</t>
  </si>
  <si>
    <t>dd’s Discounts</t>
  </si>
  <si>
    <t>Dillard's Inc.</t>
  </si>
  <si>
    <t>DOLLAR GENERAL CORP. (DI)</t>
  </si>
  <si>
    <t>Family Dollar Inc</t>
  </si>
  <si>
    <t>Fred Meyer Stores</t>
  </si>
  <si>
    <t>Fred Meyer Stores DI</t>
  </si>
  <si>
    <t>G. S. Nizami</t>
  </si>
  <si>
    <t>Giant Tiger Stores Ltd. (DI)</t>
  </si>
  <si>
    <t>Homegoods (POE)</t>
  </si>
  <si>
    <t>Homesense</t>
  </si>
  <si>
    <t>JLA Home</t>
  </si>
  <si>
    <t>Kohl's</t>
  </si>
  <si>
    <t>Kohl's (POE)</t>
  </si>
  <si>
    <t>Kohl's.com</t>
  </si>
  <si>
    <t>Linen Chest</t>
  </si>
  <si>
    <t>Loblaws, Inc. (DI)</t>
  </si>
  <si>
    <t>Lowe's Companies Inc.2</t>
  </si>
  <si>
    <t>Macy's Backstage</t>
  </si>
  <si>
    <t>Macy's CFC</t>
  </si>
  <si>
    <t>Macy's CFC01</t>
  </si>
  <si>
    <t>Macy's Home MMG</t>
  </si>
  <si>
    <t>Macy's Home Store</t>
  </si>
  <si>
    <t>Macy's.com</t>
  </si>
  <si>
    <t>The Natori Company</t>
  </si>
  <si>
    <t>Nexcom</t>
  </si>
  <si>
    <t>NPL - TikTok Consignment</t>
  </si>
  <si>
    <t>Old Time Pottery, LLC</t>
  </si>
  <si>
    <t>Olliix.com</t>
  </si>
  <si>
    <t>OVERSTOCK (CONSIGNMENT001)</t>
  </si>
  <si>
    <t>RED APPLE STORES INC</t>
  </si>
  <si>
    <t>Ross Stores, Inc.</t>
  </si>
  <si>
    <t>Ross Stores, Inc. (PET)</t>
  </si>
  <si>
    <t>Seventh Avenue, Inc.</t>
  </si>
  <si>
    <t>SLEEP NUMBER CORPORATION</t>
  </si>
  <si>
    <t>TAR HEEL (FAMILY DOLL-DI)</t>
  </si>
  <si>
    <t>Target Stores Import</t>
  </si>
  <si>
    <t>Kroger</t>
  </si>
  <si>
    <t>The Kroger Co. DI</t>
  </si>
  <si>
    <t>Tuesday Morning</t>
  </si>
  <si>
    <t>Wal-Mart Canada Corp. (DI)</t>
  </si>
  <si>
    <t>Walmart Fulfillment Service Designer Living</t>
  </si>
  <si>
    <t>Wal-Mart Stores</t>
  </si>
  <si>
    <t>Wal-Mart Stores (DI)</t>
  </si>
  <si>
    <t>Wal-Mart.Com</t>
  </si>
  <si>
    <t>Wal-Mart.com (Drop Ship)</t>
  </si>
  <si>
    <t>Wayfair, LLC (Castle Gate)</t>
  </si>
  <si>
    <t>Winners</t>
  </si>
  <si>
    <t>zulily, llc for wh</t>
  </si>
  <si>
    <t>Lynn Chen</t>
  </si>
  <si>
    <t>Lulu Lin</t>
  </si>
  <si>
    <t>Elaine Sun</t>
  </si>
  <si>
    <t>Winter Wang</t>
  </si>
  <si>
    <t>China</t>
  </si>
  <si>
    <t>India</t>
  </si>
  <si>
    <t>Pakistan</t>
  </si>
  <si>
    <t>BLANKET(51)</t>
  </si>
  <si>
    <t>COMFORTER (SET)(10)</t>
  </si>
  <si>
    <t>COVERLET&amp;BEDSPREAD(13)</t>
  </si>
  <si>
    <t>DUVET&amp;DUVET SET(12)</t>
  </si>
  <si>
    <t>FILLED BLANKET(57)</t>
  </si>
  <si>
    <t>FILLED THROW(56)</t>
  </si>
  <si>
    <t>MATT PAD/TOPPER(16)</t>
  </si>
  <si>
    <t>NORMAL PILLOW(30)</t>
  </si>
  <si>
    <t>PANEL(40)</t>
  </si>
  <si>
    <t>PILLOWCASE(21)</t>
  </si>
  <si>
    <t>QUILT(14)</t>
  </si>
  <si>
    <t>SHEET/SHEET SET(20)</t>
  </si>
  <si>
    <t>SHOWER CURTAIN(70)</t>
  </si>
  <si>
    <t>THROW(50)</t>
  </si>
  <si>
    <t>THROW WRAP(58)</t>
  </si>
  <si>
    <t>VALANCE(41)</t>
  </si>
  <si>
    <t>BED SKIRT&amp;SHAM(11)</t>
  </si>
  <si>
    <t>ASSORTMENT(90)</t>
  </si>
  <si>
    <t>BODY PILLOWCASE(22)</t>
  </si>
  <si>
    <t>PILLOWSET(32)</t>
  </si>
  <si>
    <t>PM</t>
  </si>
  <si>
    <t>Planner</t>
  </si>
  <si>
    <t>Normal</t>
  </si>
  <si>
    <t>Rolled</t>
  </si>
  <si>
    <t>Partially Compressed</t>
  </si>
  <si>
    <t>Improved Packaging</t>
  </si>
  <si>
    <t>Aldi</t>
  </si>
  <si>
    <t>Arte Y Ambiente</t>
  </si>
  <si>
    <t>Beall's</t>
  </si>
  <si>
    <t>Belk</t>
  </si>
  <si>
    <t>Marshalls</t>
  </si>
  <si>
    <t>Christmas Tree Shops</t>
  </si>
  <si>
    <t>Costco</t>
  </si>
  <si>
    <t xml:space="preserve">Dillard's </t>
  </si>
  <si>
    <t>Dollar General</t>
  </si>
  <si>
    <t>Family Dollar</t>
  </si>
  <si>
    <t>Fred Meyer</t>
  </si>
  <si>
    <t>Nizami</t>
  </si>
  <si>
    <t>Giant Tiger</t>
  </si>
  <si>
    <t>Homegoods</t>
  </si>
  <si>
    <t>Lowe's</t>
  </si>
  <si>
    <t>Macy's</t>
  </si>
  <si>
    <t>Natori</t>
  </si>
  <si>
    <t>NPL</t>
  </si>
  <si>
    <t>Old Time Pottery</t>
  </si>
  <si>
    <t>Olliix</t>
  </si>
  <si>
    <t>Designer Living</t>
  </si>
  <si>
    <t>AMAZON</t>
  </si>
  <si>
    <t>Loblaws</t>
  </si>
  <si>
    <t>Seventh Avenue</t>
  </si>
  <si>
    <t>Target</t>
  </si>
  <si>
    <t>Zulily</t>
  </si>
  <si>
    <t>Ross</t>
  </si>
  <si>
    <t>Customer Code</t>
  </si>
  <si>
    <t>Customer Name</t>
  </si>
  <si>
    <t>AARONSFURN</t>
  </si>
  <si>
    <t>ALDIDI</t>
  </si>
  <si>
    <t>Amazon</t>
  </si>
  <si>
    <t>AMAZONJLABY</t>
  </si>
  <si>
    <t>INVERSIONES</t>
  </si>
  <si>
    <t>Beallsstore</t>
  </si>
  <si>
    <t>BEALLS</t>
  </si>
  <si>
    <t>BLK</t>
  </si>
  <si>
    <t>BLKPBV</t>
  </si>
  <si>
    <t>BOBSDISC</t>
  </si>
  <si>
    <t>BOBDISCOUNTBD</t>
  </si>
  <si>
    <t>BLTNCOAT</t>
  </si>
  <si>
    <t>ORANGEBED</t>
  </si>
  <si>
    <t>MarshallsCan</t>
  </si>
  <si>
    <t>CHRISTREE</t>
  </si>
  <si>
    <t>COSTCOCAN</t>
  </si>
  <si>
    <t>COSTCO</t>
  </si>
  <si>
    <t>COSTCOCANDI</t>
  </si>
  <si>
    <t>ddDiscount</t>
  </si>
  <si>
    <t>dd's Discounts</t>
  </si>
  <si>
    <t>DLS</t>
  </si>
  <si>
    <t>DOLGEN-DI</t>
  </si>
  <si>
    <t>FAMDOLLAR</t>
  </si>
  <si>
    <t>FREDMEYER</t>
  </si>
  <si>
    <t>FREDMEYERDI</t>
  </si>
  <si>
    <t>NIZAMI</t>
  </si>
  <si>
    <t>GIANTTIGERDI</t>
  </si>
  <si>
    <t>HGPOE</t>
  </si>
  <si>
    <t>HOMESENSE</t>
  </si>
  <si>
    <t>JLA</t>
  </si>
  <si>
    <t>KOHL</t>
  </si>
  <si>
    <t>KOHLPOE</t>
  </si>
  <si>
    <t>KOHLDSN</t>
  </si>
  <si>
    <t>LINENCHEST</t>
  </si>
  <si>
    <t>LOBLAWS</t>
  </si>
  <si>
    <t>LOWES</t>
  </si>
  <si>
    <t>MACYBKSTAGE</t>
  </si>
  <si>
    <t>MACY04</t>
  </si>
  <si>
    <t>MACY06</t>
  </si>
  <si>
    <t>MACY03</t>
  </si>
  <si>
    <t>MACY01</t>
  </si>
  <si>
    <t>MACY02</t>
  </si>
  <si>
    <t>TNCHM</t>
  </si>
  <si>
    <t>NEX</t>
  </si>
  <si>
    <t>NPLTIK</t>
  </si>
  <si>
    <t>OLDTIMEPOT</t>
  </si>
  <si>
    <t>OLLIIX</t>
  </si>
  <si>
    <t>OVERSCONSIGN</t>
  </si>
  <si>
    <t>REDAPPLECA</t>
  </si>
  <si>
    <t>ROSSPOE</t>
  </si>
  <si>
    <t>ROSSPET</t>
  </si>
  <si>
    <t>SEVENAVE</t>
  </si>
  <si>
    <t>SLEEPNUMBER</t>
  </si>
  <si>
    <t>Sleep Number</t>
  </si>
  <si>
    <t>STEIN</t>
  </si>
  <si>
    <t>Stein Mart</t>
  </si>
  <si>
    <t>TARHEEL</t>
  </si>
  <si>
    <t>TGT1138719</t>
  </si>
  <si>
    <t>KROGER</t>
  </si>
  <si>
    <t>KROGERDI</t>
  </si>
  <si>
    <t>TUESMNG</t>
  </si>
  <si>
    <t>WALMART CANADA</t>
  </si>
  <si>
    <t>DESINCWFS</t>
  </si>
  <si>
    <t>WALMART</t>
  </si>
  <si>
    <t>Walmart</t>
  </si>
  <si>
    <t>WALMART IMP.</t>
  </si>
  <si>
    <t>WALMART01</t>
  </si>
  <si>
    <t>WALMARTDS</t>
  </si>
  <si>
    <t>CASTLEGATE</t>
  </si>
  <si>
    <t>Wayfair</t>
  </si>
  <si>
    <t>WINNERS</t>
  </si>
  <si>
    <t>ZULILYWH</t>
  </si>
  <si>
    <t>JCPCAT</t>
  </si>
  <si>
    <t>JC Penney Catalog</t>
  </si>
  <si>
    <t>JC Penney</t>
  </si>
  <si>
    <t>JCPCATDI</t>
  </si>
  <si>
    <t>JC Penney Catalog (POE)</t>
  </si>
  <si>
    <t>JCPRETDI</t>
  </si>
  <si>
    <t>JC Penney Retail (POE)</t>
  </si>
  <si>
    <t>JCPRET</t>
  </si>
  <si>
    <t>JC Penney Retail</t>
  </si>
  <si>
    <t>MACYHBC</t>
  </si>
  <si>
    <t>Macy's Merchandising Group HBC</t>
  </si>
  <si>
    <t>MACY05</t>
  </si>
  <si>
    <t>Macy's Military</t>
  </si>
  <si>
    <t>OCM</t>
  </si>
  <si>
    <t>On Campus Marketing LLC</t>
  </si>
  <si>
    <t>On Campus Marketing</t>
  </si>
  <si>
    <t>OCMPOE</t>
  </si>
  <si>
    <t>On Campus Marketing LLC POE</t>
  </si>
  <si>
    <t>Woolrich 5%</t>
  </si>
  <si>
    <t>Natori 7%</t>
  </si>
  <si>
    <t>N Natori 5%</t>
  </si>
  <si>
    <t>Martha Stewart (Bath) 5%</t>
  </si>
  <si>
    <t>Martha Stewart (Bath) 4%</t>
  </si>
  <si>
    <t>Martha Stewart (Bath) 3%</t>
  </si>
  <si>
    <t>Laura Ashley 5%</t>
  </si>
  <si>
    <t>Laura Ashley 4%</t>
  </si>
  <si>
    <t>Laura Ashley 3%</t>
  </si>
  <si>
    <t>Beautyrest 5.5%</t>
  </si>
  <si>
    <t>Beautyrest 3.5%</t>
  </si>
  <si>
    <t>Accentia</t>
  </si>
  <si>
    <t>Artology</t>
  </si>
  <si>
    <t>Bed Guardian</t>
  </si>
  <si>
    <t>510 Design</t>
  </si>
  <si>
    <t>Addison Park</t>
  </si>
  <si>
    <t>Alpine Valley</t>
  </si>
  <si>
    <t>Amethyst Home</t>
  </si>
  <si>
    <t>Apothecary Home</t>
  </si>
  <si>
    <t xml:space="preserve">Arch Studio  </t>
  </si>
  <si>
    <t>Armoire Collection</t>
  </si>
  <si>
    <t>Autumn Days</t>
  </si>
  <si>
    <t>Be Mine</t>
  </si>
  <si>
    <t>Beautyrest</t>
  </si>
  <si>
    <t>Beautyrest Black</t>
  </si>
  <si>
    <t xml:space="preserve">Beautyrest Platinum </t>
  </si>
  <si>
    <t>Beautyrest Silver</t>
  </si>
  <si>
    <t>BEBE</t>
  </si>
  <si>
    <t>BEBE- BLACK</t>
  </si>
  <si>
    <t>Bebe Girls</t>
  </si>
  <si>
    <t>Beekman Home</t>
  </si>
  <si>
    <t>Better Home and Gardens</t>
  </si>
  <si>
    <t xml:space="preserve">Big One </t>
  </si>
  <si>
    <t>BIG ONE KIDS</t>
  </si>
  <si>
    <t xml:space="preserve">Biltmore </t>
  </si>
  <si>
    <t>Canadiana</t>
  </si>
  <si>
    <t>Carson &amp; Cooper</t>
  </si>
  <si>
    <t>Catherine Malandrino</t>
  </si>
  <si>
    <t>CATHERINE MALANDRINO HOTEL</t>
  </si>
  <si>
    <t>Catherine Malandrino Kids</t>
  </si>
  <si>
    <t>Cedar &amp; Rose</t>
  </si>
  <si>
    <t xml:space="preserve">Chapel Hill </t>
  </si>
  <si>
    <t>Charter Club</t>
  </si>
  <si>
    <t>Coastal Dunes</t>
  </si>
  <si>
    <t>COLIN + JUSTIN</t>
  </si>
  <si>
    <t>Comfort Bay</t>
  </si>
  <si>
    <t>Comfort Classics</t>
  </si>
  <si>
    <t>Comfort Spaces</t>
  </si>
  <si>
    <t>Concierge Collection</t>
  </si>
  <si>
    <t>Cottage Laundry</t>
  </si>
  <si>
    <t xml:space="preserve">Cremieux  </t>
  </si>
  <si>
    <t>Croscill</t>
  </si>
  <si>
    <t>Croscill Casual</t>
  </si>
  <si>
    <t>Croscill Classics</t>
  </si>
  <si>
    <t>Croscill Home</t>
  </si>
  <si>
    <t>Cuddl Duds</t>
  </si>
  <si>
    <t>Deck the Halls</t>
  </si>
  <si>
    <t>Décor Studio</t>
  </si>
  <si>
    <t>Designlab</t>
  </si>
  <si>
    <t>DesignLab Kids</t>
  </si>
  <si>
    <t>Everyday Living</t>
  </si>
  <si>
    <t xml:space="preserve">Fall Festival </t>
  </si>
  <si>
    <t>Fall Sweet Fall</t>
  </si>
  <si>
    <t>Found &amp; Fable</t>
  </si>
  <si>
    <t>Free Home</t>
  </si>
  <si>
    <t>Friends Forever</t>
  </si>
  <si>
    <t>GATHER AT HOME</t>
  </si>
  <si>
    <t>Ghostly Greeting</t>
  </si>
  <si>
    <t>Grace Mitchell</t>
  </si>
  <si>
    <t>Gramercy Park</t>
  </si>
  <si>
    <t>Graveyard</t>
  </si>
  <si>
    <t>Grayson &amp; Parker</t>
  </si>
  <si>
    <t>Halloween Hill</t>
  </si>
  <si>
    <t>Hampton Hill</t>
  </si>
  <si>
    <t xml:space="preserve">Happy Halloween Metallic </t>
  </si>
  <si>
    <t>Happy Halloween Pastel</t>
  </si>
  <si>
    <t>Happy Haunting</t>
  </si>
  <si>
    <t>Happy Haunting Skull</t>
  </si>
  <si>
    <t>Happy Haunting Spider</t>
  </si>
  <si>
    <t>Harbor Home</t>
  </si>
  <si>
    <t>Harbor House</t>
  </si>
  <si>
    <t>HD design</t>
  </si>
  <si>
    <t>Holiday Lane</t>
  </si>
  <si>
    <t>Holiday traditions</t>
  </si>
  <si>
    <t>HOLLY &amp; MOSS</t>
  </si>
  <si>
    <t xml:space="preserve">Holly Jolly </t>
  </si>
  <si>
    <t>Home Design</t>
  </si>
  <si>
    <t>Home Essence</t>
  </si>
  <si>
    <t xml:space="preserve">Home for the Holidays </t>
  </si>
  <si>
    <t>Honeybloom</t>
  </si>
  <si>
    <t xml:space="preserve">Hotel </t>
  </si>
  <si>
    <t>Hotel by park avenue</t>
  </si>
  <si>
    <t>HOUSE &amp; HOME</t>
  </si>
  <si>
    <t>INK+IVY</t>
  </si>
  <si>
    <t>INK+IVY Kids</t>
  </si>
  <si>
    <t xml:space="preserve">Intelligent Design </t>
  </si>
  <si>
    <t xml:space="preserve">Interiors </t>
  </si>
  <si>
    <t>JLA Art</t>
  </si>
  <si>
    <t>Josie by Natori</t>
  </si>
  <si>
    <t>Joy Peace Love</t>
  </si>
  <si>
    <t>Joy to the world</t>
  </si>
  <si>
    <t>JOYLAND</t>
  </si>
  <si>
    <t>Kids by Kirkton House</t>
  </si>
  <si>
    <t>Kirkton House</t>
  </si>
  <si>
    <t>Laila Ali</t>
  </si>
  <si>
    <t>Laura Ashley</t>
  </si>
  <si>
    <t>Life At Home</t>
  </si>
  <si>
    <t>Madison Park</t>
  </si>
  <si>
    <t>Madison Park Essentials</t>
  </si>
  <si>
    <t>Madison Park Pure</t>
  </si>
  <si>
    <t>Madison Park Signature</t>
  </si>
  <si>
    <t>Main Street</t>
  </si>
  <si>
    <t>Mainstays</t>
  </si>
  <si>
    <t>Mainstreet Holiday</t>
  </si>
  <si>
    <t>MAISON JULES</t>
  </si>
  <si>
    <t>Maple Grove</t>
  </si>
  <si>
    <t>Martha Stewart</t>
  </si>
  <si>
    <t>Merriest Holiday</t>
  </si>
  <si>
    <t>Merry &amp; Bright</t>
  </si>
  <si>
    <t>Mi Zone</t>
  </si>
  <si>
    <t>Mi Zone Kids</t>
  </si>
  <si>
    <t>Michael Strahan</t>
  </si>
  <si>
    <t>Modavari</t>
  </si>
  <si>
    <t>Modern Southern Home</t>
  </si>
  <si>
    <t>N Natori</t>
  </si>
  <si>
    <t>N Natori Studio</t>
  </si>
  <si>
    <t>Nanette Lepore</t>
  </si>
  <si>
    <t>Nanette Lepore Coastal</t>
  </si>
  <si>
    <t>Nanette Lepore Girls</t>
  </si>
  <si>
    <t>Natural Harvest</t>
  </si>
  <si>
    <t>Nobel Excellence</t>
  </si>
  <si>
    <t>Nomad Home</t>
  </si>
  <si>
    <t>North Pole Trading Co</t>
  </si>
  <si>
    <t>Oake</t>
  </si>
  <si>
    <t>Oh Holy Night</t>
  </si>
  <si>
    <t>Oh Joy!</t>
  </si>
  <si>
    <t>ON THE SHORE</t>
  </si>
  <si>
    <t>Opalhouse designed with Jungalow</t>
  </si>
  <si>
    <t>Origin 21</t>
  </si>
  <si>
    <t>Palms End</t>
  </si>
  <si>
    <t>Peppermint place</t>
  </si>
  <si>
    <t>Premier Comfort</t>
  </si>
  <si>
    <t>Premier Comfort Signature</t>
  </si>
  <si>
    <t>Providence</t>
  </si>
  <si>
    <t>Real Living</t>
  </si>
  <si>
    <t>Regency Heights</t>
  </si>
  <si>
    <t>Scare Factory</t>
  </si>
  <si>
    <t xml:space="preserve">Seadrift </t>
  </si>
  <si>
    <t>Serafina Rose</t>
  </si>
  <si>
    <t>Serta</t>
  </si>
  <si>
    <t>Sharper Image</t>
  </si>
  <si>
    <t xml:space="preserve">Silk Sensations </t>
  </si>
  <si>
    <t>SL Simplicity</t>
  </si>
  <si>
    <t>Sleep Philosophy</t>
  </si>
  <si>
    <t>Soft Touch</t>
  </si>
  <si>
    <t>Sonoma</t>
  </si>
  <si>
    <t>South Street Loft</t>
  </si>
  <si>
    <t>Spirits Bright</t>
  </si>
  <si>
    <t>Spooky Season</t>
  </si>
  <si>
    <t>Studio D</t>
  </si>
  <si>
    <t>Style Sanctuary</t>
  </si>
  <si>
    <t>Style Sanctuary Blue</t>
  </si>
  <si>
    <t>SunSmart</t>
  </si>
  <si>
    <t>Super Listing</t>
  </si>
  <si>
    <t>Tao</t>
  </si>
  <si>
    <t>Thankful &amp; Blessed</t>
  </si>
  <si>
    <t xml:space="preserve">Threshold  </t>
  </si>
  <si>
    <t>Threshold designed with Studio McGee</t>
  </si>
  <si>
    <t>Tiny Dreamer</t>
  </si>
  <si>
    <t>Tis the Season</t>
  </si>
  <si>
    <t>Tis the Season - Gold</t>
  </si>
  <si>
    <t>Tis the Season - Silver</t>
  </si>
  <si>
    <t>Tracey Boyd</t>
  </si>
  <si>
    <t>Trick or Treat Co</t>
  </si>
  <si>
    <t>True North</t>
  </si>
  <si>
    <t>True North by Sleep Philosophy</t>
  </si>
  <si>
    <t>Ty Pennington</t>
  </si>
  <si>
    <t>Union Square</t>
  </si>
  <si>
    <t>Urban Domain</t>
  </si>
  <si>
    <t>Urban Domain Home</t>
  </si>
  <si>
    <t>Urban Domain Kids</t>
  </si>
  <si>
    <t>Urban Habitat</t>
  </si>
  <si>
    <t>Urban Habitat Kids</t>
  </si>
  <si>
    <t>Warm &amp; Cozy</t>
  </si>
  <si>
    <t>WB Hotel</t>
  </si>
  <si>
    <t>Wendy Bellisimo Holiday-green</t>
  </si>
  <si>
    <t>Wendy Bellissimo Home</t>
  </si>
  <si>
    <t>Weny Bellissimo Kids</t>
  </si>
  <si>
    <t>West End</t>
  </si>
  <si>
    <t>Willow &amp; Sage</t>
  </si>
  <si>
    <t>WIND AND WATER</t>
  </si>
  <si>
    <t>Winter Avenue</t>
  </si>
  <si>
    <t>Winter Spirits</t>
  </si>
  <si>
    <t>Woolrich</t>
  </si>
  <si>
    <t>Antimicrobial Performance</t>
  </si>
  <si>
    <t>ARCH / MANTLE</t>
  </si>
  <si>
    <t>Art In Motion</t>
  </si>
  <si>
    <t>AT HOME</t>
  </si>
  <si>
    <t>August &amp; Leo</t>
  </si>
  <si>
    <t>Beauty Silk</t>
  </si>
  <si>
    <t>BeautySleep</t>
  </si>
  <si>
    <t>Beyond Soft</t>
  </si>
  <si>
    <t>Broyhill</t>
  </si>
  <si>
    <t>Catherine Malandrino (Holiday)</t>
  </si>
  <si>
    <t>Chapel Hill by Croscill</t>
  </si>
  <si>
    <t>Chelsea Square</t>
  </si>
  <si>
    <t>Clean Habitat</t>
  </si>
  <si>
    <t>Clean Spaces</t>
  </si>
  <si>
    <t>Coastal Home</t>
  </si>
  <si>
    <t>Codi</t>
  </si>
  <si>
    <t>Crown and Ivy</t>
  </si>
  <si>
    <t>Debbie Travis</t>
  </si>
  <si>
    <t>Décor 5</t>
  </si>
  <si>
    <t xml:space="preserve">Degrees of Comfort </t>
  </si>
  <si>
    <t>Emryn House</t>
  </si>
  <si>
    <t>Family Chef</t>
  </si>
  <si>
    <t>Festive Days</t>
  </si>
  <si>
    <t>Hello Autumn</t>
  </si>
  <si>
    <t>H-HOME TRENDS PL</t>
  </si>
  <si>
    <t>Holiday Time</t>
  </si>
  <si>
    <t>HOME DECORATORS COLLECTION</t>
  </si>
  <si>
    <t>Home Trends</t>
  </si>
  <si>
    <t>Hotel Collection</t>
  </si>
  <si>
    <t>Hotel Style</t>
  </si>
  <si>
    <t>Hyde lane</t>
  </si>
  <si>
    <t>Juniper Home</t>
  </si>
  <si>
    <t>laurel + pine</t>
  </si>
  <si>
    <t>Lightning Bug</t>
  </si>
  <si>
    <t>Liz</t>
  </si>
  <si>
    <t>Luxury Hotel</t>
  </si>
  <si>
    <t>Madison Classics</t>
  </si>
  <si>
    <t>Member’s Choice</t>
  </si>
  <si>
    <t>MEMBER'S MARK</t>
  </si>
  <si>
    <t>MP2 by Madison Park</t>
  </si>
  <si>
    <t>Nanette Holiday</t>
  </si>
  <si>
    <t>nanette Lepore (holiday silver)</t>
  </si>
  <si>
    <t>Nanette Lepore holiday</t>
  </si>
  <si>
    <t>On your own</t>
  </si>
  <si>
    <t>Opalhouse</t>
  </si>
  <si>
    <t>Park Avenue</t>
  </si>
  <si>
    <t>President Choice</t>
  </si>
  <si>
    <t>Royal Velvet</t>
  </si>
  <si>
    <t>SCM</t>
  </si>
  <si>
    <t>SCM KIDS</t>
  </si>
  <si>
    <t>Scoop Delights</t>
  </si>
  <si>
    <t>SDS</t>
  </si>
  <si>
    <t>Smart Cool by Sleep Philosophy</t>
  </si>
  <si>
    <t>Southern Living</t>
  </si>
  <si>
    <t>Spider</t>
  </si>
  <si>
    <t xml:space="preserve">Spooktacular </t>
  </si>
  <si>
    <t>Stoneberry</t>
  </si>
  <si>
    <t>Style Sanctuary Bronze</t>
  </si>
  <si>
    <t>TINSEL+ FROST</t>
  </si>
  <si>
    <t>Urban Essential</t>
  </si>
  <si>
    <t>Wendy Bellissimo</t>
  </si>
  <si>
    <t>Wendy Bellissimo holiday</t>
  </si>
  <si>
    <t>Wendy Bellissimo(gold tree holiday label)</t>
  </si>
  <si>
    <t xml:space="preserve">Wendy Harvest </t>
  </si>
  <si>
    <t>YOUR ZONE</t>
  </si>
  <si>
    <t>Zoopet</t>
  </si>
  <si>
    <t>POE</t>
  </si>
  <si>
    <t>SV2</t>
  </si>
  <si>
    <t>SV3</t>
  </si>
  <si>
    <t>WOD/SV2</t>
  </si>
  <si>
    <t>WOD/SV3</t>
  </si>
  <si>
    <t>Basic-1</t>
  </si>
  <si>
    <t>Basic-2</t>
  </si>
  <si>
    <t>Basic-3</t>
  </si>
  <si>
    <t>BOX-1</t>
  </si>
  <si>
    <t>BOX-2</t>
  </si>
  <si>
    <t>India Office</t>
  </si>
  <si>
    <t>International Sales Dept.</t>
  </si>
  <si>
    <t>One Central-1</t>
  </si>
  <si>
    <t>One Central-2</t>
  </si>
  <si>
    <t>Pakistan Office</t>
  </si>
  <si>
    <t>Portugal</t>
  </si>
  <si>
    <t>Project S-1</t>
  </si>
  <si>
    <t>Project S-2</t>
  </si>
  <si>
    <t>Qingdao Office</t>
  </si>
  <si>
    <t>Shanghai office-1</t>
  </si>
  <si>
    <t>STAR-项目组</t>
  </si>
  <si>
    <t>浦江宏盛工艺有限公司</t>
  </si>
  <si>
    <t>建德市耀欣针纺有限公司</t>
  </si>
  <si>
    <t>江苏凯瑞家纺科技有限公司</t>
  </si>
  <si>
    <t>苏州水中花纺织饰品有限公司</t>
  </si>
  <si>
    <t>建德市大洋实业有限公司</t>
  </si>
  <si>
    <t>RIDDHI SIDDHI TEXTILE MILLS PVT. LTD.</t>
  </si>
  <si>
    <t>瞿氏家纺南通有限公司</t>
  </si>
  <si>
    <t>东台雅士缘纺织有限公司</t>
  </si>
  <si>
    <t>江苏海聆梦家居科技有限公司</t>
  </si>
  <si>
    <t>东台市兴捷亚纺织品有限公司</t>
  </si>
  <si>
    <t>KOHINOOR TEXTILE MILLS LTD.</t>
  </si>
  <si>
    <t>南京海聆梦家居有限公司</t>
  </si>
  <si>
    <t>南通宝威纺织品有限公司</t>
  </si>
  <si>
    <t>无锡市翊宸纺织品有限公司</t>
  </si>
  <si>
    <t>如皋市亿龙纺织制品有限公司</t>
  </si>
  <si>
    <t>YUNUS TEXTILE MILLS</t>
  </si>
  <si>
    <t>浙江宏都寝具有限公司</t>
  </si>
  <si>
    <t>MK SONS (PVT) LTD</t>
  </si>
  <si>
    <t>吉奥璐纺织品（南通）有限公司</t>
  </si>
  <si>
    <t>江苏苏美达纺织有限公司</t>
  </si>
  <si>
    <t>南通艺源家用纺织品有限公司</t>
  </si>
  <si>
    <t>绍兴市上虞中宇家纺有限公司</t>
  </si>
  <si>
    <t>青岛舒泰隆家居用品有限公司</t>
  </si>
  <si>
    <t>Liberty Mills Limited</t>
  </si>
  <si>
    <t>浙江凯瑞特家饰用品有限公司</t>
  </si>
  <si>
    <t>丹阳市俊祥服饰厂</t>
  </si>
  <si>
    <t>海聆梦家居股份有限公司</t>
  </si>
  <si>
    <t>南通锦亿纺织品有限公司</t>
  </si>
  <si>
    <t>浦江县聚全工贸有限公司</t>
  </si>
  <si>
    <t>南通康东家用纺织品有限公司</t>
  </si>
  <si>
    <t>浙江昱昊纺织科技股份有限公司</t>
  </si>
  <si>
    <t>如皋市佳丽绗缝制品有限公司</t>
  </si>
  <si>
    <t>烟台北方家用纺织品有限公司</t>
  </si>
  <si>
    <t>安徽云彩家用纺织品有限公司</t>
  </si>
  <si>
    <t>南京美华羽绒制品有限公司</t>
  </si>
  <si>
    <t>PAN OVERSEAS</t>
  </si>
  <si>
    <t>青岛宝璐家用纺织品有限公司</t>
  </si>
  <si>
    <t>RATERIA INTERNATIONAL PVT LTD</t>
  </si>
  <si>
    <t>GUL AHMED TEXTILES</t>
  </si>
  <si>
    <t>ORIENT TEXTILE MILLS LTD.</t>
  </si>
  <si>
    <t>江苏优绵家居科技有限公司</t>
  </si>
  <si>
    <t>义乌市涛晔工艺品有限公司</t>
  </si>
  <si>
    <t>VISTA FURNISHING LIMITED</t>
  </si>
  <si>
    <t>青岛羽翎珊家纺织品集团有限公司</t>
  </si>
  <si>
    <t>安徽霞珍羽绒股份有限公司</t>
  </si>
  <si>
    <t>南通银天工艺品有限公司</t>
  </si>
  <si>
    <t>R.K.EXPORTS (KARUR) PVT LTD</t>
  </si>
  <si>
    <t>浙江盛发纺织印染有限公司</t>
  </si>
  <si>
    <t>惠民嘉悦纺织有限公司</t>
  </si>
  <si>
    <t>苏州麦格达斯进出口有限公司</t>
  </si>
  <si>
    <t>杭州莎鑫家纺有限公司</t>
  </si>
  <si>
    <t>新泰瑞丰家纺有限公司</t>
  </si>
  <si>
    <t>青岛美诺佳纺织服装有限公司</t>
  </si>
  <si>
    <t>江苏依丽莱家纺有限公司</t>
  </si>
  <si>
    <t>东台市佳丰绣品有限公司</t>
  </si>
  <si>
    <t>Kam International</t>
  </si>
  <si>
    <t>烟台明远创意生活科技股份有限公司</t>
  </si>
  <si>
    <t>APERTEX - ANTÓNIO PEREIRA - FÁBRICA DE TECIDOS DE SEDA E ALGODÃO, UNIPESSOAL, LDA</t>
  </si>
  <si>
    <t>建德市中源家纺有限公司</t>
  </si>
  <si>
    <t>苏州杰维斯纺织有限公司</t>
  </si>
  <si>
    <t>EASTERN FASHIONS INTERNATIONAL</t>
  </si>
  <si>
    <t>南通鑫盛纺织服饰有限公司</t>
  </si>
  <si>
    <t>好一家（南通）纺织品有限公司</t>
  </si>
  <si>
    <t>杭州火炎塑料制品有限公司</t>
  </si>
  <si>
    <t>山东安琪尔生活科技有限公司</t>
  </si>
  <si>
    <t>南京美华纺织品有限公司</t>
  </si>
  <si>
    <t>如皋市龙群纺织制品有限公司</t>
  </si>
  <si>
    <t>COVERLET&amp;BEDSPREAD</t>
  </si>
  <si>
    <t>DUVET&amp;DUVET SET</t>
  </si>
  <si>
    <t>QUILT</t>
  </si>
  <si>
    <t>BED SKIRT&amp;SHAM</t>
  </si>
  <si>
    <t>NORMAL PILLOW</t>
  </si>
  <si>
    <t>PILLOWSET</t>
  </si>
  <si>
    <t>BODY PILLOWCASE</t>
  </si>
  <si>
    <t>PILLOWCASE</t>
  </si>
  <si>
    <t>BLANKET</t>
  </si>
  <si>
    <t>THROW</t>
  </si>
  <si>
    <t>THROW WRAP</t>
  </si>
  <si>
    <t>FILLED BLANKET</t>
  </si>
  <si>
    <t>FILLED THROW</t>
  </si>
  <si>
    <t>MATT PAD/TOPPER</t>
  </si>
  <si>
    <t>SHEET/SHEET SET</t>
  </si>
  <si>
    <t>SHOWER CURTAIN</t>
  </si>
  <si>
    <t>PANEL</t>
  </si>
  <si>
    <t>VALANCE</t>
  </si>
  <si>
    <t>ASSORTMENT</t>
  </si>
  <si>
    <t>Program Size</t>
  </si>
  <si>
    <t>Super Big: ≥ 1M</t>
  </si>
  <si>
    <t>Big: 400K - 1M</t>
  </si>
  <si>
    <t>Medium: 200K - 400K</t>
  </si>
  <si>
    <t>Small: &lt; 200K</t>
  </si>
  <si>
    <t>Winter</t>
  </si>
  <si>
    <t>David Zhang</t>
  </si>
  <si>
    <t>TBD</t>
  </si>
  <si>
    <t>Backstage</t>
  </si>
  <si>
    <t>Bebe (Black/White Label Not Holiday)</t>
  </si>
  <si>
    <t>Bebe Bow</t>
  </si>
  <si>
    <t>BEBE Holiday</t>
  </si>
  <si>
    <t>BELK</t>
  </si>
  <si>
    <t>Blueberry Cove</t>
  </si>
  <si>
    <t>CATCH'N ZZZ</t>
  </si>
  <si>
    <t>Celebrate Home</t>
  </si>
  <si>
    <t>City Lights</t>
  </si>
  <si>
    <t>Cozzze</t>
  </si>
  <si>
    <t>Crosby St</t>
  </si>
  <si>
    <t>EE</t>
  </si>
  <si>
    <t>finch + robin</t>
  </si>
  <si>
    <t>Goodness&amp;Grace</t>
  </si>
  <si>
    <t>H2Ology</t>
  </si>
  <si>
    <t>Happy Fall</t>
  </si>
  <si>
    <t>Harbor House Blue</t>
  </si>
  <si>
    <t>Homenetic</t>
  </si>
  <si>
    <t>Huntington Home</t>
  </si>
  <si>
    <t>Hyde Park</t>
  </si>
  <si>
    <t>Ideology</t>
  </si>
  <si>
    <t>Inspire by Intelligent Design</t>
  </si>
  <si>
    <t>Intelligent Design Kids</t>
  </si>
  <si>
    <t>Jack O Lantern Lane</t>
  </si>
  <si>
    <t>JLA Furniture</t>
  </si>
  <si>
    <t>Living Clean</t>
  </si>
  <si>
    <t>Luxury Hotel by Park Ave</t>
  </si>
  <si>
    <t xml:space="preserve">Martha Stewart Everyday </t>
  </si>
  <si>
    <t xml:space="preserve">Merry Moments </t>
  </si>
  <si>
    <t>Microtec</t>
  </si>
  <si>
    <t>Moonbeams</t>
  </si>
  <si>
    <t>Onva</t>
  </si>
  <si>
    <t>Peak Performance</t>
  </si>
  <si>
    <t>Protech</t>
  </si>
  <si>
    <t>Soloft</t>
  </si>
  <si>
    <t>Spooky Hollow</t>
  </si>
  <si>
    <t>Track &amp; Tail</t>
  </si>
  <si>
    <t>Urban Dreams</t>
  </si>
  <si>
    <t>Serta Sheep 5.5%</t>
  </si>
  <si>
    <t>N Natori Studio 5%</t>
  </si>
  <si>
    <t>Sharper Image Nonheated 4%</t>
  </si>
  <si>
    <t>Sharper Image Nonheated 5%</t>
  </si>
  <si>
    <t>Beautyrest Black 6%</t>
  </si>
  <si>
    <t>Other Load Suggestions</t>
  </si>
  <si>
    <t>Port of Discharge</t>
  </si>
  <si>
    <t>OKL</t>
  </si>
  <si>
    <t>SH</t>
  </si>
  <si>
    <t>EXW</t>
  </si>
  <si>
    <t>QDO</t>
  </si>
  <si>
    <t>NHA</t>
  </si>
  <si>
    <t>LA</t>
  </si>
  <si>
    <t>NY</t>
  </si>
  <si>
    <t>NJ</t>
  </si>
  <si>
    <t>SJ</t>
  </si>
  <si>
    <t>KRC</t>
  </si>
  <si>
    <t>CHA</t>
  </si>
  <si>
    <t>Departure Port</t>
  </si>
  <si>
    <t>Karachi,Pakistan</t>
  </si>
  <si>
    <t>LEIXÕES, PORTUGAL</t>
  </si>
  <si>
    <t>Mumbai,India</t>
  </si>
  <si>
    <t>Mundra, India</t>
  </si>
  <si>
    <t>Nanjing,China</t>
  </si>
  <si>
    <t>Nhava Sheva,India</t>
  </si>
  <si>
    <t>Ningbo,China</t>
  </si>
  <si>
    <t>Qingdao,China</t>
  </si>
  <si>
    <t>Shanghai,China</t>
  </si>
  <si>
    <t>Tuticorin,India</t>
  </si>
  <si>
    <t>NBO</t>
  </si>
  <si>
    <t>NJN</t>
  </si>
  <si>
    <t>Quote Sheet Template</t>
  </si>
  <si>
    <t>2025 Fashion Kohls 3 in 1</t>
  </si>
  <si>
    <t>2025 Fashion WMT DI</t>
  </si>
  <si>
    <t>2025 Fashion POE</t>
  </si>
  <si>
    <t>2025 Fashion WMT Domestic</t>
  </si>
  <si>
    <t>2025 Fashion DI</t>
  </si>
  <si>
    <t>2025 Fashion AMAZON 1P</t>
  </si>
  <si>
    <t>2025 Fashion JLA</t>
  </si>
  <si>
    <t>2025 Fashion Domestic Warehouse</t>
  </si>
  <si>
    <t>Overstock</t>
  </si>
  <si>
    <t>Red Apple Stores</t>
  </si>
  <si>
    <t>Martha Stewart (Hard) 3%</t>
  </si>
  <si>
    <t>Martha Stewart (Hard) 4%</t>
  </si>
  <si>
    <t>Martha Stewart (Hard) 7%</t>
  </si>
  <si>
    <t>Serta 5.5%</t>
  </si>
  <si>
    <t>Sharper Image Heated 3%</t>
  </si>
  <si>
    <t>Sharper Image Heated 4%</t>
  </si>
  <si>
    <t>Sharper Image Heated 5%</t>
  </si>
  <si>
    <t>YOUT</t>
  </si>
  <si>
    <t>ADUL</t>
  </si>
  <si>
    <t>GAMER SQUAD</t>
  </si>
  <si>
    <t>Happy Halloween</t>
  </si>
  <si>
    <t>Spooky Halloween</t>
  </si>
  <si>
    <t>Cost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</si>
  <si>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</si>
  <si>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</si>
  <si>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</si>
  <si>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</si>
  <si>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</si>
  <si>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</si>
  <si>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</si>
  <si>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</si>
  <si>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</si>
  <si>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</si>
  <si>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</si>
  <si>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</si>
  <si>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</si>
  <si>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</si>
  <si>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</si>
  <si>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</si>
  <si>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</si>
  <si>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</si>
  <si>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</si>
  <si>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</si>
  <si>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</si>
  <si>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</si>
  <si>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</si>
  <si>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</si>
  <si>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</si>
  <si>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</si>
  <si>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</si>
  <si>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</si>
  <si>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</si>
  <si>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</si>
  <si>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</si>
  <si>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</si>
  <si>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</si>
  <si>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</si>
  <si>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</si>
  <si>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</si>
  <si>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</si>
  <si>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</si>
  <si>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</si>
  <si>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</si>
  <si>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</si>
  <si>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</si>
  <si>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</si>
  <si>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</si>
  <si>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</si>
  <si>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</si>
  <si>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</si>
  <si>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</si>
  <si>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</si>
  <si>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</si>
  <si>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</si>
  <si>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Product Category</t>
  </si>
  <si>
    <t>UOM</t>
  </si>
  <si>
    <t>Piece</t>
  </si>
  <si>
    <t>Set</t>
  </si>
  <si>
    <t>Pair</t>
  </si>
  <si>
    <t>Pack</t>
  </si>
  <si>
    <t>Each</t>
  </si>
  <si>
    <t>Bag</t>
  </si>
  <si>
    <t>Box</t>
  </si>
  <si>
    <t>Carton</t>
  </si>
  <si>
    <t>Case</t>
  </si>
  <si>
    <t>Meter</t>
  </si>
  <si>
    <t>Pallet</t>
  </si>
  <si>
    <t>PDQ</t>
  </si>
  <si>
    <t>Yard</t>
  </si>
  <si>
    <t>Description-Short</t>
  </si>
  <si>
    <t>Unit of Measure</t>
  </si>
  <si>
    <t>Joseph Sadony</t>
  </si>
  <si>
    <t>Category (do not use)</t>
  </si>
  <si>
    <t>COMFORTER (SET)</t>
  </si>
  <si>
    <t>ZPP (POE Shipments)</t>
  </si>
  <si>
    <t>Material-Short</t>
  </si>
  <si>
    <t>Compressed/Knocked Down</t>
  </si>
  <si>
    <t>Additional Customer Price</t>
  </si>
  <si>
    <t>Additional Customer Item#</t>
  </si>
  <si>
    <t>Financials</t>
  </si>
  <si>
    <t>TTL</t>
  </si>
  <si>
    <t>Financials by Cluster</t>
  </si>
  <si>
    <t>01-CL01</t>
  </si>
  <si>
    <t>02-CL02</t>
  </si>
  <si>
    <t>03-CL03</t>
  </si>
  <si>
    <t>04-CL04</t>
  </si>
  <si>
    <t>05-CL05</t>
  </si>
  <si>
    <t>06-CL06</t>
  </si>
  <si>
    <t>07-CL07</t>
  </si>
  <si>
    <t>08-CL08</t>
  </si>
  <si>
    <t>09-CL09</t>
  </si>
  <si>
    <t>10-COAST A</t>
  </si>
  <si>
    <t>11-COAST B</t>
  </si>
  <si>
    <t>12-COAST C</t>
  </si>
  <si>
    <t>13-SPACE CNST</t>
  </si>
  <si>
    <t>14-SOUTHPARK</t>
  </si>
  <si>
    <t>15-MORGANTON</t>
  </si>
  <si>
    <t>20-FL A</t>
  </si>
  <si>
    <t>21-FL B</t>
  </si>
  <si>
    <t>22-FL C</t>
  </si>
  <si>
    <t>23-TX A</t>
  </si>
  <si>
    <t>24-TX B</t>
  </si>
  <si>
    <t>25-TX C</t>
  </si>
  <si>
    <t xml:space="preserve">Financials By Mth  </t>
  </si>
  <si>
    <t>Aug</t>
  </si>
  <si>
    <t>Sep</t>
  </si>
  <si>
    <t>Oct</t>
  </si>
  <si>
    <t>Nov</t>
  </si>
  <si>
    <t>VENDOR:</t>
  </si>
  <si>
    <t>ALL</t>
  </si>
  <si>
    <t>Plan Rec $</t>
  </si>
  <si>
    <t>VENDOR: ALL</t>
  </si>
  <si>
    <t># of stores</t>
  </si>
  <si>
    <t>BUY PERIOD:</t>
  </si>
  <si>
    <t>Buy Rec $</t>
  </si>
  <si>
    <t>MONTH: ALL</t>
  </si>
  <si>
    <t>Tgt % cont</t>
  </si>
  <si>
    <t>Act Rec $</t>
  </si>
  <si>
    <t>PB</t>
  </si>
  <si>
    <t>IMU%</t>
  </si>
  <si>
    <t>Act % cont</t>
  </si>
  <si>
    <t>Sales Units</t>
  </si>
  <si>
    <t>Var % cont</t>
  </si>
  <si>
    <t>+/- $</t>
  </si>
  <si>
    <t>+/- %</t>
  </si>
  <si>
    <t>Avg Plan Rec $</t>
  </si>
  <si>
    <t>Avg Act Rec $</t>
  </si>
  <si>
    <t>Avg +/- $</t>
  </si>
  <si>
    <t>Avg +/- %</t>
  </si>
  <si>
    <t>CL</t>
  </si>
  <si>
    <t xml:space="preserve">                                                                                                                                                                STYLE INFO.</t>
  </si>
  <si>
    <t>BUY PERIOD</t>
  </si>
  <si>
    <t>PRICING</t>
  </si>
  <si>
    <t>CORP. ATTRIB.</t>
  </si>
  <si>
    <t>#STR</t>
  </si>
  <si>
    <t>BULK EST.</t>
  </si>
  <si>
    <t>STORES</t>
  </si>
  <si>
    <t>ECOM</t>
  </si>
  <si>
    <t>Store Count</t>
  </si>
  <si>
    <t>TTL ACT QTY</t>
  </si>
  <si>
    <t>Buy Month</t>
  </si>
  <si>
    <t>Buy Month Units</t>
  </si>
  <si>
    <t>Comments</t>
  </si>
  <si>
    <t>CUM</t>
  </si>
  <si>
    <t>Target Cont %</t>
  </si>
  <si>
    <t>Actual Cont %</t>
  </si>
  <si>
    <t>TOTAL</t>
  </si>
  <si>
    <t>Select</t>
  </si>
  <si>
    <t>Vendor</t>
  </si>
  <si>
    <t>Class</t>
  </si>
  <si>
    <t>Vndr #</t>
  </si>
  <si>
    <t>Vndr Name</t>
  </si>
  <si>
    <t>PLM Status</t>
  </si>
  <si>
    <t>Status</t>
  </si>
  <si>
    <t>Mstr Style</t>
  </si>
  <si>
    <t>Type</t>
  </si>
  <si>
    <t>Style</t>
  </si>
  <si>
    <t>Desc</t>
  </si>
  <si>
    <t>Hang/Fold</t>
  </si>
  <si>
    <t>ORIN #</t>
  </si>
  <si>
    <t>Color #</t>
  </si>
  <si>
    <t>Group</t>
  </si>
  <si>
    <t>Subgroup</t>
  </si>
  <si>
    <t>Color Fam</t>
  </si>
  <si>
    <t>Sizes</t>
  </si>
  <si>
    <t>H 26FA AUG-NOV</t>
  </si>
  <si>
    <t>OTB Period</t>
  </si>
  <si>
    <t>OTB Month</t>
  </si>
  <si>
    <t>Set Up</t>
  </si>
  <si>
    <t>Rep</t>
  </si>
  <si>
    <t>Adv</t>
  </si>
  <si>
    <t>Ecom</t>
  </si>
  <si>
    <t>Plan Cost</t>
  </si>
  <si>
    <t>Price Exc Ind</t>
  </si>
  <si>
    <t>Rtl</t>
  </si>
  <si>
    <t>Plan IMU%</t>
  </si>
  <si>
    <t>Act IMU%</t>
  </si>
  <si>
    <t>PROMO</t>
  </si>
  <si>
    <t>PC Rtl</t>
  </si>
  <si>
    <t>MU%</t>
  </si>
  <si>
    <t>Master Class</t>
  </si>
  <si>
    <t>Price Band</t>
  </si>
  <si>
    <t>Brand Type</t>
  </si>
  <si>
    <t>Brand Mindset</t>
  </si>
  <si>
    <t>Key Item Ind</t>
  </si>
  <si>
    <t>Localization</t>
  </si>
  <si>
    <t>Culture Shop</t>
  </si>
  <si>
    <t>Discount Band</t>
  </si>
  <si>
    <t>Sell Season</t>
  </si>
  <si>
    <t>Sell Year</t>
  </si>
  <si>
    <t>BI Vendor</t>
  </si>
  <si>
    <t>Select All</t>
  </si>
  <si>
    <t>APS</t>
  </si>
  <si>
    <t>#Weeks</t>
  </si>
  <si>
    <t>ST%</t>
  </si>
  <si>
    <t>Rank</t>
  </si>
  <si>
    <t>Sugg Qty</t>
  </si>
  <si>
    <t>Sprd Qty</t>
  </si>
  <si>
    <t>% Cont Ven</t>
  </si>
  <si>
    <t>% Cont Ttl PL</t>
  </si>
  <si>
    <t>MIN</t>
  </si>
  <si>
    <t>MAX</t>
  </si>
  <si>
    <t>Unit Mltpl</t>
  </si>
  <si>
    <t>Act</t>
  </si>
  <si>
    <t>Elg</t>
  </si>
  <si>
    <t>VAR Sprd/Act</t>
  </si>
  <si>
    <t>Act Qty</t>
  </si>
  <si>
    <t>Act APS</t>
  </si>
  <si>
    <t>TTL Cost</t>
  </si>
  <si>
    <t>TTL Ret</t>
  </si>
  <si>
    <t>Open Flow</t>
  </si>
  <si>
    <t>RMS Comments</t>
  </si>
  <si>
    <t>-</t>
  </si>
  <si>
    <t>BILTMORE ESTATE</t>
  </si>
  <si>
    <t>(Sub Group)</t>
  </si>
  <si>
    <t xml:space="preserve">   BILTMORE ESTATE</t>
  </si>
  <si>
    <t xml:space="preserve">               BILTMORE ESTATE</t>
  </si>
  <si>
    <t>BUY PLAN SUBTOTAL</t>
  </si>
  <si>
    <t>Y</t>
  </si>
  <si>
    <t>•</t>
  </si>
  <si>
    <t>CROSCILL/JLA</t>
  </si>
  <si>
    <t>SP27 NOCTURNE Q CSET</t>
  </si>
  <si>
    <t>CHAMPAGNE</t>
  </si>
  <si>
    <t>MAR</t>
  </si>
  <si>
    <t>X</t>
  </si>
  <si>
    <t>T</t>
  </si>
  <si>
    <t>SP27 NOCTURNE K CSET</t>
  </si>
  <si>
    <t>SP27 ADAMS Q CSET</t>
  </si>
  <si>
    <t>GRAY</t>
  </si>
  <si>
    <t>SP27 ADAMS K CSET</t>
  </si>
  <si>
    <t>SP27 SOLANO Q CSET</t>
  </si>
  <si>
    <t>BLUE</t>
  </si>
  <si>
    <t>MAY</t>
  </si>
  <si>
    <t>SP27 SOLANO K CSET</t>
  </si>
  <si>
    <t>SP27 HAYDEN Q CSET</t>
  </si>
  <si>
    <t>SP27 HAYDEN K CSET</t>
  </si>
  <si>
    <t>TBD PILLOW</t>
  </si>
  <si>
    <t>AUG-NOV</t>
  </si>
  <si>
    <t>x</t>
  </si>
  <si>
    <t>PLM CC</t>
  </si>
  <si>
    <t>BILTMORE</t>
  </si>
  <si>
    <t>Domestic</t>
  </si>
  <si>
    <t>BILTMORE ESTATE/AMERICAN CENT</t>
  </si>
  <si>
    <t>BILTMORE ESTATE/AQ TEXTILES</t>
  </si>
  <si>
    <t>BILTMORE ESTATE/BEACON LOOMS</t>
  </si>
  <si>
    <t>BILTMORE ESTATE/CARPENTER</t>
  </si>
  <si>
    <t>BILTMORE ESTATE/DIVATEX HOME F</t>
  </si>
  <si>
    <t>BILTMORE ESTATE/DOWN LITE INT</t>
  </si>
  <si>
    <t>BILTMORE ESTATE/HOLLANDER HOME</t>
  </si>
  <si>
    <t>BILTMORE ESTATE/LI AND FUNG</t>
  </si>
  <si>
    <t>BELK INTERNATIONAL</t>
  </si>
  <si>
    <t>BILTMORE ESTATE/MILLWORK TRADI</t>
  </si>
  <si>
    <t>BILTMORE ESTATE/NEXT CREATIONS</t>
  </si>
  <si>
    <t>BILTMORE ESTATE/PEKING HANDICR</t>
  </si>
  <si>
    <t>BILTMORE ESTATE/WAMSUTTA</t>
  </si>
  <si>
    <t>BILTMORE ESTATE/WESTGATE HOME</t>
  </si>
  <si>
    <t>BILTMORE ESTATES/BACOVA GUILD</t>
  </si>
  <si>
    <t>BILTMORE HOTEL/LI AND FUNG</t>
  </si>
  <si>
    <t>BILTMORE/ALOK INTERNATIONAL</t>
  </si>
  <si>
    <t>BILTMORE/AMERICAN DAWN</t>
  </si>
  <si>
    <t>BILTMORE/CATHAY HOME INC</t>
  </si>
  <si>
    <t>BILTMORE/CHENAB ONE</t>
  </si>
  <si>
    <t>BILTMORE/CREST MILLS</t>
  </si>
  <si>
    <t>BILTMORE/CROSCILL</t>
  </si>
  <si>
    <t>BILTMORE/CROSCILL HOME LLC</t>
  </si>
  <si>
    <t>BILTMORE/ELLISON FIRST ASIA</t>
  </si>
  <si>
    <t>BILTMORE/FLAT WORLD</t>
  </si>
  <si>
    <t>BILTMORE/IDEA NUOVA</t>
  </si>
  <si>
    <t>BILTMORE/INDO COUNT</t>
  </si>
  <si>
    <t>BILTMORE/J QUEEN NEW YORK</t>
  </si>
  <si>
    <t>BILTMORE/JANEEN</t>
  </si>
  <si>
    <t>BILTMORE/JLA HOME</t>
  </si>
  <si>
    <t>BILTMORE/KEECO</t>
  </si>
  <si>
    <t>BILTMORE/LEVTEX</t>
  </si>
  <si>
    <t>BILTMORE/LOUISVILLE BEDDING</t>
  </si>
  <si>
    <t>BILTMORE/MAPLES INDUSTRIES</t>
  </si>
  <si>
    <t>BILTMORE/NANDAN GLOBAL LLC</t>
  </si>
  <si>
    <t>BILTMORE/NOSTALGIA HOME FASHIO</t>
  </si>
  <si>
    <t>BILTMORE/PACIFIC COAST HOME</t>
  </si>
  <si>
    <t>BILTMORE/PEM AMERICA</t>
  </si>
  <si>
    <t>BILTMORE/ROYAL HERITAGE HOME</t>
  </si>
  <si>
    <t>BILTMORE/SILK HOME SDC HONG KONG CORP LTD</t>
  </si>
  <si>
    <t>BILTMORE/SKY HOME</t>
  </si>
  <si>
    <t>BILTMORE/SUNHAM HOME FASHIONS</t>
  </si>
  <si>
    <t>BILTMORE/SUNYIN</t>
  </si>
  <si>
    <t>BILTMORE/THRO</t>
  </si>
  <si>
    <t>BILTMORE/VERATEX</t>
  </si>
  <si>
    <t>BILTMORE/WE CONNOR</t>
  </si>
  <si>
    <t>BILTMORE/WESTPOINT HOME</t>
  </si>
  <si>
    <t>A</t>
  </si>
  <si>
    <t>B</t>
  </si>
  <si>
    <t>Key</t>
  </si>
  <si>
    <t>Nocturne</t>
  </si>
  <si>
    <t xml:space="preserve">Nocturne Comforter Set </t>
  </si>
  <si>
    <t xml:space="preserve">Comforter Set </t>
  </si>
  <si>
    <t xml:space="preserve">Polyester Velvet jacquard </t>
  </si>
  <si>
    <t>Q: 92"W x 96"L / 20"W x 26"L(2)</t>
  </si>
  <si>
    <t>K: 110"W x 96"L / 20"W x 36"L(2)</t>
  </si>
  <si>
    <t>Comforter/Sham Face: Polyester Velvet jacquard with braided cording,  Back: 100% polyester 120 gsm MF solid,                 
Filling: 270gram polyfill</t>
  </si>
  <si>
    <t>9404.40.9022</t>
  </si>
  <si>
    <t>Adams</t>
  </si>
  <si>
    <t xml:space="preserve">Adams Comforter Set </t>
  </si>
  <si>
    <t xml:space="preserve">Polyester  jacquard </t>
  </si>
  <si>
    <t>Comforter/Sham Face: Brushed Polyester jacquard with braided cording,  Back: 100% polyester 120 gsm MF solid,                 
Filling: 270gram polyfill</t>
  </si>
  <si>
    <t>Comforter/Sham Face:Brushed  Polyester jacquard with braided cording,  Back: 100% polyester 120 gsm MF solid,                 
Filling: 270gram polyfill</t>
  </si>
  <si>
    <t>BK10-4008</t>
  </si>
  <si>
    <t>BK10-4009</t>
  </si>
  <si>
    <t>BK10-4010</t>
  </si>
  <si>
    <t>BK10-4011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</si>
</sst>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76" formatCode="&quot;$&quot;#,##0_);\(&quot;$&quot;#,##0\)"/>
    <numFmt numFmtId="177" formatCode="&quot;$&quot;#,##0_);[Red]\(&quot;$&quot;#,##0\)"/>
    <numFmt numFmtId="178" formatCode="_(&quot;$&quot;* #,##0.00_);_(&quot;$&quot;* \(#,##0.00\);_(&quot;$&quot;* &quot;-&quot;??_);_(@_)"/>
    <numFmt numFmtId="179" formatCode="&quot;$&quot;#,##0.00"/>
    <numFmt numFmtId="180" formatCode="[$¥-478]#,##0.00"/>
    <numFmt numFmtId="181" formatCode="0.0"/>
    <numFmt numFmtId="182" formatCode="0.000"/>
    <numFmt numFmtId="183" formatCode="&quot;$&quot;#,###,##0"/>
    <numFmt numFmtId="184" formatCode="0.0%_);\(0.0%\)"/>
    <numFmt numFmtId="185" formatCode="#,##0.00%"/>
    <numFmt numFmtId="186" formatCode="0.00%_);\(0.00%\)"/>
    <numFmt numFmtId="187" formatCode="&quot;$&quot;#,##0"/>
    <numFmt numFmtId="188" formatCode="[Green]&quot;$&quot;#,##0_);[Red]\(&quot;$&quot;#,##0\)"/>
    <numFmt numFmtId="189" formatCode="[Green]0.0%_);[Red]\(0.0%\)"/>
    <numFmt numFmtId="190" formatCode="0.0%"/>
    <numFmt numFmtId="191" formatCode="0000000000"/>
    <numFmt numFmtId="192" formatCode="000"/>
    <numFmt numFmtId="193" formatCode="#,###"/>
    <numFmt numFmtId="194" formatCode="#,###_);[Red]\(#,###\)"/>
    <numFmt numFmtId="195" formatCode="000000000.000"/>
  </numFmts>
  <fonts count="2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1"/>
      <color theme="1"/>
      <name val="等线"/>
      <family val="2"/>
      <scheme val="minor"/>
    </font>
    <font>
      <sz val="11"/>
      <name val="等线"/>
      <family val="2"/>
      <scheme val="minor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1"/>
      <name val="Calibri"/>
      <family val="2"/>
    </font>
    <font>
      <sz val="8"/>
      <name val="Calibri"/>
      <family val="2"/>
    </font>
    <font>
      <b/>
      <sz val="10"/>
      <color indexed="12"/>
      <name val="Arial"/>
      <family val="2"/>
    </font>
    <font>
      <sz val="11"/>
      <name val="Calibri"/>
      <family val="2"/>
    </font>
    <font>
      <b/>
      <sz val="9"/>
      <color indexed="8"/>
      <name val="Arial"/>
      <family val="2"/>
    </font>
    <font>
      <sz val="10"/>
      <color indexed="17"/>
      <name val="Arial"/>
      <family val="2"/>
    </font>
    <font>
      <sz val="9"/>
      <color indexed="8"/>
      <name val="Arial"/>
      <family val="2"/>
    </font>
    <font>
      <sz val="9"/>
      <color indexed="17"/>
      <name val="Arial"/>
      <family val="2"/>
    </font>
    <font>
      <b/>
      <sz val="9"/>
      <name val="Arial"/>
      <family val="2"/>
    </font>
    <font>
      <b/>
      <sz val="9"/>
      <color indexed="17"/>
      <name val="Arial"/>
      <family val="2"/>
    </font>
    <font>
      <b/>
      <sz val="8"/>
      <color indexed="8"/>
      <name val="Arial"/>
      <family val="2"/>
    </font>
    <font>
      <b/>
      <sz val="8"/>
      <color indexed="44"/>
      <name val="Arial"/>
      <family val="2"/>
    </font>
    <font>
      <b/>
      <sz val="8"/>
      <color indexed="9"/>
      <name val="Arial"/>
      <family val="2"/>
    </font>
    <font>
      <sz val="12"/>
      <name val="宋体"/>
      <family val="3"/>
      <charset val="134"/>
    </font>
    <font>
      <b/>
      <sz val="11"/>
      <color rgb="FF00B050"/>
      <name val="Calibri"/>
      <family val="2"/>
    </font>
    <font>
      <sz val="9"/>
      <name val="宋体"/>
      <family val="3"/>
      <charset val="134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7D7D7"/>
        <bgColor indexed="64"/>
      </patternFill>
    </fill>
    <fill>
      <patternFill patternType="solid">
        <fgColor rgb="FFFEF898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B0CDD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D7D7D7"/>
      </left>
      <right style="thin">
        <color rgb="FFD7D7D7"/>
      </right>
      <top style="thin">
        <color rgb="FFD7D7D7"/>
      </top>
      <bottom style="thin">
        <color rgb="FFD7D7D7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9">
    <xf numFmtId="0" fontId="0" fillId="0" borderId="0"/>
    <xf numFmtId="0" fontId="3" fillId="0" borderId="0"/>
    <xf numFmtId="0" fontId="3" fillId="0" borderId="0"/>
    <xf numFmtId="0" fontId="3" fillId="0" borderId="0"/>
    <xf numFmtId="17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2" fillId="0" borderId="0" applyFont="0" applyFill="0" applyBorder="0" applyAlignment="0" applyProtection="0"/>
    <xf numFmtId="0" fontId="22" fillId="0" borderId="0"/>
  </cellStyleXfs>
  <cellXfs count="222">
    <xf numFmtId="0" fontId="0" fillId="0" borderId="0" xfId="0"/>
    <xf numFmtId="0" fontId="0" fillId="0" borderId="1" xfId="0" applyBorder="1" applyAlignment="1">
      <alignment wrapText="1"/>
    </xf>
    <xf numFmtId="9" fontId="0" fillId="0" borderId="0" xfId="0" applyNumberFormat="1"/>
    <xf numFmtId="0" fontId="5" fillId="0" borderId="0" xfId="0" applyFont="1"/>
    <xf numFmtId="0" fontId="2" fillId="0" borderId="0" xfId="0" applyFont="1"/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8" fillId="0" borderId="0" xfId="0" applyFont="1"/>
    <xf numFmtId="179" fontId="3" fillId="0" borderId="0" xfId="2" applyNumberFormat="1" applyAlignment="1" applyProtection="1">
      <alignment wrapText="1"/>
      <protection locked="0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80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9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1" fontId="0" fillId="0" borderId="1" xfId="0" applyNumberFormat="1" applyBorder="1" applyAlignment="1">
      <alignment wrapText="1"/>
    </xf>
    <xf numFmtId="179" fontId="0" fillId="0" borderId="1" xfId="0" applyNumberForma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center" wrapText="1"/>
    </xf>
    <xf numFmtId="180" fontId="1" fillId="4" borderId="1" xfId="0" applyNumberFormat="1" applyFont="1" applyFill="1" applyBorder="1" applyAlignment="1">
      <alignment horizontal="center" wrapText="1"/>
    </xf>
    <xf numFmtId="2" fontId="1" fillId="4" borderId="1" xfId="0" applyNumberFormat="1" applyFont="1" applyFill="1" applyBorder="1" applyAlignment="1">
      <alignment horizontal="center" wrapText="1"/>
    </xf>
    <xf numFmtId="179" fontId="11" fillId="4" borderId="1" xfId="1" applyNumberFormat="1" applyFont="1" applyFill="1" applyBorder="1" applyAlignment="1">
      <alignment wrapText="1"/>
    </xf>
    <xf numFmtId="179" fontId="1" fillId="6" borderId="2" xfId="0" applyNumberFormat="1" applyFont="1" applyFill="1" applyBorder="1" applyAlignment="1">
      <alignment horizontal="center" wrapText="1"/>
    </xf>
    <xf numFmtId="179" fontId="1" fillId="4" borderId="1" xfId="0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1" fontId="11" fillId="0" borderId="1" xfId="1" applyNumberFormat="1" applyFont="1" applyBorder="1" applyAlignment="1">
      <alignment wrapText="1"/>
    </xf>
    <xf numFmtId="179" fontId="11" fillId="0" borderId="1" xfId="1" applyNumberFormat="1" applyFont="1" applyBorder="1" applyAlignment="1">
      <alignment wrapText="1"/>
    </xf>
    <xf numFmtId="10" fontId="1" fillId="0" borderId="1" xfId="0" applyNumberFormat="1" applyFont="1" applyBorder="1" applyAlignment="1">
      <alignment horizontal="center" wrapText="1"/>
    </xf>
    <xf numFmtId="179" fontId="11" fillId="5" borderId="1" xfId="1" applyNumberFormat="1" applyFont="1" applyFill="1" applyBorder="1" applyAlignment="1">
      <alignment wrapText="1"/>
    </xf>
    <xf numFmtId="0" fontId="9" fillId="0" borderId="0" xfId="0" applyFont="1" applyAlignment="1">
      <alignment horizontal="center" wrapText="1"/>
    </xf>
    <xf numFmtId="179" fontId="11" fillId="3" borderId="1" xfId="1" applyNumberFormat="1" applyFont="1" applyFill="1" applyBorder="1" applyAlignment="1">
      <alignment wrapText="1"/>
    </xf>
    <xf numFmtId="10" fontId="11" fillId="3" borderId="1" xfId="1" applyNumberFormat="1" applyFont="1" applyFill="1" applyBorder="1" applyAlignment="1">
      <alignment wrapText="1"/>
    </xf>
    <xf numFmtId="179" fontId="7" fillId="7" borderId="1" xfId="1" applyNumberFormat="1" applyFont="1" applyFill="1" applyBorder="1" applyAlignment="1">
      <alignment wrapText="1"/>
    </xf>
    <xf numFmtId="179" fontId="1" fillId="3" borderId="1" xfId="0" applyNumberFormat="1" applyFont="1" applyFill="1" applyBorder="1" applyAlignment="1">
      <alignment horizontal="center" wrapText="1"/>
    </xf>
    <xf numFmtId="179" fontId="1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80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9" fontId="0" fillId="2" borderId="1" xfId="4" applyNumberFormat="1" applyFont="1" applyFill="1" applyBorder="1" applyAlignment="1">
      <alignment wrapText="1"/>
    </xf>
    <xf numFmtId="179" fontId="0" fillId="0" borderId="2" xfId="0" applyNumberForma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179" fontId="0" fillId="2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79" fontId="0" fillId="2" borderId="3" xfId="0" applyNumberFormat="1" applyFill="1" applyBorder="1" applyAlignment="1">
      <alignment wrapText="1"/>
    </xf>
    <xf numFmtId="10" fontId="0" fillId="2" borderId="1" xfId="5" applyNumberFormat="1" applyFont="1" applyFill="1" applyBorder="1" applyAlignment="1">
      <alignment wrapText="1"/>
    </xf>
    <xf numFmtId="0" fontId="1" fillId="5" borderId="1" xfId="6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wrapText="1"/>
    </xf>
    <xf numFmtId="0" fontId="9" fillId="8" borderId="1" xfId="0" applyFont="1" applyFill="1" applyBorder="1" applyAlignment="1">
      <alignment horizontal="center" wrapText="1"/>
    </xf>
    <xf numFmtId="181" fontId="0" fillId="0" borderId="0" xfId="0" applyNumberFormat="1" applyAlignment="1">
      <alignment wrapText="1"/>
    </xf>
    <xf numFmtId="181" fontId="1" fillId="0" borderId="1" xfId="0" applyNumberFormat="1" applyFont="1" applyBorder="1" applyAlignment="1">
      <alignment horizontal="center" wrapText="1"/>
    </xf>
    <xf numFmtId="181" fontId="0" fillId="0" borderId="1" xfId="0" applyNumberFormat="1" applyBorder="1" applyAlignment="1">
      <alignment wrapText="1"/>
    </xf>
    <xf numFmtId="10" fontId="1" fillId="0" borderId="0" xfId="0" applyNumberFormat="1" applyFont="1" applyAlignment="1">
      <alignment horizontal="center" wrapText="1"/>
    </xf>
    <xf numFmtId="182" fontId="0" fillId="0" borderId="0" xfId="0" applyNumberFormat="1" applyAlignment="1">
      <alignment wrapText="1"/>
    </xf>
    <xf numFmtId="182" fontId="11" fillId="0" borderId="1" xfId="1" applyNumberFormat="1" applyFont="1" applyBorder="1" applyAlignment="1">
      <alignment wrapText="1"/>
    </xf>
    <xf numFmtId="182" fontId="0" fillId="2" borderId="1" xfId="0" applyNumberFormat="1" applyFill="1" applyBorder="1" applyAlignment="1">
      <alignment wrapText="1"/>
    </xf>
    <xf numFmtId="0" fontId="2" fillId="0" borderId="0" xfId="6" applyAlignment="1">
      <alignment wrapText="1"/>
    </xf>
    <xf numFmtId="0" fontId="2" fillId="0" borderId="1" xfId="6" applyBorder="1" applyAlignment="1">
      <alignment wrapText="1"/>
    </xf>
    <xf numFmtId="179" fontId="7" fillId="3" borderId="2" xfId="1" applyNumberFormat="1" applyFont="1" applyFill="1" applyBorder="1" applyAlignment="1">
      <alignment wrapText="1"/>
    </xf>
    <xf numFmtId="0" fontId="3" fillId="0" borderId="0" xfId="0" applyFont="1"/>
    <xf numFmtId="0" fontId="13" fillId="9" borderId="9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13" fillId="9" borderId="12" xfId="0" applyFont="1" applyFill="1" applyBorder="1" applyAlignment="1">
      <alignment horizontal="center" vertical="center"/>
    </xf>
    <xf numFmtId="0" fontId="13" fillId="9" borderId="12" xfId="0" quotePrefix="1" applyFont="1" applyFill="1" applyBorder="1" applyAlignment="1">
      <alignment horizontal="center" vertical="center"/>
    </xf>
    <xf numFmtId="0" fontId="13" fillId="9" borderId="11" xfId="0" quotePrefix="1" applyFont="1" applyFill="1" applyBorder="1" applyAlignment="1">
      <alignment horizontal="center" vertical="center"/>
    </xf>
    <xf numFmtId="0" fontId="13" fillId="9" borderId="10" xfId="0" quotePrefix="1" applyFont="1" applyFill="1" applyBorder="1" applyAlignment="1">
      <alignment horizontal="center" vertical="center"/>
    </xf>
    <xf numFmtId="0" fontId="3" fillId="0" borderId="6" xfId="0" applyFont="1" applyBorder="1"/>
    <xf numFmtId="0" fontId="3" fillId="0" borderId="13" xfId="0" applyFont="1" applyBorder="1"/>
    <xf numFmtId="0" fontId="3" fillId="10" borderId="14" xfId="0" applyFont="1" applyFill="1" applyBorder="1" applyProtection="1">
      <protection locked="0"/>
    </xf>
    <xf numFmtId="0" fontId="3" fillId="0" borderId="15" xfId="0" applyFont="1" applyBorder="1"/>
    <xf numFmtId="183" fontId="3" fillId="0" borderId="6" xfId="0" applyNumberFormat="1" applyFont="1" applyBorder="1"/>
    <xf numFmtId="0" fontId="3" fillId="0" borderId="1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177" fontId="3" fillId="0" borderId="0" xfId="0" applyNumberFormat="1" applyFont="1" applyAlignment="1">
      <alignment vertical="center"/>
    </xf>
    <xf numFmtId="177" fontId="3" fillId="0" borderId="6" xfId="0" applyNumberFormat="1" applyFont="1" applyBorder="1" applyAlignment="1">
      <alignment vertical="center"/>
    </xf>
    <xf numFmtId="0" fontId="3" fillId="0" borderId="16" xfId="0" applyFont="1" applyBorder="1"/>
    <xf numFmtId="184" fontId="3" fillId="0" borderId="0" xfId="0" applyNumberFormat="1" applyFont="1" applyAlignment="1">
      <alignment vertical="center"/>
    </xf>
    <xf numFmtId="184" fontId="3" fillId="0" borderId="6" xfId="0" applyNumberFormat="1" applyFont="1" applyBorder="1" applyAlignment="1">
      <alignment vertical="center"/>
    </xf>
    <xf numFmtId="185" fontId="3" fillId="0" borderId="6" xfId="0" applyNumberFormat="1" applyFont="1" applyBorder="1"/>
    <xf numFmtId="186" fontId="3" fillId="0" borderId="0" xfId="0" applyNumberFormat="1" applyFont="1" applyAlignment="1">
      <alignment vertical="center"/>
    </xf>
    <xf numFmtId="186" fontId="3" fillId="0" borderId="6" xfId="0" applyNumberFormat="1" applyFont="1" applyBorder="1" applyAlignment="1">
      <alignment vertical="center"/>
    </xf>
    <xf numFmtId="184" fontId="14" fillId="0" borderId="0" xfId="0" applyNumberFormat="1" applyFont="1" applyAlignment="1">
      <alignment vertical="center"/>
    </xf>
    <xf numFmtId="184" fontId="14" fillId="0" borderId="6" xfId="0" applyNumberFormat="1" applyFont="1" applyBorder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6" xfId="0" applyNumberFormat="1" applyFont="1" applyBorder="1" applyAlignment="1">
      <alignment vertical="center"/>
    </xf>
    <xf numFmtId="187" fontId="3" fillId="0" borderId="6" xfId="0" applyNumberFormat="1" applyFont="1" applyBorder="1"/>
    <xf numFmtId="0" fontId="3" fillId="0" borderId="17" xfId="0" applyFont="1" applyBorder="1" applyAlignment="1">
      <alignment vertical="center"/>
    </xf>
    <xf numFmtId="184" fontId="3" fillId="0" borderId="18" xfId="0" applyNumberFormat="1" applyFont="1" applyBorder="1" applyAlignment="1">
      <alignment vertical="center"/>
    </xf>
    <xf numFmtId="184" fontId="3" fillId="0" borderId="19" xfId="0" applyNumberFormat="1" applyFont="1" applyBorder="1" applyAlignment="1">
      <alignment vertical="center"/>
    </xf>
    <xf numFmtId="188" fontId="3" fillId="0" borderId="6" xfId="0" applyNumberFormat="1" applyFont="1" applyBorder="1"/>
    <xf numFmtId="0" fontId="3" fillId="0" borderId="17" xfId="0" applyFont="1" applyBorder="1"/>
    <xf numFmtId="189" fontId="3" fillId="0" borderId="19" xfId="0" applyNumberFormat="1" applyFont="1" applyBorder="1"/>
    <xf numFmtId="0" fontId="15" fillId="9" borderId="15" xfId="0" applyFont="1" applyFill="1" applyBorder="1" applyAlignment="1">
      <alignment vertical="center"/>
    </xf>
    <xf numFmtId="177" fontId="15" fillId="9" borderId="0" xfId="0" applyNumberFormat="1" applyFont="1" applyFill="1" applyAlignment="1">
      <alignment vertical="center"/>
    </xf>
    <xf numFmtId="177" fontId="15" fillId="9" borderId="6" xfId="0" applyNumberFormat="1" applyFont="1" applyFill="1" applyBorder="1" applyAlignment="1">
      <alignment vertical="center"/>
    </xf>
    <xf numFmtId="176" fontId="16" fillId="9" borderId="0" xfId="0" applyNumberFormat="1" applyFont="1" applyFill="1" applyAlignment="1">
      <alignment vertical="center"/>
    </xf>
    <xf numFmtId="176" fontId="16" fillId="9" borderId="6" xfId="0" applyNumberFormat="1" applyFont="1" applyFill="1" applyBorder="1" applyAlignment="1">
      <alignment vertical="center"/>
    </xf>
    <xf numFmtId="0" fontId="15" fillId="9" borderId="17" xfId="0" applyFont="1" applyFill="1" applyBorder="1" applyAlignment="1">
      <alignment vertical="center"/>
    </xf>
    <xf numFmtId="184" fontId="16" fillId="9" borderId="18" xfId="0" applyNumberFormat="1" applyFont="1" applyFill="1" applyBorder="1" applyAlignment="1">
      <alignment vertical="center"/>
    </xf>
    <xf numFmtId="184" fontId="16" fillId="9" borderId="19" xfId="0" applyNumberFormat="1" applyFont="1" applyFill="1" applyBorder="1" applyAlignment="1">
      <alignment vertical="center"/>
    </xf>
    <xf numFmtId="190" fontId="6" fillId="0" borderId="0" xfId="0" applyNumberFormat="1" applyFont="1"/>
    <xf numFmtId="0" fontId="6" fillId="0" borderId="0" xfId="0" applyFont="1"/>
    <xf numFmtId="0" fontId="13" fillId="9" borderId="23" xfId="0" applyFont="1" applyFill="1" applyBorder="1" applyAlignment="1">
      <alignment horizontal="center" vertical="center"/>
    </xf>
    <xf numFmtId="0" fontId="13" fillId="9" borderId="24" xfId="0" quotePrefix="1" applyFont="1" applyFill="1" applyBorder="1" applyAlignment="1">
      <alignment horizontal="center" vertical="center"/>
    </xf>
    <xf numFmtId="0" fontId="13" fillId="9" borderId="25" xfId="0" quotePrefix="1" applyFont="1" applyFill="1" applyBorder="1" applyAlignment="1">
      <alignment horizontal="center" vertical="center"/>
    </xf>
    <xf numFmtId="0" fontId="13" fillId="9" borderId="23" xfId="0" quotePrefix="1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13" fillId="9" borderId="25" xfId="0" applyFont="1" applyFill="1" applyBorder="1" applyAlignment="1">
      <alignment horizontal="center" vertical="center"/>
    </xf>
    <xf numFmtId="0" fontId="3" fillId="11" borderId="26" xfId="0" applyFont="1" applyFill="1" applyBorder="1"/>
    <xf numFmtId="0" fontId="13" fillId="11" borderId="23" xfId="0" applyFont="1" applyFill="1" applyBorder="1" applyAlignment="1">
      <alignment horizontal="center" vertical="center"/>
    </xf>
    <xf numFmtId="0" fontId="13" fillId="11" borderId="24" xfId="0" applyFont="1" applyFill="1" applyBorder="1" applyAlignment="1">
      <alignment horizontal="center" vertical="center"/>
    </xf>
    <xf numFmtId="0" fontId="13" fillId="11" borderId="25" xfId="0" applyFont="1" applyFill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0" fontId="3" fillId="11" borderId="24" xfId="0" applyFont="1" applyFill="1" applyBorder="1"/>
    <xf numFmtId="0" fontId="3" fillId="11" borderId="25" xfId="0" applyFont="1" applyFill="1" applyBorder="1"/>
    <xf numFmtId="0" fontId="3" fillId="11" borderId="23" xfId="0" applyFont="1" applyFill="1" applyBorder="1"/>
    <xf numFmtId="0" fontId="3" fillId="11" borderId="27" xfId="0" applyFont="1" applyFill="1" applyBorder="1"/>
    <xf numFmtId="0" fontId="17" fillId="9" borderId="23" xfId="0" applyFont="1" applyFill="1" applyBorder="1" applyAlignment="1">
      <alignment vertical="center"/>
    </xf>
    <xf numFmtId="0" fontId="17" fillId="9" borderId="24" xfId="0" applyFont="1" applyFill="1" applyBorder="1" applyAlignment="1">
      <alignment vertical="center"/>
    </xf>
    <xf numFmtId="4" fontId="17" fillId="9" borderId="24" xfId="0" applyNumberFormat="1" applyFont="1" applyFill="1" applyBorder="1" applyAlignment="1">
      <alignment vertical="center"/>
    </xf>
    <xf numFmtId="10" fontId="17" fillId="9" borderId="24" xfId="0" applyNumberFormat="1" applyFont="1" applyFill="1" applyBorder="1" applyAlignment="1">
      <alignment vertical="center"/>
    </xf>
    <xf numFmtId="38" fontId="17" fillId="9" borderId="24" xfId="0" applyNumberFormat="1" applyFont="1" applyFill="1" applyBorder="1" applyAlignment="1">
      <alignment vertical="center"/>
    </xf>
    <xf numFmtId="3" fontId="17" fillId="9" borderId="24" xfId="0" applyNumberFormat="1" applyFont="1" applyFill="1" applyBorder="1" applyAlignment="1">
      <alignment vertical="center"/>
    </xf>
    <xf numFmtId="38" fontId="18" fillId="9" borderId="24" xfId="0" applyNumberFormat="1" applyFont="1" applyFill="1" applyBorder="1" applyAlignment="1">
      <alignment vertical="center"/>
    </xf>
    <xf numFmtId="187" fontId="17" fillId="9" borderId="24" xfId="0" applyNumberFormat="1" applyFont="1" applyFill="1" applyBorder="1" applyAlignment="1">
      <alignment vertical="center"/>
    </xf>
    <xf numFmtId="0" fontId="17" fillId="9" borderId="25" xfId="0" applyFont="1" applyFill="1" applyBorder="1" applyAlignment="1">
      <alignment vertical="center"/>
    </xf>
    <xf numFmtId="0" fontId="13" fillId="9" borderId="27" xfId="0" quotePrefix="1" applyFont="1" applyFill="1" applyBorder="1" applyAlignment="1">
      <alignment horizontal="center" vertical="center"/>
    </xf>
    <xf numFmtId="190" fontId="13" fillId="9" borderId="24" xfId="0" quotePrefix="1" applyNumberFormat="1" applyFont="1" applyFill="1" applyBorder="1" applyAlignment="1">
      <alignment horizontal="center" vertical="center"/>
    </xf>
    <xf numFmtId="190" fontId="13" fillId="9" borderId="25" xfId="0" quotePrefix="1" applyNumberFormat="1" applyFont="1" applyFill="1" applyBorder="1" applyAlignment="1">
      <alignment horizontal="center" vertical="center"/>
    </xf>
    <xf numFmtId="190" fontId="13" fillId="9" borderId="24" xfId="0" applyNumberFormat="1" applyFont="1" applyFill="1" applyBorder="1" applyAlignment="1">
      <alignment horizontal="center" vertical="center"/>
    </xf>
    <xf numFmtId="190" fontId="13" fillId="9" borderId="25" xfId="0" applyNumberFormat="1" applyFont="1" applyFill="1" applyBorder="1" applyAlignment="1">
      <alignment horizontal="center" vertical="center"/>
    </xf>
    <xf numFmtId="177" fontId="3" fillId="0" borderId="0" xfId="0" applyNumberFormat="1" applyFont="1"/>
    <xf numFmtId="177" fontId="6" fillId="0" borderId="0" xfId="0" applyNumberFormat="1" applyFont="1"/>
    <xf numFmtId="0" fontId="17" fillId="0" borderId="0" xfId="0" applyFont="1" applyAlignment="1">
      <alignment horizontal="center" vertical="center"/>
    </xf>
    <xf numFmtId="0" fontId="19" fillId="12" borderId="0" xfId="0" quotePrefix="1" applyFont="1" applyFill="1" applyAlignment="1">
      <alignment vertical="center"/>
    </xf>
    <xf numFmtId="0" fontId="19" fillId="12" borderId="0" xfId="0" applyFont="1" applyFill="1" applyAlignment="1">
      <alignment vertical="center"/>
    </xf>
    <xf numFmtId="0" fontId="20" fillId="12" borderId="0" xfId="0" quotePrefix="1" applyFont="1" applyFill="1" applyAlignment="1">
      <alignment vertical="center"/>
    </xf>
    <xf numFmtId="0" fontId="19" fillId="12" borderId="23" xfId="0" applyFont="1" applyFill="1" applyBorder="1" applyAlignment="1">
      <alignment vertical="center"/>
    </xf>
    <xf numFmtId="0" fontId="19" fillId="12" borderId="24" xfId="0" applyFont="1" applyFill="1" applyBorder="1" applyAlignment="1">
      <alignment vertical="center"/>
    </xf>
    <xf numFmtId="0" fontId="19" fillId="12" borderId="25" xfId="0" applyFont="1" applyFill="1" applyBorder="1" applyAlignment="1">
      <alignment vertical="center"/>
    </xf>
    <xf numFmtId="0" fontId="6" fillId="13" borderId="0" xfId="0" applyFont="1" applyFill="1" applyAlignment="1">
      <alignment horizontal="left"/>
    </xf>
    <xf numFmtId="0" fontId="21" fillId="13" borderId="0" xfId="0" applyFont="1" applyFill="1" applyAlignment="1">
      <alignment vertical="center"/>
    </xf>
    <xf numFmtId="0" fontId="17" fillId="9" borderId="0" xfId="0" applyFont="1" applyFill="1" applyAlignment="1">
      <alignment vertical="center"/>
    </xf>
    <xf numFmtId="4" fontId="17" fillId="9" borderId="0" xfId="0" applyNumberFormat="1" applyFont="1" applyFill="1" applyAlignment="1">
      <alignment vertical="center"/>
    </xf>
    <xf numFmtId="185" fontId="17" fillId="9" borderId="0" xfId="0" applyNumberFormat="1" applyFont="1" applyFill="1" applyAlignment="1">
      <alignment vertical="center"/>
    </xf>
    <xf numFmtId="38" fontId="17" fillId="9" borderId="0" xfId="0" applyNumberFormat="1" applyFont="1" applyFill="1" applyAlignment="1">
      <alignment vertical="center"/>
    </xf>
    <xf numFmtId="3" fontId="17" fillId="9" borderId="0" xfId="0" applyNumberFormat="1" applyFont="1" applyFill="1" applyAlignment="1">
      <alignment vertical="center"/>
    </xf>
    <xf numFmtId="10" fontId="17" fillId="9" borderId="0" xfId="0" applyNumberFormat="1" applyFont="1" applyFill="1" applyAlignment="1">
      <alignment vertical="center"/>
    </xf>
    <xf numFmtId="38" fontId="18" fillId="9" borderId="0" xfId="0" applyNumberFormat="1" applyFont="1" applyFill="1" applyAlignment="1">
      <alignment vertical="center"/>
    </xf>
    <xf numFmtId="187" fontId="17" fillId="9" borderId="0" xfId="0" applyNumberFormat="1" applyFont="1" applyFill="1" applyAlignment="1">
      <alignment vertical="center"/>
    </xf>
    <xf numFmtId="0" fontId="17" fillId="10" borderId="0" xfId="0" applyFont="1" applyFill="1" applyAlignment="1" applyProtection="1">
      <alignment horizontal="center" vertical="center"/>
      <protection locked="0"/>
    </xf>
    <xf numFmtId="0" fontId="6" fillId="13" borderId="14" xfId="0" applyFont="1" applyFill="1" applyBorder="1" applyAlignment="1">
      <alignment horizontal="left"/>
    </xf>
    <xf numFmtId="0" fontId="3" fillId="0" borderId="14" xfId="0" applyFont="1" applyBorder="1"/>
    <xf numFmtId="0" fontId="15" fillId="10" borderId="14" xfId="0" applyFont="1" applyFill="1" applyBorder="1" applyAlignment="1" applyProtection="1">
      <alignment vertical="center"/>
      <protection locked="0"/>
    </xf>
    <xf numFmtId="191" fontId="3" fillId="10" borderId="14" xfId="0" applyNumberFormat="1" applyFont="1" applyFill="1" applyBorder="1" applyProtection="1">
      <protection locked="0"/>
    </xf>
    <xf numFmtId="0" fontId="3" fillId="13" borderId="14" xfId="0" applyFont="1" applyFill="1" applyBorder="1"/>
    <xf numFmtId="0" fontId="3" fillId="10" borderId="14" xfId="0" applyFont="1" applyFill="1" applyBorder="1" applyAlignment="1" applyProtection="1">
      <alignment horizontal="left"/>
      <protection locked="0"/>
    </xf>
    <xf numFmtId="49" fontId="3" fillId="10" borderId="14" xfId="0" applyNumberFormat="1" applyFont="1" applyFill="1" applyBorder="1" applyAlignment="1" applyProtection="1">
      <alignment horizontal="left"/>
      <protection locked="0"/>
    </xf>
    <xf numFmtId="49" fontId="3" fillId="10" borderId="14" xfId="0" applyNumberFormat="1" applyFont="1" applyFill="1" applyBorder="1" applyProtection="1">
      <protection locked="0"/>
    </xf>
    <xf numFmtId="49" fontId="3" fillId="0" borderId="14" xfId="0" applyNumberFormat="1" applyFont="1" applyBorder="1"/>
    <xf numFmtId="192" fontId="3" fillId="10" borderId="14" xfId="0" applyNumberFormat="1" applyFont="1" applyFill="1" applyBorder="1" applyProtection="1">
      <protection locked="0"/>
    </xf>
    <xf numFmtId="49" fontId="3" fillId="13" borderId="14" xfId="0" applyNumberFormat="1" applyFont="1" applyFill="1" applyBorder="1"/>
    <xf numFmtId="179" fontId="3" fillId="10" borderId="14" xfId="0" applyNumberFormat="1" applyFont="1" applyFill="1" applyBorder="1" applyProtection="1">
      <protection locked="0"/>
    </xf>
    <xf numFmtId="10" fontId="3" fillId="0" borderId="14" xfId="0" applyNumberFormat="1" applyFont="1" applyBorder="1"/>
    <xf numFmtId="185" fontId="3" fillId="0" borderId="14" xfId="0" applyNumberFormat="1" applyFont="1" applyBorder="1"/>
    <xf numFmtId="49" fontId="7" fillId="10" borderId="14" xfId="0" applyNumberFormat="1" applyFont="1" applyFill="1" applyBorder="1" applyAlignment="1" applyProtection="1">
      <alignment horizontal="center"/>
      <protection locked="0"/>
    </xf>
    <xf numFmtId="49" fontId="3" fillId="10" borderId="14" xfId="0" applyNumberFormat="1" applyFont="1" applyFill="1" applyBorder="1" applyAlignment="1" applyProtection="1">
      <alignment horizontal="center"/>
      <protection locked="0"/>
    </xf>
    <xf numFmtId="2" fontId="3" fillId="10" borderId="14" xfId="0" applyNumberFormat="1" applyFont="1" applyFill="1" applyBorder="1" applyProtection="1">
      <protection locked="0"/>
    </xf>
    <xf numFmtId="1" fontId="3" fillId="10" borderId="14" xfId="0" applyNumberFormat="1" applyFont="1" applyFill="1" applyBorder="1" applyProtection="1">
      <protection locked="0"/>
    </xf>
    <xf numFmtId="10" fontId="3" fillId="10" borderId="14" xfId="0" applyNumberFormat="1" applyFont="1" applyFill="1" applyBorder="1" applyProtection="1">
      <protection locked="0"/>
    </xf>
    <xf numFmtId="193" fontId="3" fillId="0" borderId="14" xfId="0" applyNumberFormat="1" applyFont="1" applyBorder="1"/>
    <xf numFmtId="194" fontId="3" fillId="10" borderId="14" xfId="0" applyNumberFormat="1" applyFont="1" applyFill="1" applyBorder="1" applyProtection="1">
      <protection locked="0"/>
    </xf>
    <xf numFmtId="190" fontId="3" fillId="0" borderId="14" xfId="0" applyNumberFormat="1" applyFont="1" applyBorder="1"/>
    <xf numFmtId="3" fontId="3" fillId="10" borderId="14" xfId="0" applyNumberFormat="1" applyFont="1" applyFill="1" applyBorder="1" applyProtection="1">
      <protection locked="0"/>
    </xf>
    <xf numFmtId="38" fontId="14" fillId="0" borderId="14" xfId="0" applyNumberFormat="1" applyFont="1" applyBorder="1"/>
    <xf numFmtId="3" fontId="3" fillId="0" borderId="14" xfId="0" applyNumberFormat="1" applyFont="1" applyBorder="1"/>
    <xf numFmtId="2" fontId="3" fillId="0" borderId="14" xfId="0" applyNumberFormat="1" applyFont="1" applyBorder="1"/>
    <xf numFmtId="187" fontId="3" fillId="0" borderId="14" xfId="0" applyNumberFormat="1" applyFont="1" applyBorder="1"/>
    <xf numFmtId="193" fontId="3" fillId="10" borderId="14" xfId="0" applyNumberFormat="1" applyFont="1" applyFill="1" applyBorder="1" applyProtection="1">
      <protection locked="0"/>
    </xf>
    <xf numFmtId="9" fontId="3" fillId="10" borderId="14" xfId="0" applyNumberFormat="1" applyFont="1" applyFill="1" applyBorder="1" applyProtection="1">
      <protection locked="0"/>
    </xf>
    <xf numFmtId="194" fontId="3" fillId="0" borderId="0" xfId="0" applyNumberFormat="1" applyFont="1"/>
    <xf numFmtId="4" fontId="3" fillId="0" borderId="0" xfId="0" applyNumberFormat="1" applyFont="1"/>
    <xf numFmtId="193" fontId="3" fillId="0" borderId="0" xfId="0" applyNumberFormat="1" applyFont="1"/>
    <xf numFmtId="49" fontId="3" fillId="0" borderId="0" xfId="0" applyNumberFormat="1" applyFont="1"/>
    <xf numFmtId="195" fontId="3" fillId="0" borderId="0" xfId="0" applyNumberFormat="1" applyFont="1"/>
    <xf numFmtId="9" fontId="3" fillId="0" borderId="0" xfId="7" applyFont="1"/>
    <xf numFmtId="3" fontId="3" fillId="0" borderId="0" xfId="0" applyNumberFormat="1" applyFont="1"/>
    <xf numFmtId="0" fontId="3" fillId="0" borderId="0" xfId="0" quotePrefix="1" applyFont="1"/>
    <xf numFmtId="0" fontId="3" fillId="0" borderId="0" xfId="0" applyFont="1" applyProtection="1">
      <protection locked="0"/>
    </xf>
    <xf numFmtId="0" fontId="2" fillId="14" borderId="1" xfId="8" applyFont="1" applyFill="1" applyBorder="1" applyAlignment="1" applyProtection="1">
      <alignment horizontal="left" vertical="center" wrapText="1"/>
      <protection locked="0"/>
    </xf>
    <xf numFmtId="179" fontId="23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17" fillId="11" borderId="23" xfId="0" applyFont="1" applyFill="1" applyBorder="1" applyAlignment="1">
      <alignment horizontal="center" vertical="center"/>
    </xf>
    <xf numFmtId="0" fontId="17" fillId="11" borderId="24" xfId="0" applyFont="1" applyFill="1" applyBorder="1" applyAlignment="1">
      <alignment horizontal="center" vertical="center"/>
    </xf>
    <xf numFmtId="0" fontId="17" fillId="11" borderId="25" xfId="0" applyFont="1" applyFill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3" fillId="0" borderId="4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5" xfId="0" applyFont="1" applyBorder="1"/>
    <xf numFmtId="0" fontId="3" fillId="0" borderId="0" xfId="0" applyFont="1"/>
    <xf numFmtId="0" fontId="3" fillId="0" borderId="6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22" xfId="0" applyFont="1" applyBorder="1"/>
    <xf numFmtId="0" fontId="13" fillId="9" borderId="23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13" fillId="9" borderId="25" xfId="0" applyFont="1" applyFill="1" applyBorder="1" applyAlignment="1">
      <alignment horizontal="center" vertical="center"/>
    </xf>
    <xf numFmtId="0" fontId="3" fillId="14" borderId="1" xfId="0" applyFont="1" applyFill="1" applyBorder="1"/>
  </cellXfs>
  <cellStyles count="9">
    <cellStyle name="Currency 2" xfId="4" xr:uid="{A48D031E-B8CD-43B1-86F7-B68827965248}"/>
    <cellStyle name="Normal 2" xfId="6" xr:uid="{09A1825B-187A-42C5-999A-C45FA4DADBED}"/>
    <cellStyle name="Normal 2 18 2" xfId="1" xr:uid="{1BA08453-9F65-454B-A4A0-7177E70831F2}"/>
    <cellStyle name="Normal_Copy of Request For Quote -- updated by VV on 043008 FINAL FINAL (4)" xfId="8" xr:uid="{DCA1ED9F-4E49-4D2B-9FF7-34E65BD81AD5}"/>
    <cellStyle name="Percent 2" xfId="5" xr:uid="{55F1ADEC-5EEC-4DC4-A0F8-0707E953E32C}"/>
    <cellStyle name="Style 1" xfId="3" xr:uid="{F4609D05-B161-47A5-8040-F8D4BA086F06}"/>
    <cellStyle name="百分比" xfId="7" builtinId="5"/>
    <cellStyle name="常规" xfId="0" builtinId="0"/>
    <cellStyle name="样式 1 2" xfId="2" xr:uid="{DC9B73B6-A1E9-48DB-83A0-64D6E1D16DDF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123825</xdr:rowOff>
    </xdr:from>
    <xdr:to>
      <xdr:col>19</xdr:col>
      <xdr:colOff>167082</xdr:colOff>
      <xdr:row>27</xdr:row>
      <xdr:rowOff>76853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1876E55-7636-403A-8D25-47A49AA8D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3825"/>
          <a:ext cx="13794182" cy="49250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355B5-0609-4BBB-86F5-86059C746851}">
  <dimension ref="A1:BH5"/>
  <sheetViews>
    <sheetView tabSelected="1" zoomScale="81" zoomScaleNormal="81" workbookViewId="0">
      <selection activeCell="I5" sqref="I5"/>
    </sheetView>
  </sheetViews>
  <sheetFormatPr defaultColWidth="9.140625" defaultRowHeight="15"/>
  <cols>
    <col min="1" max="1" width="10.140625" style="14" customWidth="1"/>
    <col min="2" max="2" width="14.42578125" style="13" customWidth="1"/>
    <col min="3" max="3" width="8.42578125" style="13" customWidth="1"/>
    <col min="4" max="5" width="7.85546875" style="13" customWidth="1"/>
    <col min="6" max="6" width="8.7109375" style="13" customWidth="1"/>
    <col min="7" max="7" width="9.140625" style="13" customWidth="1"/>
    <col min="8" max="8" width="13.28515625" style="13" customWidth="1"/>
    <col min="9" max="9" width="11.7109375" style="13" customWidth="1"/>
    <col min="10" max="10" width="24.5703125" style="13" customWidth="1"/>
    <col min="11" max="11" width="8.42578125" style="64" customWidth="1"/>
    <col min="12" max="12" width="14.85546875" style="13" customWidth="1"/>
    <col min="13" max="13" width="12.7109375" style="13" customWidth="1"/>
    <col min="14" max="14" width="6.140625" style="13" customWidth="1"/>
    <col min="15" max="15" width="8.5703125" style="13" customWidth="1"/>
    <col min="16" max="16" width="13" style="13" customWidth="1"/>
    <col min="17" max="18" width="8.85546875" style="13" customWidth="1"/>
    <col min="19" max="19" width="9.7109375" style="15" customWidth="1"/>
    <col min="20" max="20" width="8" style="16" customWidth="1"/>
    <col min="21" max="21" width="12" style="17" customWidth="1"/>
    <col min="22" max="22" width="8.5703125" style="17" customWidth="1"/>
    <col min="23" max="23" width="8.140625" style="17" customWidth="1"/>
    <col min="24" max="24" width="9.42578125" style="13" customWidth="1"/>
    <col min="25" max="25" width="8.140625" style="57" customWidth="1"/>
    <col min="26" max="26" width="8.7109375" style="57" customWidth="1"/>
    <col min="27" max="27" width="7.140625" style="57" customWidth="1"/>
    <col min="28" max="28" width="9" style="16" customWidth="1"/>
    <col min="29" max="29" width="6.28515625" style="18" customWidth="1"/>
    <col min="30" max="30" width="10" style="61" customWidth="1"/>
    <col min="31" max="31" width="9.85546875" style="18" customWidth="1"/>
    <col min="32" max="32" width="7.85546875" style="13" customWidth="1"/>
    <col min="33" max="33" width="8.85546875" style="17" customWidth="1"/>
    <col min="34" max="34" width="7.85546875" style="13" customWidth="1"/>
    <col min="35" max="35" width="8.42578125" style="19" customWidth="1"/>
    <col min="36" max="36" width="9" style="17" customWidth="1"/>
    <col min="37" max="37" width="8.42578125" style="17" customWidth="1"/>
    <col min="38" max="38" width="7.85546875" style="19" customWidth="1"/>
    <col min="39" max="39" width="5.85546875" style="17" customWidth="1"/>
    <col min="40" max="40" width="8.140625" style="19" customWidth="1"/>
    <col min="41" max="41" width="9.28515625" style="17" customWidth="1"/>
    <col min="42" max="42" width="11.5703125" style="19" customWidth="1"/>
    <col min="43" max="43" width="10.85546875" style="17" customWidth="1"/>
    <col min="44" max="44" width="9.5703125" style="13" hidden="1" customWidth="1"/>
    <col min="45" max="45" width="9.5703125" style="19" hidden="1" customWidth="1"/>
    <col min="46" max="46" width="6.42578125" style="17" hidden="1" customWidth="1"/>
    <col min="47" max="47" width="9.5703125" style="17" hidden="1" customWidth="1"/>
    <col min="48" max="48" width="8.28515625" style="19" hidden="1" customWidth="1"/>
    <col min="49" max="49" width="7.140625" style="19" hidden="1" customWidth="1"/>
    <col min="50" max="50" width="7.85546875" style="17" customWidth="1"/>
    <col min="51" max="51" width="9.5703125" style="17" customWidth="1"/>
    <col min="52" max="52" width="7.7109375" style="17" customWidth="1"/>
    <col min="53" max="53" width="12.140625" style="19" customWidth="1"/>
    <col min="54" max="54" width="12.140625" style="17" customWidth="1"/>
    <col min="55" max="55" width="9.140625" style="13" customWidth="1"/>
    <col min="56" max="56" width="9.140625" style="13"/>
    <col min="57" max="57" width="10.140625" style="17" customWidth="1"/>
    <col min="58" max="58" width="9.140625" style="13"/>
    <col min="59" max="59" width="11" style="17" customWidth="1"/>
    <col min="60" max="60" width="11.5703125" style="17" customWidth="1"/>
    <col min="61" max="16384" width="9.140625" style="13"/>
  </cols>
  <sheetData>
    <row r="1" spans="1:60" ht="68.099999999999994" customHeight="1">
      <c r="A1" s="22" t="s">
        <v>744</v>
      </c>
      <c r="B1" s="22" t="s">
        <v>745</v>
      </c>
      <c r="C1" s="55" t="s">
        <v>746</v>
      </c>
      <c r="D1" s="56" t="s">
        <v>4</v>
      </c>
      <c r="E1" s="56" t="s">
        <v>20</v>
      </c>
      <c r="F1" s="24" t="s">
        <v>795</v>
      </c>
      <c r="G1" s="55" t="s">
        <v>747</v>
      </c>
      <c r="H1" s="23" t="s">
        <v>748</v>
      </c>
      <c r="I1" s="54" t="s">
        <v>810</v>
      </c>
      <c r="J1" s="23" t="s">
        <v>749</v>
      </c>
      <c r="K1" s="54" t="s">
        <v>816</v>
      </c>
      <c r="L1" s="23" t="s">
        <v>750</v>
      </c>
      <c r="M1" s="23" t="s">
        <v>751</v>
      </c>
      <c r="N1" s="55" t="s">
        <v>752</v>
      </c>
      <c r="O1" s="55" t="s">
        <v>819</v>
      </c>
      <c r="P1" s="55" t="s">
        <v>753</v>
      </c>
      <c r="Q1" s="55" t="s">
        <v>754</v>
      </c>
      <c r="R1" s="54" t="s">
        <v>811</v>
      </c>
      <c r="S1" s="25" t="s">
        <v>755</v>
      </c>
      <c r="T1" s="26" t="s">
        <v>756</v>
      </c>
      <c r="U1" s="27" t="s">
        <v>757</v>
      </c>
      <c r="V1" s="28" t="s">
        <v>758</v>
      </c>
      <c r="W1" s="29" t="s">
        <v>759</v>
      </c>
      <c r="X1" s="30" t="s">
        <v>5</v>
      </c>
      <c r="Y1" s="58" t="s">
        <v>760</v>
      </c>
      <c r="Z1" s="58" t="s">
        <v>761</v>
      </c>
      <c r="AA1" s="58" t="s">
        <v>762</v>
      </c>
      <c r="AB1" s="31" t="s">
        <v>763</v>
      </c>
      <c r="AC1" s="32" t="s">
        <v>764</v>
      </c>
      <c r="AD1" s="62" t="s">
        <v>765</v>
      </c>
      <c r="AE1" s="33" t="s">
        <v>766</v>
      </c>
      <c r="AF1" s="22" t="s">
        <v>767</v>
      </c>
      <c r="AG1" s="34" t="s">
        <v>768</v>
      </c>
      <c r="AH1" s="22" t="s">
        <v>769</v>
      </c>
      <c r="AI1" s="35" t="s">
        <v>770</v>
      </c>
      <c r="AJ1" s="36" t="s">
        <v>771</v>
      </c>
      <c r="AK1" s="34" t="s">
        <v>772</v>
      </c>
      <c r="AL1" s="35" t="s">
        <v>773</v>
      </c>
      <c r="AM1" s="34" t="s">
        <v>774</v>
      </c>
      <c r="AN1" s="35" t="s">
        <v>775</v>
      </c>
      <c r="AO1" s="34" t="s">
        <v>776</v>
      </c>
      <c r="AP1" s="35" t="s">
        <v>777</v>
      </c>
      <c r="AQ1" s="34" t="s">
        <v>778</v>
      </c>
      <c r="AR1" s="30" t="s">
        <v>779</v>
      </c>
      <c r="AS1" s="35" t="s">
        <v>780</v>
      </c>
      <c r="AT1" s="34" t="s">
        <v>781</v>
      </c>
      <c r="AU1" s="37" t="s">
        <v>782</v>
      </c>
      <c r="AV1" s="60" t="s">
        <v>783</v>
      </c>
      <c r="AW1" s="34" t="s">
        <v>784</v>
      </c>
      <c r="AX1" s="34" t="s">
        <v>785</v>
      </c>
      <c r="AY1" s="38" t="s">
        <v>786</v>
      </c>
      <c r="AZ1" s="39" t="s">
        <v>787</v>
      </c>
      <c r="BA1" s="38" t="s">
        <v>788</v>
      </c>
      <c r="BB1" s="40" t="s">
        <v>789</v>
      </c>
      <c r="BC1" s="41" t="s">
        <v>790</v>
      </c>
      <c r="BD1" s="41" t="s">
        <v>791</v>
      </c>
      <c r="BE1" s="66" t="s">
        <v>818</v>
      </c>
      <c r="BF1" s="22" t="s">
        <v>792</v>
      </c>
      <c r="BG1" s="42" t="s">
        <v>793</v>
      </c>
      <c r="BH1" s="42" t="s">
        <v>794</v>
      </c>
    </row>
    <row r="2" spans="1:60" ht="96" customHeight="1">
      <c r="A2" s="43">
        <v>1</v>
      </c>
      <c r="B2" s="1"/>
      <c r="C2" s="1"/>
      <c r="D2" s="1" t="s">
        <v>327</v>
      </c>
      <c r="E2" s="1"/>
      <c r="F2" s="1" t="s">
        <v>814</v>
      </c>
      <c r="G2" s="1" t="s">
        <v>1033</v>
      </c>
      <c r="H2" s="1" t="s">
        <v>1034</v>
      </c>
      <c r="I2" s="1" t="s">
        <v>1035</v>
      </c>
      <c r="J2" s="200" t="s">
        <v>1039</v>
      </c>
      <c r="K2" s="65" t="s">
        <v>1036</v>
      </c>
      <c r="L2" s="1" t="s">
        <v>1037</v>
      </c>
      <c r="M2" s="1" t="s">
        <v>963</v>
      </c>
      <c r="N2" s="1"/>
      <c r="O2" s="1"/>
      <c r="P2" s="221" t="s">
        <v>1046</v>
      </c>
      <c r="Q2" s="1"/>
      <c r="R2" s="1" t="s">
        <v>797</v>
      </c>
      <c r="S2" s="44">
        <v>167</v>
      </c>
      <c r="T2" s="45">
        <v>8.1</v>
      </c>
      <c r="U2" s="46">
        <v>20.62</v>
      </c>
      <c r="V2" s="47">
        <v>20.62</v>
      </c>
      <c r="W2" s="21"/>
      <c r="X2" s="1" t="s">
        <v>153</v>
      </c>
      <c r="Y2" s="59">
        <v>55</v>
      </c>
      <c r="Z2" s="59">
        <v>53</v>
      </c>
      <c r="AA2" s="59">
        <v>27</v>
      </c>
      <c r="AB2" s="45">
        <v>2</v>
      </c>
      <c r="AC2" s="48">
        <v>1</v>
      </c>
      <c r="AD2" s="63">
        <f>IF(Y2="","",Y2*Z2*AA2/1000000)</f>
        <v>7.9000000000000001E-2</v>
      </c>
      <c r="AE2" s="49">
        <f>IF(AC2="","",65/AD2*AC2)</f>
        <v>823</v>
      </c>
      <c r="AF2" s="1">
        <v>3800</v>
      </c>
      <c r="AG2" s="50">
        <f>IF(ISERROR(AF2/AE2),"",AF2/AE2)</f>
        <v>4.62</v>
      </c>
      <c r="AH2" s="1" t="s">
        <v>1040</v>
      </c>
      <c r="AI2" s="51">
        <v>0.42799999999999999</v>
      </c>
      <c r="AJ2" s="50">
        <f>IF(ISERROR(V2*AI2),"",V2*AI2)</f>
        <v>8.83</v>
      </c>
      <c r="AK2" s="50">
        <f t="shared" ref="AK2:AK3" si="0">IF(ISERROR(V2+AG2+AJ2),"",V2+AG2+AJ2)</f>
        <v>34.07</v>
      </c>
      <c r="AL2" s="51">
        <v>0.02</v>
      </c>
      <c r="AM2" s="50">
        <f>IF(ISERROR(BB2*AL2),"",BB2*AL2)</f>
        <v>1.1000000000000001</v>
      </c>
      <c r="AN2" s="51">
        <v>0.05</v>
      </c>
      <c r="AO2" s="50">
        <f>IF(ISERROR(BB2*AN2),"",BB2*AN2)</f>
        <v>2.76</v>
      </c>
      <c r="AP2" s="51">
        <v>0.08</v>
      </c>
      <c r="AQ2" s="50">
        <f>IF(ISERROR(BB2*AP2),"",BB2*AP2)</f>
        <v>4.41</v>
      </c>
      <c r="AR2" s="1"/>
      <c r="AS2" s="51"/>
      <c r="AT2" s="50">
        <f>IF(ISERROR(BB2*AS2),"",BB2*AS2)</f>
        <v>0</v>
      </c>
      <c r="AU2" s="1"/>
      <c r="AV2" s="51">
        <v>0</v>
      </c>
      <c r="AW2" s="52">
        <f>IF(ISERROR(BB2*AV2),"",BB2*AV2)</f>
        <v>0</v>
      </c>
      <c r="AX2" s="50">
        <f>IF(ISERROR(AM2+AO2+AQ2+AT2+AW2),"",AM2+AO2+AQ2+AT2+AW2)</f>
        <v>8.27</v>
      </c>
      <c r="AY2" s="50">
        <f t="shared" ref="AY2:AY3" si="1">IF(ISERROR(AK2+AX2),"",AK2+AX2)</f>
        <v>42.34</v>
      </c>
      <c r="AZ2" s="53">
        <f>IF(ISERROR((BB2-AY2)/BB2),"",(BB2-AY2)/BB2)</f>
        <v>0.23169999999999999</v>
      </c>
      <c r="BA2" s="50">
        <f t="shared" ref="BA2:BA3" si="2">IF(ISERROR(BC2*(1-BD2)),"",BC2*(1-BD2))</f>
        <v>55.12</v>
      </c>
      <c r="BB2" s="201">
        <f>'Belk Projection'!AI27</f>
        <v>55.11</v>
      </c>
      <c r="BC2" s="21">
        <f>'Belk Projection'!AJ27</f>
        <v>260</v>
      </c>
      <c r="BD2" s="51">
        <f>'Belk Projection'!AL27</f>
        <v>0.78800000000000003</v>
      </c>
      <c r="BE2" s="21"/>
      <c r="BF2" s="20">
        <f>'Belk Projection'!CM27</f>
        <v>400</v>
      </c>
      <c r="BG2" s="50">
        <f>IF(ISERROR(AZ2*BF2),"",AY2*BF2)</f>
        <v>16936</v>
      </c>
      <c r="BH2" s="50">
        <f>IF(ISERROR(BB2*BF2),"",BB2*BF2)</f>
        <v>22044</v>
      </c>
    </row>
    <row r="3" spans="1:60" ht="95.45" customHeight="1">
      <c r="A3" s="43">
        <v>2</v>
      </c>
      <c r="B3" s="1"/>
      <c r="C3" s="1"/>
      <c r="D3" s="1" t="s">
        <v>327</v>
      </c>
      <c r="E3" s="1"/>
      <c r="F3" s="1" t="s">
        <v>814</v>
      </c>
      <c r="G3" s="1" t="s">
        <v>1033</v>
      </c>
      <c r="H3" s="1" t="s">
        <v>1034</v>
      </c>
      <c r="I3" s="1" t="s">
        <v>1035</v>
      </c>
      <c r="J3" s="200" t="s">
        <v>1039</v>
      </c>
      <c r="K3" s="65" t="s">
        <v>1036</v>
      </c>
      <c r="L3" s="1" t="s">
        <v>1038</v>
      </c>
      <c r="M3" s="1" t="s">
        <v>963</v>
      </c>
      <c r="N3" s="1"/>
      <c r="O3" s="1"/>
      <c r="P3" s="221" t="s">
        <v>1047</v>
      </c>
      <c r="Q3" s="1"/>
      <c r="R3" s="1" t="s">
        <v>797</v>
      </c>
      <c r="S3" s="44">
        <v>185</v>
      </c>
      <c r="T3" s="45">
        <v>8.1</v>
      </c>
      <c r="U3" s="46">
        <v>22.84</v>
      </c>
      <c r="V3" s="47">
        <v>22.84</v>
      </c>
      <c r="W3" s="21"/>
      <c r="X3" s="1" t="s">
        <v>153</v>
      </c>
      <c r="Y3" s="59">
        <v>55</v>
      </c>
      <c r="Z3" s="59">
        <v>53</v>
      </c>
      <c r="AA3" s="59">
        <v>27</v>
      </c>
      <c r="AB3" s="45">
        <v>2</v>
      </c>
      <c r="AC3" s="20">
        <v>1</v>
      </c>
      <c r="AD3" s="63">
        <f t="shared" ref="AD3" si="3">IF(Y3="","",Y3*Z3*AA3/1000000)</f>
        <v>7.9000000000000001E-2</v>
      </c>
      <c r="AE3" s="49">
        <f t="shared" ref="AE3" si="4">IF(AC3="","",65/AD3*AC3)</f>
        <v>823</v>
      </c>
      <c r="AF3" s="1">
        <v>3800</v>
      </c>
      <c r="AG3" s="50">
        <f t="shared" ref="AG3" si="5">IF(ISERROR(AF3/AE3),"",AF3/AE3)</f>
        <v>4.62</v>
      </c>
      <c r="AH3" s="1" t="s">
        <v>1040</v>
      </c>
      <c r="AI3" s="51">
        <v>0.42799999999999999</v>
      </c>
      <c r="AJ3" s="50">
        <f>IF(ISERROR(V3*AI3),"",V3*AI3)</f>
        <v>9.7799999999999994</v>
      </c>
      <c r="AK3" s="50">
        <f t="shared" si="0"/>
        <v>37.24</v>
      </c>
      <c r="AL3" s="51">
        <v>0.02</v>
      </c>
      <c r="AM3" s="50">
        <f t="shared" ref="AM3" si="6">IF(ISERROR(BB3*AL3),"",BB3*AL3)</f>
        <v>1.22</v>
      </c>
      <c r="AN3" s="51">
        <v>0.05</v>
      </c>
      <c r="AO3" s="50">
        <f t="shared" ref="AO3" si="7">IF(ISERROR(BB3*AN3),"",BB3*AN3)</f>
        <v>3.06</v>
      </c>
      <c r="AP3" s="51">
        <v>0.08</v>
      </c>
      <c r="AQ3" s="50">
        <f t="shared" ref="AQ3" si="8">IF(ISERROR(BB3*AP3),"",BB3*AP3)</f>
        <v>4.8899999999999997</v>
      </c>
      <c r="AR3" s="1"/>
      <c r="AS3" s="51"/>
      <c r="AT3" s="50">
        <f t="shared" ref="AT3" si="9">IF(ISERROR(BB3*AS3),"",BB3*AS3)</f>
        <v>0</v>
      </c>
      <c r="AU3" s="1"/>
      <c r="AV3" s="51"/>
      <c r="AW3" s="52">
        <f t="shared" ref="AW3" si="10">IF(ISERROR(BB3*AV3),"",BB3*AV3)</f>
        <v>0</v>
      </c>
      <c r="AX3" s="50">
        <f t="shared" ref="AX3" si="11">IF(ISERROR(AM3+AO3+AQ3+AT3+AW3),"",AM3+AO3+AQ3+AT3+AW3)</f>
        <v>9.17</v>
      </c>
      <c r="AY3" s="50">
        <f t="shared" si="1"/>
        <v>46.41</v>
      </c>
      <c r="AZ3" s="53">
        <f t="shared" ref="AZ3" si="12">IF(ISERROR((BB3-AY3)/BB3),"",(BB3-AY3)/BB3)</f>
        <v>0.24099999999999999</v>
      </c>
      <c r="BA3" s="50">
        <f t="shared" si="2"/>
        <v>61.15</v>
      </c>
      <c r="BB3" s="201">
        <f>'Belk Projection'!AI28</f>
        <v>61.15</v>
      </c>
      <c r="BC3" s="21">
        <f>'Belk Projection'!AJ28</f>
        <v>280</v>
      </c>
      <c r="BD3" s="51">
        <f>'Belk Projection'!AL28</f>
        <v>0.78159999999999996</v>
      </c>
      <c r="BE3" s="21"/>
      <c r="BF3" s="20">
        <f>'Belk Projection'!CM28</f>
        <v>400</v>
      </c>
      <c r="BG3" s="50">
        <f t="shared" ref="BG3" si="13">IF(ISERROR(AZ3*BF3),"",AY3*BF3)</f>
        <v>18564</v>
      </c>
      <c r="BH3" s="50">
        <f t="shared" ref="BH3" si="14">IF(ISERROR(BB3*BF3),"",BB3*BF3)</f>
        <v>24460</v>
      </c>
    </row>
    <row r="4" spans="1:60" ht="67.5" customHeight="1">
      <c r="A4" s="43">
        <v>3</v>
      </c>
      <c r="B4" s="1"/>
      <c r="C4" s="1"/>
      <c r="D4" s="1" t="s">
        <v>327</v>
      </c>
      <c r="E4" s="1"/>
      <c r="F4" s="1" t="s">
        <v>814</v>
      </c>
      <c r="G4" s="202" t="s">
        <v>1041</v>
      </c>
      <c r="H4" s="202" t="s">
        <v>1042</v>
      </c>
      <c r="I4" s="1" t="s">
        <v>1035</v>
      </c>
      <c r="J4" s="200" t="s">
        <v>1044</v>
      </c>
      <c r="K4" s="65" t="s">
        <v>1043</v>
      </c>
      <c r="L4" s="1" t="s">
        <v>1037</v>
      </c>
      <c r="M4" s="1" t="s">
        <v>969</v>
      </c>
      <c r="N4" s="1"/>
      <c r="O4" s="1"/>
      <c r="P4" s="221" t="s">
        <v>1048</v>
      </c>
      <c r="Q4" s="1"/>
      <c r="R4" s="1" t="s">
        <v>797</v>
      </c>
      <c r="S4" s="44">
        <v>167</v>
      </c>
      <c r="T4" s="45">
        <v>8.1</v>
      </c>
      <c r="U4" s="46">
        <v>20.62</v>
      </c>
      <c r="V4" s="47">
        <v>20.62</v>
      </c>
      <c r="W4" s="21"/>
      <c r="X4" s="1" t="s">
        <v>153</v>
      </c>
      <c r="Y4" s="59">
        <v>55</v>
      </c>
      <c r="Z4" s="59">
        <v>53</v>
      </c>
      <c r="AA4" s="59">
        <v>27</v>
      </c>
      <c r="AB4" s="45">
        <v>2</v>
      </c>
      <c r="AC4" s="48">
        <v>1</v>
      </c>
      <c r="AD4" s="63">
        <f>IF(Y4="","",Y4*Z4*AA4/1000000)</f>
        <v>7.9000000000000001E-2</v>
      </c>
      <c r="AE4" s="49">
        <f>IF(AC4="","",65/AD4*AC4)</f>
        <v>823</v>
      </c>
      <c r="AF4" s="1">
        <v>3800</v>
      </c>
      <c r="AG4" s="50">
        <f>IF(ISERROR(AF4/AE4),"",AF4/AE4)</f>
        <v>4.62</v>
      </c>
      <c r="AH4" s="1" t="s">
        <v>1040</v>
      </c>
      <c r="AI4" s="51">
        <v>0.42799999999999999</v>
      </c>
      <c r="AJ4" s="50">
        <f>IF(ISERROR(V4*AI4),"",V4*AI4)</f>
        <v>8.83</v>
      </c>
      <c r="AK4" s="50">
        <f t="shared" ref="AK4:AK5" si="15">IF(ISERROR(V4+AG4+AJ4),"",V4+AG4+AJ4)</f>
        <v>34.07</v>
      </c>
      <c r="AL4" s="51">
        <v>0.02</v>
      </c>
      <c r="AM4" s="50">
        <f>IF(ISERROR(BB4*AL4),"",BB4*AL4)</f>
        <v>1.1000000000000001</v>
      </c>
      <c r="AN4" s="51">
        <v>0.05</v>
      </c>
      <c r="AO4" s="50">
        <f>IF(ISERROR(BB4*AN4),"",BB4*AN4)</f>
        <v>2.76</v>
      </c>
      <c r="AP4" s="51">
        <v>0.08</v>
      </c>
      <c r="AQ4" s="50">
        <f>IF(ISERROR(BB4*AP4),"",BB4*AP4)</f>
        <v>4.41</v>
      </c>
      <c r="AR4" s="1"/>
      <c r="AS4" s="51"/>
      <c r="AT4" s="50">
        <f>IF(ISERROR(BB4*AS4),"",BB4*AS4)</f>
        <v>0</v>
      </c>
      <c r="AU4" s="1"/>
      <c r="AV4" s="51">
        <v>0</v>
      </c>
      <c r="AW4" s="52">
        <f>IF(ISERROR(BB4*AV4),"",BB4*AV4)</f>
        <v>0</v>
      </c>
      <c r="AX4" s="50">
        <f>IF(ISERROR(AM4+AO4+AQ4+AT4+AW4),"",AM4+AO4+AQ4+AT4+AW4)</f>
        <v>8.27</v>
      </c>
      <c r="AY4" s="50">
        <f t="shared" ref="AY4:AY5" si="16">IF(ISERROR(AK4+AX4),"",AK4+AX4)</f>
        <v>42.34</v>
      </c>
      <c r="AZ4" s="53">
        <f>IF(ISERROR((BB4-AY4)/BB4),"",(BB4-AY4)/BB4)</f>
        <v>0.23169999999999999</v>
      </c>
      <c r="BA4" s="50">
        <f t="shared" ref="BA4:BA5" si="17">IF(ISERROR(BC4*(1-BD4)),"",BC4*(1-BD4))</f>
        <v>55.12</v>
      </c>
      <c r="BB4" s="201">
        <f>'Belk Projection'!AI30</f>
        <v>55.11</v>
      </c>
      <c r="BC4" s="21">
        <f>'Belk Projection'!AJ30</f>
        <v>260</v>
      </c>
      <c r="BD4" s="51">
        <f>'Belk Projection'!AL30</f>
        <v>0.78800000000000003</v>
      </c>
      <c r="BE4" s="21"/>
      <c r="BF4" s="20">
        <f>'Belk Projection'!CM30</f>
        <v>308</v>
      </c>
      <c r="BG4" s="50">
        <f>IF(ISERROR(AZ4*BF4),"",AY4*BF4)</f>
        <v>13040.72</v>
      </c>
      <c r="BH4" s="50">
        <f>IF(ISERROR(BB4*BF4),"",BB4*BF4)</f>
        <v>16973.88</v>
      </c>
    </row>
    <row r="5" spans="1:60" ht="63.6" customHeight="1">
      <c r="A5" s="43">
        <v>4</v>
      </c>
      <c r="B5" s="1"/>
      <c r="C5" s="1"/>
      <c r="D5" s="1" t="s">
        <v>327</v>
      </c>
      <c r="E5" s="1"/>
      <c r="F5" s="1" t="s">
        <v>814</v>
      </c>
      <c r="G5" s="202" t="s">
        <v>1041</v>
      </c>
      <c r="H5" s="202" t="s">
        <v>1042</v>
      </c>
      <c r="I5" s="1" t="s">
        <v>1035</v>
      </c>
      <c r="J5" s="200" t="s">
        <v>1045</v>
      </c>
      <c r="K5" s="65" t="s">
        <v>1043</v>
      </c>
      <c r="L5" s="1" t="s">
        <v>1038</v>
      </c>
      <c r="M5" s="1" t="s">
        <v>969</v>
      </c>
      <c r="N5" s="1"/>
      <c r="O5" s="1"/>
      <c r="P5" s="221" t="s">
        <v>1049</v>
      </c>
      <c r="Q5" s="1"/>
      <c r="R5" s="1" t="s">
        <v>797</v>
      </c>
      <c r="S5" s="44">
        <v>193</v>
      </c>
      <c r="T5" s="45">
        <v>8.1</v>
      </c>
      <c r="U5" s="46">
        <v>23.83</v>
      </c>
      <c r="V5" s="47">
        <v>23.83</v>
      </c>
      <c r="W5" s="21"/>
      <c r="X5" s="1" t="s">
        <v>153</v>
      </c>
      <c r="Y5" s="59">
        <v>55</v>
      </c>
      <c r="Z5" s="59">
        <v>53</v>
      </c>
      <c r="AA5" s="59">
        <v>27</v>
      </c>
      <c r="AB5" s="45">
        <v>2</v>
      </c>
      <c r="AC5" s="20">
        <v>1</v>
      </c>
      <c r="AD5" s="63">
        <f t="shared" ref="AD5" si="18">IF(Y5="","",Y5*Z5*AA5/1000000)</f>
        <v>7.9000000000000001E-2</v>
      </c>
      <c r="AE5" s="49">
        <f t="shared" ref="AE5" si="19">IF(AC5="","",65/AD5*AC5)</f>
        <v>823</v>
      </c>
      <c r="AF5" s="1">
        <v>3800</v>
      </c>
      <c r="AG5" s="50">
        <f t="shared" ref="AG5" si="20">IF(ISERROR(AF5/AE5),"",AF5/AE5)</f>
        <v>4.62</v>
      </c>
      <c r="AH5" s="1" t="s">
        <v>1040</v>
      </c>
      <c r="AI5" s="51">
        <v>0.42799999999999999</v>
      </c>
      <c r="AJ5" s="50">
        <f>IF(ISERROR(V5*AI5),"",V5*AI5)</f>
        <v>10.199999999999999</v>
      </c>
      <c r="AK5" s="50">
        <f t="shared" si="15"/>
        <v>38.65</v>
      </c>
      <c r="AL5" s="51">
        <v>0.02</v>
      </c>
      <c r="AM5" s="50">
        <f t="shared" ref="AM5" si="21">IF(ISERROR(BB5*AL5),"",BB5*AL5)</f>
        <v>1.22</v>
      </c>
      <c r="AN5" s="51">
        <v>0.05</v>
      </c>
      <c r="AO5" s="50">
        <f t="shared" ref="AO5" si="22">IF(ISERROR(BB5*AN5),"",BB5*AN5)</f>
        <v>3.06</v>
      </c>
      <c r="AP5" s="51">
        <v>0.08</v>
      </c>
      <c r="AQ5" s="50">
        <f t="shared" ref="AQ5" si="23">IF(ISERROR(BB5*AP5),"",BB5*AP5)</f>
        <v>4.8899999999999997</v>
      </c>
      <c r="AR5" s="1"/>
      <c r="AS5" s="51"/>
      <c r="AT5" s="50">
        <f t="shared" ref="AT5" si="24">IF(ISERROR(BB5*AS5),"",BB5*AS5)</f>
        <v>0</v>
      </c>
      <c r="AU5" s="1"/>
      <c r="AV5" s="51"/>
      <c r="AW5" s="52">
        <f t="shared" ref="AW5" si="25">IF(ISERROR(BB5*AV5),"",BB5*AV5)</f>
        <v>0</v>
      </c>
      <c r="AX5" s="50">
        <f t="shared" ref="AX5" si="26">IF(ISERROR(AM5+AO5+AQ5+AT5+AW5),"",AM5+AO5+AQ5+AT5+AW5)</f>
        <v>9.17</v>
      </c>
      <c r="AY5" s="50">
        <f t="shared" si="16"/>
        <v>47.82</v>
      </c>
      <c r="AZ5" s="53">
        <f t="shared" ref="AZ5" si="27">IF(ISERROR((BB5-AY5)/BB5),"",(BB5-AY5)/BB5)</f>
        <v>0.218</v>
      </c>
      <c r="BA5" s="50">
        <f t="shared" si="17"/>
        <v>61.15</v>
      </c>
      <c r="BB5" s="201">
        <f>'Belk Projection'!AI31</f>
        <v>61.15</v>
      </c>
      <c r="BC5" s="21">
        <f>'Belk Projection'!AJ31</f>
        <v>280</v>
      </c>
      <c r="BD5" s="51">
        <f>'Belk Projection'!AL31</f>
        <v>0.78159999999999996</v>
      </c>
      <c r="BE5" s="21"/>
      <c r="BF5" s="20">
        <f>'Belk Projection'!CM31</f>
        <v>317</v>
      </c>
      <c r="BG5" s="50">
        <f t="shared" ref="BG5" si="28">IF(ISERROR(AZ5*BF5),"",AY5*BF5)</f>
        <v>15158.94</v>
      </c>
      <c r="BH5" s="50">
        <f t="shared" ref="BH5" si="29">IF(ISERROR(BB5*BF5),"",BB5*BF5)</f>
        <v>19384.55</v>
      </c>
    </row>
  </sheetData>
  <sheetProtection insertRows="0" deleteRows="0" sort="0"/>
  <protectedRanges>
    <protectedRange sqref="P6:BB245 BC2:BD5 BF2:BF5 AX2:BA5 A2:J245 L2:N245 P2:AT5" name="Range1"/>
    <protectedRange sqref="AW2:AW5" name="Range1_1"/>
    <protectedRange sqref="K2:K245" name="Range1_2"/>
    <protectedRange sqref="BE2:BE240" name="Range1_3"/>
    <protectedRange sqref="O2:O240" name="Range1_4"/>
  </protectedRanges>
  <phoneticPr fontId="24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3C2B5C9-DC27-464C-8FF0-16ADAFAF39BB}">
          <x14:formula1>
            <xm:f>ValueSelect!$D$2:$D$296</xm:f>
          </x14:formula1>
          <xm:sqref>D2:D5</xm:sqref>
        </x14:dataValidation>
        <x14:dataValidation type="list" allowBlank="1" showInputMessage="1" showErrorMessage="1" xr:uid="{594B29B3-8CB9-49B4-A558-B9B5B9B4CE19}">
          <x14:formula1>
            <xm:f>Data!$U$2:$U$6</xm:f>
          </x14:formula1>
          <xm:sqref>X2:X5</xm:sqref>
        </x14:dataValidation>
        <x14:dataValidation type="list" allowBlank="1" showInputMessage="1" showErrorMessage="1" xr:uid="{2B8838EE-F162-4AB4-A993-F0BFEF3752F1}">
          <x14:formula1>
            <xm:f>Data!$S$2:$S$14</xm:f>
          </x14:formula1>
          <xm:sqref>R2:R5</xm:sqref>
        </x14:dataValidation>
        <x14:dataValidation type="list" allowBlank="1" showInputMessage="1" showErrorMessage="1" xr:uid="{11D1E675-8DC7-42A7-8FA2-C0FEB12C344B}">
          <x14:formula1>
            <xm:f>ValueSelect!$E$2:$E$26</xm:f>
          </x14:formula1>
          <xm:sqref>E2:E5</xm:sqref>
        </x14:dataValidation>
        <x14:dataValidation type="list" allowBlank="1" showInputMessage="1" showErrorMessage="1" xr:uid="{5DC510DE-8BC3-490F-91CC-9B30271E4E3F}">
          <x14:formula1>
            <xm:f>ValueSelect!$F$2:$F$21</xm:f>
          </x14:formula1>
          <xm:sqref>F2:F5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6FE0D-C2E7-4355-B6EE-336E467348AC}">
  <sheetPr>
    <tabColor rgb="FF00B0F0"/>
  </sheetPr>
  <dimension ref="A1"/>
  <sheetViews>
    <sheetView topLeftCell="A10" workbookViewId="0">
      <selection sqref="A1:XFD1048576"/>
    </sheetView>
  </sheetViews>
  <sheetFormatPr defaultRowHeight="15"/>
  <cols>
    <col min="1" max="1" width="38" customWidth="1"/>
  </cols>
  <sheetData/>
  <phoneticPr fontId="24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43659-D5AC-46C4-A977-B82763D85A13}">
  <sheetPr>
    <tabColor rgb="FF00B0F0"/>
  </sheetPr>
  <dimension ref="A1:MD25048"/>
  <sheetViews>
    <sheetView topLeftCell="D7" zoomScale="66" zoomScaleNormal="66" workbookViewId="0">
      <selection activeCell="Q30" sqref="Q30"/>
    </sheetView>
  </sheetViews>
  <sheetFormatPr defaultColWidth="9.140625" defaultRowHeight="12.75"/>
  <cols>
    <col min="1" max="1" width="9" style="67" hidden="1" bestFit="1" customWidth="1"/>
    <col min="2" max="2" width="5" style="67" hidden="1" bestFit="1" customWidth="1"/>
    <col min="3" max="3" width="8" style="67" hidden="1" bestFit="1" customWidth="1"/>
    <col min="4" max="4" width="1.5703125" style="67" customWidth="1"/>
    <col min="5" max="5" width="14.85546875" style="67" bestFit="1" customWidth="1"/>
    <col min="6" max="7" width="0" style="67" hidden="1" bestFit="1" customWidth="1"/>
    <col min="8" max="8" width="5.42578125" style="67" bestFit="1" customWidth="1"/>
    <col min="9" max="9" width="24.140625" style="67" bestFit="1" customWidth="1"/>
    <col min="10" max="10" width="10.42578125" style="67" bestFit="1" customWidth="1"/>
    <col min="11" max="11" width="10" style="67" bestFit="1" customWidth="1"/>
    <col min="12" max="12" width="10.140625" style="67" bestFit="1" customWidth="1"/>
    <col min="13" max="13" width="8.85546875" style="67" bestFit="1" customWidth="1"/>
    <col min="14" max="14" width="7.5703125" style="67" bestFit="1" customWidth="1"/>
    <col min="15" max="15" width="12.42578125" style="67" bestFit="1" customWidth="1"/>
    <col min="16" max="16" width="32.5703125" style="67" bestFit="1" customWidth="1"/>
    <col min="17" max="17" width="15.85546875" style="67" bestFit="1" customWidth="1"/>
    <col min="18" max="18" width="8.5703125" style="67" hidden="1" customWidth="1"/>
    <col min="19" max="19" width="6.140625" style="67" hidden="1" customWidth="1"/>
    <col min="20" max="20" width="10.140625" style="67" hidden="1" customWidth="1"/>
    <col min="21" max="21" width="5.5703125" style="67" hidden="1" customWidth="1"/>
    <col min="22" max="22" width="8.5703125" style="67" hidden="1" customWidth="1"/>
    <col min="23" max="23" width="8.85546875" style="67" hidden="1" customWidth="1"/>
    <col min="24" max="24" width="5.140625" style="67" hidden="1" customWidth="1"/>
    <col min="25" max="25" width="14.42578125" style="67" hidden="1" customWidth="1"/>
    <col min="26" max="26" width="9.85546875" style="67" hidden="1" customWidth="1"/>
    <col min="27" max="27" width="12.42578125" style="67" bestFit="1" customWidth="1"/>
    <col min="28" max="28" width="6" style="67" hidden="1" customWidth="1"/>
    <col min="29" max="29" width="3.85546875" style="67" hidden="1" customWidth="1"/>
    <col min="30" max="31" width="3.5703125" style="67" hidden="1" customWidth="1"/>
    <col min="32" max="32" width="5.42578125" style="67" hidden="1" customWidth="1"/>
    <col min="33" max="33" width="8.42578125" style="67" hidden="1" customWidth="1"/>
    <col min="34" max="34" width="11.42578125" style="67" hidden="1" customWidth="1"/>
    <col min="35" max="35" width="9.140625" style="67" bestFit="1"/>
    <col min="36" max="36" width="8.140625" style="67" bestFit="1" customWidth="1"/>
    <col min="37" max="37" width="10.5703125" style="67" customWidth="1"/>
    <col min="38" max="38" width="10.85546875" style="67" bestFit="1" customWidth="1"/>
    <col min="39" max="39" width="7" style="67" hidden="1" customWidth="1"/>
    <col min="40" max="40" width="5.5703125" style="67" hidden="1" customWidth="1"/>
    <col min="41" max="41" width="8.5703125" style="67" hidden="1" customWidth="1"/>
    <col min="42" max="42" width="11.42578125" style="67" hidden="1" customWidth="1"/>
    <col min="43" max="43" width="9.5703125" style="67" hidden="1" customWidth="1"/>
    <col min="44" max="44" width="9.85546875" style="67" hidden="1" customWidth="1"/>
    <col min="45" max="45" width="12.42578125" style="67" hidden="1" customWidth="1"/>
    <col min="46" max="46" width="10.5703125" style="67" hidden="1" customWidth="1"/>
    <col min="47" max="47" width="10.42578125" style="67" hidden="1" customWidth="1"/>
    <col min="48" max="48" width="11.140625" style="67" hidden="1" customWidth="1"/>
    <col min="49" max="49" width="12.42578125" style="67" hidden="1" customWidth="1"/>
    <col min="50" max="50" width="10.42578125" style="67" hidden="1" customWidth="1"/>
    <col min="51" max="51" width="7.85546875" style="67" hidden="1" customWidth="1"/>
    <col min="52" max="52" width="8.5703125" style="67" hidden="1" customWidth="1"/>
    <col min="53" max="53" width="8.42578125" style="67" hidden="1" customWidth="1"/>
    <col min="54" max="62" width="7.5703125" style="67" hidden="1" customWidth="1"/>
    <col min="63" max="65" width="10.5703125" style="67" hidden="1" customWidth="1"/>
    <col min="66" max="66" width="13.85546875" style="67" hidden="1" customWidth="1"/>
    <col min="67" max="67" width="13.5703125" style="67" hidden="1" customWidth="1"/>
    <col min="68" max="68" width="14.140625" style="67" hidden="1" customWidth="1"/>
    <col min="69" max="71" width="6.85546875" style="67" hidden="1" customWidth="1"/>
    <col min="72" max="74" width="7.140625" style="67" hidden="1" customWidth="1"/>
    <col min="75" max="75" width="4.5703125" style="67" hidden="1" customWidth="1"/>
    <col min="76" max="76" width="7.5703125" style="67" hidden="1" customWidth="1"/>
    <col min="77" max="77" width="7.42578125" style="67" hidden="1" customWidth="1"/>
    <col min="78" max="78" width="0" style="67" hidden="1" customWidth="1"/>
    <col min="79" max="79" width="8.140625" style="67" hidden="1" customWidth="1"/>
    <col min="80" max="80" width="7.85546875" style="67" hidden="1" customWidth="1"/>
    <col min="81" max="81" width="9.85546875" style="67" hidden="1" customWidth="1"/>
    <col min="82" max="82" width="11.42578125" style="67" hidden="1" customWidth="1"/>
    <col min="83" max="83" width="3.85546875" style="67" hidden="1" customWidth="1"/>
    <col min="84" max="84" width="4.5703125" style="67" hidden="1" customWidth="1"/>
    <col min="85" max="85" width="3.5703125" style="67" hidden="1" customWidth="1"/>
    <col min="86" max="86" width="4.42578125" style="67" hidden="1" customWidth="1"/>
    <col min="87" max="87" width="12.5703125" style="67" customWidth="1"/>
    <col min="88" max="88" width="5" style="67" bestFit="1" customWidth="1"/>
    <col min="89" max="89" width="5.5703125" style="67" customWidth="1"/>
    <col min="90" max="90" width="11.5703125" style="67" bestFit="1" customWidth="1"/>
    <col min="91" max="91" width="13.5703125" style="67" customWidth="1"/>
    <col min="92" max="92" width="7.42578125" style="67" bestFit="1" customWidth="1"/>
    <col min="93" max="93" width="12.5703125" style="67" customWidth="1"/>
    <col min="94" max="94" width="18.5703125" style="67" customWidth="1"/>
    <col min="95" max="95" width="11.5703125" style="67" bestFit="1" customWidth="1"/>
    <col min="96" max="96" width="10" style="67" bestFit="1" customWidth="1"/>
    <col min="97" max="98" width="10.42578125" style="67" bestFit="1" customWidth="1"/>
    <col min="99" max="99" width="11.5703125" style="67" bestFit="1" customWidth="1"/>
    <col min="100" max="101" width="10.42578125" style="67" bestFit="1" customWidth="1"/>
    <col min="102" max="104" width="10.42578125" style="67" hidden="1" customWidth="1"/>
    <col min="105" max="105" width="13.85546875" style="67" hidden="1" customWidth="1"/>
    <col min="106" max="106" width="13.5703125" style="67" hidden="1" customWidth="1"/>
    <col min="107" max="107" width="13.85546875" style="67" hidden="1" customWidth="1"/>
    <col min="108" max="108" width="18" style="67" hidden="1" customWidth="1"/>
    <col min="109" max="109" width="17.85546875" style="67" hidden="1" customWidth="1"/>
    <col min="110" max="110" width="18.42578125" style="67" hidden="1" customWidth="1"/>
    <col min="111" max="111" width="9.5703125" style="67" hidden="1" customWidth="1"/>
    <col min="112" max="112" width="9.42578125" style="67" hidden="1" customWidth="1"/>
    <col min="113" max="113" width="9.5703125" style="67" hidden="1" customWidth="1"/>
    <col min="114" max="116" width="9.85546875" style="67" hidden="1" customWidth="1"/>
    <col min="117" max="117" width="9.42578125" style="67" bestFit="1" customWidth="1"/>
    <col min="118" max="119" width="3.85546875" style="67" bestFit="1" customWidth="1"/>
    <col min="120" max="120" width="15.5703125" style="67" bestFit="1" customWidth="1"/>
    <col min="121" max="123" width="10.5703125" style="67" bestFit="1" customWidth="1"/>
    <col min="124" max="125" width="9.140625" style="67" bestFit="1"/>
    <col min="126" max="126" width="9.5703125" style="67" bestFit="1" customWidth="1"/>
    <col min="127" max="127" width="13.5703125" style="67" bestFit="1" customWidth="1"/>
    <col min="128" max="131" width="2" style="67" hidden="1" bestFit="1" customWidth="1"/>
    <col min="132" max="132" width="8" style="67" hidden="1" bestFit="1" customWidth="1"/>
    <col min="133" max="135" width="2" style="67" hidden="1" bestFit="1" customWidth="1"/>
    <col min="136" max="156" width="1.5703125" style="67" hidden="1" bestFit="1" customWidth="1"/>
    <col min="157" max="177" width="2" style="67" hidden="1" bestFit="1" customWidth="1"/>
    <col min="178" max="180" width="6.5703125" style="67" hidden="1" bestFit="1" customWidth="1"/>
    <col min="181" max="183" width="8.140625" style="67" hidden="1" bestFit="1" customWidth="1"/>
    <col min="184" max="188" width="6.5703125" style="67" hidden="1" bestFit="1" customWidth="1"/>
    <col min="189" max="190" width="5.5703125" style="67" hidden="1" bestFit="1" customWidth="1"/>
    <col min="191" max="191" width="6.5703125" style="67" hidden="1" bestFit="1" customWidth="1"/>
    <col min="192" max="192" width="5.5703125" style="67" hidden="1" bestFit="1" customWidth="1"/>
    <col min="193" max="194" width="6.5703125" style="67" hidden="1" bestFit="1" customWidth="1"/>
    <col min="195" max="196" width="5.5703125" style="67" hidden="1" bestFit="1" customWidth="1"/>
    <col min="197" max="197" width="6.5703125" style="67" hidden="1" bestFit="1" customWidth="1"/>
    <col min="198" max="198" width="5.5703125" style="67" hidden="1" bestFit="1" customWidth="1"/>
    <col min="199" max="199" width="2" style="67" hidden="1" bestFit="1" customWidth="1"/>
    <col min="200" max="200" width="3" style="67" hidden="1" bestFit="1" customWidth="1"/>
    <col min="201" max="201" width="2" style="67" hidden="1" bestFit="1" customWidth="1"/>
    <col min="202" max="202" width="8" style="67" hidden="1" bestFit="1" customWidth="1"/>
    <col min="203" max="203" width="2" style="67" hidden="1" bestFit="1" customWidth="1"/>
    <col min="204" max="205" width="0" style="67" hidden="1" bestFit="1" customWidth="1"/>
    <col min="206" max="206" width="2" style="67" hidden="1" bestFit="1" customWidth="1"/>
    <col min="207" max="207" width="5" style="67" hidden="1" bestFit="1" customWidth="1"/>
    <col min="208" max="209" width="0" style="67" hidden="1" bestFit="1" customWidth="1"/>
    <col min="210" max="210" width="7" style="67" hidden="1" bestFit="1" customWidth="1"/>
    <col min="211" max="298" width="0" style="67" hidden="1" bestFit="1" customWidth="1"/>
    <col min="299" max="319" width="3.5703125" style="67" hidden="1" bestFit="1" customWidth="1"/>
    <col min="320" max="320" width="0" style="67" hidden="1" bestFit="1" customWidth="1"/>
    <col min="321" max="321" width="2" style="67" hidden="1" bestFit="1" customWidth="1"/>
    <col min="322" max="342" width="0" style="67" hidden="1" bestFit="1" customWidth="1"/>
    <col min="343" max="16384" width="9.140625" style="67"/>
  </cols>
  <sheetData>
    <row r="1" spans="2:127" ht="12.75" customHeight="1">
      <c r="B1" s="209"/>
      <c r="C1" s="210"/>
      <c r="D1" s="210"/>
      <c r="E1" s="210"/>
      <c r="F1" s="210"/>
      <c r="G1" s="210"/>
      <c r="H1" s="210"/>
      <c r="I1" s="210"/>
      <c r="J1" s="210"/>
      <c r="K1" s="210"/>
      <c r="L1" s="211"/>
      <c r="CI1" s="68"/>
      <c r="CL1" s="69" t="s">
        <v>820</v>
      </c>
      <c r="CM1" s="70" t="s">
        <v>821</v>
      </c>
      <c r="CO1" s="68"/>
      <c r="CP1" s="69" t="s">
        <v>822</v>
      </c>
      <c r="CQ1" s="71" t="s">
        <v>821</v>
      </c>
      <c r="CR1" s="72" t="s">
        <v>823</v>
      </c>
      <c r="CS1" s="72" t="s">
        <v>824</v>
      </c>
      <c r="CT1" s="72" t="s">
        <v>825</v>
      </c>
      <c r="CU1" s="72" t="s">
        <v>826</v>
      </c>
      <c r="CV1" s="72" t="s">
        <v>827</v>
      </c>
      <c r="CW1" s="72" t="s">
        <v>828</v>
      </c>
      <c r="CX1" s="72" t="s">
        <v>829</v>
      </c>
      <c r="CY1" s="72" t="s">
        <v>830</v>
      </c>
      <c r="CZ1" s="72" t="s">
        <v>831</v>
      </c>
      <c r="DA1" s="72" t="s">
        <v>832</v>
      </c>
      <c r="DB1" s="72" t="s">
        <v>833</v>
      </c>
      <c r="DC1" s="72" t="s">
        <v>834</v>
      </c>
      <c r="DD1" s="72" t="s">
        <v>835</v>
      </c>
      <c r="DE1" s="72" t="s">
        <v>836</v>
      </c>
      <c r="DF1" s="72" t="s">
        <v>837</v>
      </c>
      <c r="DG1" s="72" t="s">
        <v>838</v>
      </c>
      <c r="DH1" s="72" t="s">
        <v>839</v>
      </c>
      <c r="DI1" s="72" t="s">
        <v>840</v>
      </c>
      <c r="DJ1" s="72" t="s">
        <v>841</v>
      </c>
      <c r="DK1" s="72" t="s">
        <v>842</v>
      </c>
      <c r="DL1" s="73" t="s">
        <v>843</v>
      </c>
      <c r="DP1" s="74" t="s">
        <v>844</v>
      </c>
      <c r="DQ1" s="72" t="s">
        <v>821</v>
      </c>
      <c r="DR1" s="72" t="s">
        <v>845</v>
      </c>
      <c r="DS1" s="72" t="s">
        <v>846</v>
      </c>
      <c r="DT1" s="72" t="s">
        <v>847</v>
      </c>
      <c r="DU1" s="73" t="s">
        <v>848</v>
      </c>
    </row>
    <row r="2" spans="2:127" ht="12.75" customHeight="1">
      <c r="B2" s="212"/>
      <c r="C2" s="213"/>
      <c r="D2" s="213"/>
      <c r="E2" s="213"/>
      <c r="F2" s="213"/>
      <c r="G2" s="213"/>
      <c r="H2" s="213"/>
      <c r="I2" s="213"/>
      <c r="J2" s="213"/>
      <c r="K2" s="213"/>
      <c r="L2" s="214"/>
      <c r="CI2" s="76" t="s">
        <v>849</v>
      </c>
      <c r="CJ2" s="77" t="s">
        <v>850</v>
      </c>
      <c r="CL2" s="78" t="s">
        <v>851</v>
      </c>
      <c r="CM2" s="79">
        <f>IF($CJ$4&lt;&gt;"ALL","",SUMPRODUCT(--($B$25047:$B$25048=$CJ$2)--($CJ$2="ALL"),--($A$25047:$A$25048=$CJ$3)--($CJ$3="ALL"),--($A$25047:$A$25048="0")--($CJ$4="ALL"),$C$25047:$C$25048))</f>
        <v>4361028</v>
      </c>
      <c r="CO2" s="76" t="s">
        <v>852</v>
      </c>
      <c r="CP2" s="80" t="s">
        <v>853</v>
      </c>
      <c r="CQ2" s="81">
        <f>SUM($CR$2:$DL$2)</f>
        <v>271</v>
      </c>
      <c r="CR2" s="81">
        <v>3</v>
      </c>
      <c r="CS2" s="81">
        <v>5</v>
      </c>
      <c r="CT2" s="81">
        <v>9</v>
      </c>
      <c r="CU2" s="81">
        <v>38</v>
      </c>
      <c r="CV2" s="81">
        <v>33</v>
      </c>
      <c r="CW2" s="81">
        <v>29</v>
      </c>
      <c r="CX2" s="81">
        <v>33</v>
      </c>
      <c r="CY2" s="81">
        <v>19</v>
      </c>
      <c r="CZ2" s="81">
        <v>30</v>
      </c>
      <c r="DA2" s="81">
        <v>11</v>
      </c>
      <c r="DB2" s="81">
        <v>10</v>
      </c>
      <c r="DC2" s="81">
        <v>8</v>
      </c>
      <c r="DD2" s="81">
        <v>4</v>
      </c>
      <c r="DE2" s="81">
        <v>1</v>
      </c>
      <c r="DF2" s="81">
        <v>1</v>
      </c>
      <c r="DG2" s="81">
        <v>4</v>
      </c>
      <c r="DH2" s="81">
        <v>12</v>
      </c>
      <c r="DI2" s="81">
        <v>6</v>
      </c>
      <c r="DJ2" s="81">
        <v>2</v>
      </c>
      <c r="DK2" s="81">
        <v>6</v>
      </c>
      <c r="DL2" s="82">
        <v>7</v>
      </c>
      <c r="DP2" s="80" t="s">
        <v>851</v>
      </c>
      <c r="DQ2" s="83">
        <v>4361028</v>
      </c>
      <c r="DR2" s="83">
        <v>1528218</v>
      </c>
      <c r="DS2" s="83">
        <v>1558785</v>
      </c>
      <c r="DT2" s="83">
        <v>707489</v>
      </c>
      <c r="DU2" s="84">
        <v>566536</v>
      </c>
    </row>
    <row r="3" spans="2:127" ht="12.75" customHeight="1" thickBot="1">
      <c r="B3" s="212"/>
      <c r="C3" s="213"/>
      <c r="D3" s="213"/>
      <c r="E3" s="213"/>
      <c r="F3" s="213"/>
      <c r="G3" s="213"/>
      <c r="H3" s="213"/>
      <c r="I3" s="213"/>
      <c r="J3" s="213"/>
      <c r="K3" s="213"/>
      <c r="L3" s="214"/>
      <c r="CI3" s="76" t="s">
        <v>854</v>
      </c>
      <c r="CJ3" s="77" t="s">
        <v>850</v>
      </c>
      <c r="CL3" s="78" t="s">
        <v>855</v>
      </c>
      <c r="CM3" s="79">
        <f>SUMPRODUCT(--($F$23:$F$59="•"),--($G$23:$G$59=$CJ$2)--($CJ$2="ALL"),--($Z$23:$Z$59=$CJ$3)--($CJ$3="ALL"),--($AD$23:$AD$59=$CJ$4)--($CJ$4="ALL"),$CP$23:$CP$59)</f>
        <v>813680</v>
      </c>
      <c r="CO3" s="85" t="s">
        <v>856</v>
      </c>
      <c r="CP3" s="80" t="s">
        <v>857</v>
      </c>
      <c r="CQ3" s="81"/>
      <c r="CR3" s="86">
        <f t="shared" ref="CR3:DL3" si="0">IF(ISERROR((CR6/$CQ$6)/CR2),0%,(CR6/$CQ$6)/CR2)</f>
        <v>1.4999999999999999E-2</v>
      </c>
      <c r="CS3" s="86">
        <f t="shared" si="0"/>
        <v>1.0999999999999999E-2</v>
      </c>
      <c r="CT3" s="86">
        <f t="shared" si="0"/>
        <v>8.0000000000000002E-3</v>
      </c>
      <c r="CU3" s="86">
        <f t="shared" si="0"/>
        <v>6.0000000000000001E-3</v>
      </c>
      <c r="CV3" s="86">
        <f t="shared" si="0"/>
        <v>5.0000000000000001E-3</v>
      </c>
      <c r="CW3" s="86">
        <f t="shared" si="0"/>
        <v>3.0000000000000001E-3</v>
      </c>
      <c r="CX3" s="86">
        <f t="shared" si="0"/>
        <v>2E-3</v>
      </c>
      <c r="CY3" s="86">
        <f t="shared" si="0"/>
        <v>1E-3</v>
      </c>
      <c r="CZ3" s="86">
        <f t="shared" si="0"/>
        <v>1E-3</v>
      </c>
      <c r="DA3" s="86">
        <f t="shared" si="0"/>
        <v>7.0000000000000001E-3</v>
      </c>
      <c r="DB3" s="86">
        <f t="shared" si="0"/>
        <v>4.0000000000000001E-3</v>
      </c>
      <c r="DC3" s="86">
        <f t="shared" si="0"/>
        <v>1E-3</v>
      </c>
      <c r="DD3" s="86">
        <f t="shared" si="0"/>
        <v>2E-3</v>
      </c>
      <c r="DE3" s="86">
        <f t="shared" si="0"/>
        <v>1.4999999999999999E-2</v>
      </c>
      <c r="DF3" s="86">
        <f t="shared" si="0"/>
        <v>2E-3</v>
      </c>
      <c r="DG3" s="86">
        <f t="shared" si="0"/>
        <v>5.0000000000000001E-3</v>
      </c>
      <c r="DH3" s="86">
        <f t="shared" si="0"/>
        <v>2E-3</v>
      </c>
      <c r="DI3" s="86">
        <f t="shared" si="0"/>
        <v>0</v>
      </c>
      <c r="DJ3" s="86">
        <f t="shared" si="0"/>
        <v>4.0000000000000001E-3</v>
      </c>
      <c r="DK3" s="86">
        <f t="shared" si="0"/>
        <v>2E-3</v>
      </c>
      <c r="DL3" s="87">
        <f t="shared" si="0"/>
        <v>1E-3</v>
      </c>
      <c r="DP3" s="80" t="s">
        <v>858</v>
      </c>
      <c r="DQ3" s="83">
        <f>SUM($DR$3:$DU$3)</f>
        <v>813680</v>
      </c>
      <c r="DR3" s="83">
        <f>IF(ISERROR(0+DR24),"_",0+DR24)</f>
        <v>813680</v>
      </c>
      <c r="DS3" s="83">
        <f>IF(ISERROR(0+DS24),"_",0+DS24)</f>
        <v>0</v>
      </c>
      <c r="DT3" s="83">
        <f>IF(ISERROR(0+DT24),"_",0+DT24)</f>
        <v>0</v>
      </c>
      <c r="DU3" s="84">
        <f>IF(ISERROR(0+DU24),"_",0+DU24)</f>
        <v>0</v>
      </c>
    </row>
    <row r="4" spans="2:127" ht="12.75" customHeight="1" thickBot="1">
      <c r="B4" s="212"/>
      <c r="C4" s="213"/>
      <c r="D4" s="213"/>
      <c r="E4" s="213"/>
      <c r="F4" s="213"/>
      <c r="G4" s="213"/>
      <c r="H4" s="213"/>
      <c r="I4" s="213"/>
      <c r="J4" s="213"/>
      <c r="K4" s="213"/>
      <c r="L4" s="214"/>
      <c r="CI4" s="85" t="s">
        <v>859</v>
      </c>
      <c r="CJ4" s="77" t="s">
        <v>850</v>
      </c>
      <c r="CL4" s="78" t="s">
        <v>860</v>
      </c>
      <c r="CM4" s="88">
        <f>IF(ISERROR(SUMPRODUCT(--($F$23:$F$59="•"),--($G$23:$G$59=$CJ$2)--($CJ$2="ALL"),--($Z$23:$Z$59=$CJ$3)--($CJ$3="ALL"),--($AD$23:$AD$59=$CJ$4)--($CJ$4="ALL"),($CP$23:$CP$59)-($CO$23:$CO$59))/SUMPRODUCT(--($F$23:$F$59="•"),--($G$23:$G$59=$CJ$2)--($CJ$2="ALL"),--($Z$23:$Z$59=$CJ$3)--($CJ$3="ALL"),--($AD$23:$AD$59=$CJ$4)--($CJ$4="ALL"),($CP$23:$CP$59))),0,SUMPRODUCT(--($F$23:$F$59="•"),--($G$23:$G$59=$CJ$2)--($CJ$2="ALL"),--($Z$23:$Z$59=$CJ$3)--($CJ$3="ALL"),--($AD$23:$AD$59=$CJ$4)--($CJ$4="ALL"),($CP$23:$CP$59)-($CO$23:$CO$59))/SUMPRODUCT(--($F$23:$F$59="•"),--($G$23:$G$59=$CJ$2)--($CJ$2="ALL"),--($Z$23:$Z$59=$CJ$3)--($CJ$3="ALL"),--($AD$23:$AD$59=$CJ$4)--($CJ$4="ALL"),($CP$23:$CP$59)))</f>
        <v>0.78710000000000002</v>
      </c>
      <c r="CP4" s="80" t="s">
        <v>861</v>
      </c>
      <c r="CQ4" s="81"/>
      <c r="CR4" s="86">
        <f t="shared" ref="CR4:DL4" si="1">IF(ISERROR((CR7/$CQ$7)/CR2),0%,(CR7/$CQ$7)/CR2)</f>
        <v>1.0999999999999999E-2</v>
      </c>
      <c r="CS4" s="86">
        <f t="shared" si="1"/>
        <v>1.0999999999999999E-2</v>
      </c>
      <c r="CT4" s="86">
        <f t="shared" si="1"/>
        <v>1.0999999999999999E-2</v>
      </c>
      <c r="CU4" s="86">
        <f t="shared" si="1"/>
        <v>0.01</v>
      </c>
      <c r="CV4" s="86">
        <f t="shared" si="1"/>
        <v>0.01</v>
      </c>
      <c r="CW4" s="86">
        <f t="shared" si="1"/>
        <v>4.0000000000000001E-3</v>
      </c>
      <c r="CX4" s="86">
        <f t="shared" si="1"/>
        <v>0</v>
      </c>
      <c r="CY4" s="86">
        <f t="shared" si="1"/>
        <v>0</v>
      </c>
      <c r="CZ4" s="86">
        <f t="shared" si="1"/>
        <v>0</v>
      </c>
      <c r="DA4" s="86">
        <f t="shared" si="1"/>
        <v>0</v>
      </c>
      <c r="DB4" s="86">
        <f t="shared" si="1"/>
        <v>0</v>
      </c>
      <c r="DC4" s="86">
        <f t="shared" si="1"/>
        <v>0</v>
      </c>
      <c r="DD4" s="86">
        <f t="shared" si="1"/>
        <v>0</v>
      </c>
      <c r="DE4" s="86">
        <f t="shared" si="1"/>
        <v>0</v>
      </c>
      <c r="DF4" s="86">
        <f t="shared" si="1"/>
        <v>0</v>
      </c>
      <c r="DG4" s="86">
        <f t="shared" si="1"/>
        <v>0</v>
      </c>
      <c r="DH4" s="86">
        <f t="shared" si="1"/>
        <v>0</v>
      </c>
      <c r="DI4" s="86">
        <f t="shared" si="1"/>
        <v>0</v>
      </c>
      <c r="DJ4" s="86">
        <f t="shared" si="1"/>
        <v>0</v>
      </c>
      <c r="DK4" s="86">
        <f t="shared" si="1"/>
        <v>0</v>
      </c>
      <c r="DL4" s="87">
        <f t="shared" si="1"/>
        <v>0</v>
      </c>
      <c r="DP4" s="80" t="s">
        <v>860</v>
      </c>
      <c r="DQ4" s="89">
        <f>IF(ISERROR(($CP$21-$CO$21)/$CP$21),"_",($CP$21-$CO$21)/$CP$21)</f>
        <v>0.78710000000000002</v>
      </c>
      <c r="DR4" s="89">
        <f>IF(ISERROR((DR3-(0+DR25))/DR3),"_",(DR3-(0+DR25))/DR3)</f>
        <v>0.78710000000000002</v>
      </c>
      <c r="DS4" s="89" t="str">
        <f>IF(ISERROR((DS3-(0+DS25))/DS3),"_",(DS3-(0+DS25))/DS3)</f>
        <v>_</v>
      </c>
      <c r="DT4" s="89" t="str">
        <f>IF(ISERROR((DT3-(0+DT25))/DT3),"_",(DT3-(0+DT25))/DT3)</f>
        <v>_</v>
      </c>
      <c r="DU4" s="90" t="str">
        <f>IF(ISERROR((DU3-(0+DU25))/DU3),"_",(DU3-(0+DU25))/DU3)</f>
        <v>_</v>
      </c>
    </row>
    <row r="5" spans="2:127" ht="12.75" customHeight="1">
      <c r="B5" s="212"/>
      <c r="C5" s="213"/>
      <c r="D5" s="213"/>
      <c r="E5" s="213"/>
      <c r="F5" s="213"/>
      <c r="G5" s="213"/>
      <c r="H5" s="213"/>
      <c r="I5" s="213"/>
      <c r="J5" s="213"/>
      <c r="K5" s="213"/>
      <c r="L5" s="214"/>
      <c r="CL5" s="78" t="s">
        <v>862</v>
      </c>
      <c r="CM5" s="75">
        <f>SUMPRODUCT(--($F$23:$F$59="•"),--($G$23:$G$59=$CJ$2)--($CJ$2="ALL"),--($Z$23:$Z$59=$CJ$3)--($CJ$3="ALL"),--($AD$23:$AD$59=$CJ$4)--($CJ$4="ALL"),$CM$23:$CM$59)</f>
        <v>3650</v>
      </c>
      <c r="CP5" s="80" t="s">
        <v>863</v>
      </c>
      <c r="CQ5" s="81"/>
      <c r="CR5" s="91">
        <f t="shared" ref="CR5:DL5" si="2">CR3-CR4</f>
        <v>4.0000000000000001E-3</v>
      </c>
      <c r="CS5" s="91">
        <f t="shared" si="2"/>
        <v>0</v>
      </c>
      <c r="CT5" s="91">
        <f t="shared" si="2"/>
        <v>-3.0000000000000001E-3</v>
      </c>
      <c r="CU5" s="91">
        <f t="shared" si="2"/>
        <v>-4.0000000000000001E-3</v>
      </c>
      <c r="CV5" s="91">
        <f t="shared" si="2"/>
        <v>-5.0000000000000001E-3</v>
      </c>
      <c r="CW5" s="91">
        <f t="shared" si="2"/>
        <v>-1E-3</v>
      </c>
      <c r="CX5" s="91">
        <f t="shared" si="2"/>
        <v>2E-3</v>
      </c>
      <c r="CY5" s="91">
        <f t="shared" si="2"/>
        <v>1E-3</v>
      </c>
      <c r="CZ5" s="91">
        <f t="shared" si="2"/>
        <v>1E-3</v>
      </c>
      <c r="DA5" s="91">
        <f t="shared" si="2"/>
        <v>7.0000000000000001E-3</v>
      </c>
      <c r="DB5" s="91">
        <f t="shared" si="2"/>
        <v>4.0000000000000001E-3</v>
      </c>
      <c r="DC5" s="91">
        <f t="shared" si="2"/>
        <v>1E-3</v>
      </c>
      <c r="DD5" s="91">
        <f t="shared" si="2"/>
        <v>2E-3</v>
      </c>
      <c r="DE5" s="91">
        <f t="shared" si="2"/>
        <v>1.4999999999999999E-2</v>
      </c>
      <c r="DF5" s="91">
        <f t="shared" si="2"/>
        <v>2E-3</v>
      </c>
      <c r="DG5" s="91">
        <f t="shared" si="2"/>
        <v>5.0000000000000001E-3</v>
      </c>
      <c r="DH5" s="91">
        <f t="shared" si="2"/>
        <v>2E-3</v>
      </c>
      <c r="DI5" s="91">
        <f t="shared" si="2"/>
        <v>0</v>
      </c>
      <c r="DJ5" s="91">
        <f t="shared" si="2"/>
        <v>4.0000000000000001E-3</v>
      </c>
      <c r="DK5" s="91">
        <f t="shared" si="2"/>
        <v>2E-3</v>
      </c>
      <c r="DL5" s="92">
        <f t="shared" si="2"/>
        <v>1E-3</v>
      </c>
      <c r="DP5" s="80" t="s">
        <v>864</v>
      </c>
      <c r="DQ5" s="93">
        <f>IF(ISERROR(DQ2-DQ3),"_",DQ2-DQ3)</f>
        <v>3547348</v>
      </c>
      <c r="DR5" s="93">
        <f>IF(ISERROR(DR2-DR3),"_",DR2-DR3)</f>
        <v>714538</v>
      </c>
      <c r="DS5" s="93">
        <f>IF(ISERROR(DS2-DS3),"_",DS2-DS3)</f>
        <v>1558785</v>
      </c>
      <c r="DT5" s="93">
        <f>IF(ISERROR(DT2-DT3),"_",DT2-DT3)</f>
        <v>707489</v>
      </c>
      <c r="DU5" s="94">
        <f>IF(ISERROR(DU2-DU3),"_",DU2-DU3)</f>
        <v>566536</v>
      </c>
    </row>
    <row r="6" spans="2:127" ht="12.75" customHeight="1" thickBot="1">
      <c r="B6" s="212"/>
      <c r="C6" s="213"/>
      <c r="D6" s="213"/>
      <c r="E6" s="213"/>
      <c r="F6" s="213"/>
      <c r="G6" s="213"/>
      <c r="H6" s="213"/>
      <c r="I6" s="213"/>
      <c r="J6" s="213"/>
      <c r="K6" s="213"/>
      <c r="L6" s="214"/>
      <c r="CL6" s="78" t="s">
        <v>743</v>
      </c>
      <c r="CM6" s="95">
        <f>SUMPRODUCT(--($F$23:$F$59="•"),--($G$23:$G$59=$CJ$2)--($CJ$2="ALL"),--($Z$23:$Z$59=$CJ$3)--($CJ$3="ALL"),--($AD$23:$AD$59=$CJ$4)--($CJ$4="ALL"),$CO$23:$CO$59)</f>
        <v>173258</v>
      </c>
      <c r="CP6" s="80" t="s">
        <v>851</v>
      </c>
      <c r="CQ6" s="83">
        <v>4361028</v>
      </c>
      <c r="CR6" s="83">
        <v>196149</v>
      </c>
      <c r="CS6" s="83">
        <v>239740</v>
      </c>
      <c r="CT6" s="83">
        <v>305118</v>
      </c>
      <c r="CU6" s="83">
        <v>1022922</v>
      </c>
      <c r="CV6" s="83">
        <v>674751</v>
      </c>
      <c r="CW6" s="83">
        <v>442231</v>
      </c>
      <c r="CX6" s="83">
        <v>349899</v>
      </c>
      <c r="CY6" s="83">
        <v>87172</v>
      </c>
      <c r="CZ6" s="83">
        <v>82830</v>
      </c>
      <c r="DA6" s="83">
        <v>358743</v>
      </c>
      <c r="DB6" s="83">
        <v>161480</v>
      </c>
      <c r="DC6" s="83">
        <v>45320</v>
      </c>
      <c r="DD6" s="83">
        <v>32968</v>
      </c>
      <c r="DE6" s="83">
        <v>65383</v>
      </c>
      <c r="DF6" s="83">
        <v>10603</v>
      </c>
      <c r="DG6" s="83">
        <v>87176</v>
      </c>
      <c r="DH6" s="83">
        <v>87192</v>
      </c>
      <c r="DI6" s="83">
        <v>13080</v>
      </c>
      <c r="DJ6" s="83">
        <v>34424</v>
      </c>
      <c r="DK6" s="83">
        <v>43596</v>
      </c>
      <c r="DL6" s="84">
        <v>20251</v>
      </c>
      <c r="DP6" s="96" t="s">
        <v>865</v>
      </c>
      <c r="DQ6" s="97">
        <f>IF(ISERROR(DQ5/DQ2),"_",DQ5/DQ2)</f>
        <v>0.81299999999999994</v>
      </c>
      <c r="DR6" s="97">
        <f>IF(ISERROR(DR5/DR2),"_",DR5/DR2)</f>
        <v>0.46800000000000003</v>
      </c>
      <c r="DS6" s="97">
        <f>IF(ISERROR(DS5/DS2),"_",DS5/DS2)</f>
        <v>1</v>
      </c>
      <c r="DT6" s="97">
        <f>IF(ISERROR(DT5/DT2),"_",DT5/DT2)</f>
        <v>1</v>
      </c>
      <c r="DU6" s="98">
        <f>IF(ISERROR(DU5/DU2),"_",DU5/DU2)</f>
        <v>1</v>
      </c>
    </row>
    <row r="7" spans="2:127" ht="12.75" customHeight="1">
      <c r="B7" s="212"/>
      <c r="C7" s="213"/>
      <c r="D7" s="213"/>
      <c r="E7" s="213"/>
      <c r="F7" s="213"/>
      <c r="G7" s="213"/>
      <c r="H7" s="213"/>
      <c r="I7" s="213"/>
      <c r="J7" s="213"/>
      <c r="K7" s="213"/>
      <c r="L7" s="214"/>
      <c r="CL7" s="78" t="s">
        <v>864</v>
      </c>
      <c r="CM7" s="99">
        <f>IF(ISERROR($CM$2-$CM$3),"_",$CM$2-$CM$3)</f>
        <v>3547348</v>
      </c>
      <c r="CP7" s="80" t="s">
        <v>858</v>
      </c>
      <c r="CQ7" s="83">
        <f>SUM($CR$7:$DL$7)</f>
        <v>813680</v>
      </c>
      <c r="CR7" s="83">
        <f t="shared" ref="CR7:DL7" si="3">KM$20</f>
        <v>27240</v>
      </c>
      <c r="CS7" s="83">
        <f t="shared" si="3"/>
        <v>45400</v>
      </c>
      <c r="CT7" s="83">
        <f t="shared" si="3"/>
        <v>77040</v>
      </c>
      <c r="CU7" s="83">
        <f t="shared" si="3"/>
        <v>304000</v>
      </c>
      <c r="CV7" s="83">
        <f t="shared" si="3"/>
        <v>264000</v>
      </c>
      <c r="CW7" s="83">
        <f t="shared" si="3"/>
        <v>96000</v>
      </c>
      <c r="CX7" s="83">
        <f t="shared" si="3"/>
        <v>0</v>
      </c>
      <c r="CY7" s="83">
        <f t="shared" si="3"/>
        <v>0</v>
      </c>
      <c r="CZ7" s="83">
        <f t="shared" si="3"/>
        <v>0</v>
      </c>
      <c r="DA7" s="83">
        <f t="shared" si="3"/>
        <v>0</v>
      </c>
      <c r="DB7" s="83">
        <f t="shared" si="3"/>
        <v>0</v>
      </c>
      <c r="DC7" s="83">
        <f t="shared" si="3"/>
        <v>0</v>
      </c>
      <c r="DD7" s="83">
        <f t="shared" si="3"/>
        <v>0</v>
      </c>
      <c r="DE7" s="83">
        <f t="shared" si="3"/>
        <v>0</v>
      </c>
      <c r="DF7" s="83">
        <f t="shared" si="3"/>
        <v>0</v>
      </c>
      <c r="DG7" s="83">
        <f t="shared" si="3"/>
        <v>0</v>
      </c>
      <c r="DH7" s="83">
        <f t="shared" si="3"/>
        <v>0</v>
      </c>
      <c r="DI7" s="83">
        <f t="shared" si="3"/>
        <v>0</v>
      </c>
      <c r="DJ7" s="83">
        <f t="shared" si="3"/>
        <v>0</v>
      </c>
      <c r="DK7" s="83">
        <f t="shared" si="3"/>
        <v>0</v>
      </c>
      <c r="DL7" s="84">
        <f t="shared" si="3"/>
        <v>0</v>
      </c>
    </row>
    <row r="8" spans="2:127" ht="12.75" customHeight="1" thickBot="1">
      <c r="B8" s="212"/>
      <c r="C8" s="213"/>
      <c r="D8" s="213"/>
      <c r="E8" s="213"/>
      <c r="F8" s="213"/>
      <c r="G8" s="213"/>
      <c r="H8" s="213"/>
      <c r="I8" s="213"/>
      <c r="J8" s="213"/>
      <c r="K8" s="213"/>
      <c r="L8" s="214"/>
      <c r="CL8" s="100" t="s">
        <v>865</v>
      </c>
      <c r="CM8" s="101">
        <f>IF($CJ$4&lt;&gt;"ALL","",IF(ISERROR($CM$7/$CM$2),0,$CM$7/$CM$2))</f>
        <v>0.81299999999999994</v>
      </c>
      <c r="CP8" s="102" t="s">
        <v>866</v>
      </c>
      <c r="CQ8" s="103">
        <f t="shared" ref="CQ8:DL8" si="4">IF(ISERROR(CQ6/CQ2),0%,CQ6/CQ2)</f>
        <v>16092</v>
      </c>
      <c r="CR8" s="103">
        <f t="shared" si="4"/>
        <v>65383</v>
      </c>
      <c r="CS8" s="103">
        <f t="shared" si="4"/>
        <v>47948</v>
      </c>
      <c r="CT8" s="103">
        <f t="shared" si="4"/>
        <v>33902</v>
      </c>
      <c r="CU8" s="103">
        <f t="shared" si="4"/>
        <v>26919</v>
      </c>
      <c r="CV8" s="103">
        <f t="shared" si="4"/>
        <v>20447</v>
      </c>
      <c r="CW8" s="103">
        <f t="shared" si="4"/>
        <v>15249</v>
      </c>
      <c r="CX8" s="103">
        <f t="shared" si="4"/>
        <v>10603</v>
      </c>
      <c r="CY8" s="103">
        <f t="shared" si="4"/>
        <v>4588</v>
      </c>
      <c r="CZ8" s="103">
        <f t="shared" si="4"/>
        <v>2761</v>
      </c>
      <c r="DA8" s="103">
        <f t="shared" si="4"/>
        <v>32613</v>
      </c>
      <c r="DB8" s="103">
        <f t="shared" si="4"/>
        <v>16148</v>
      </c>
      <c r="DC8" s="103">
        <f t="shared" si="4"/>
        <v>5665</v>
      </c>
      <c r="DD8" s="103">
        <f t="shared" si="4"/>
        <v>8242</v>
      </c>
      <c r="DE8" s="103">
        <f t="shared" si="4"/>
        <v>65383</v>
      </c>
      <c r="DF8" s="103">
        <f t="shared" si="4"/>
        <v>10603</v>
      </c>
      <c r="DG8" s="103">
        <f t="shared" si="4"/>
        <v>21794</v>
      </c>
      <c r="DH8" s="103">
        <f t="shared" si="4"/>
        <v>7266</v>
      </c>
      <c r="DI8" s="103">
        <f t="shared" si="4"/>
        <v>2180</v>
      </c>
      <c r="DJ8" s="103">
        <f t="shared" si="4"/>
        <v>17212</v>
      </c>
      <c r="DK8" s="103">
        <f t="shared" si="4"/>
        <v>7266</v>
      </c>
      <c r="DL8" s="104">
        <f t="shared" si="4"/>
        <v>2893</v>
      </c>
    </row>
    <row r="9" spans="2:127" ht="12.75" customHeight="1">
      <c r="B9" s="212"/>
      <c r="C9" s="213"/>
      <c r="D9" s="213"/>
      <c r="E9" s="213"/>
      <c r="F9" s="213"/>
      <c r="G9" s="213"/>
      <c r="H9" s="213"/>
      <c r="I9" s="213"/>
      <c r="J9" s="213"/>
      <c r="K9" s="213"/>
      <c r="L9" s="214"/>
      <c r="CP9" s="102" t="s">
        <v>867</v>
      </c>
      <c r="CQ9" s="103">
        <f t="shared" ref="CQ9:DL9" si="5">IF(ISERROR(CQ7/CQ2),0%,CQ7/CQ2)</f>
        <v>3003</v>
      </c>
      <c r="CR9" s="103">
        <f t="shared" si="5"/>
        <v>9080</v>
      </c>
      <c r="CS9" s="103">
        <f t="shared" si="5"/>
        <v>9080</v>
      </c>
      <c r="CT9" s="103">
        <f t="shared" si="5"/>
        <v>8560</v>
      </c>
      <c r="CU9" s="103">
        <f t="shared" si="5"/>
        <v>8000</v>
      </c>
      <c r="CV9" s="103">
        <f t="shared" si="5"/>
        <v>8000</v>
      </c>
      <c r="CW9" s="103">
        <f t="shared" si="5"/>
        <v>3310</v>
      </c>
      <c r="CX9" s="103">
        <f t="shared" si="5"/>
        <v>0</v>
      </c>
      <c r="CY9" s="103">
        <f t="shared" si="5"/>
        <v>0</v>
      </c>
      <c r="CZ9" s="103">
        <f t="shared" si="5"/>
        <v>0</v>
      </c>
      <c r="DA9" s="103">
        <f t="shared" si="5"/>
        <v>0</v>
      </c>
      <c r="DB9" s="103">
        <f t="shared" si="5"/>
        <v>0</v>
      </c>
      <c r="DC9" s="103">
        <f t="shared" si="5"/>
        <v>0</v>
      </c>
      <c r="DD9" s="103">
        <f t="shared" si="5"/>
        <v>0</v>
      </c>
      <c r="DE9" s="103">
        <f t="shared" si="5"/>
        <v>0</v>
      </c>
      <c r="DF9" s="103">
        <f t="shared" si="5"/>
        <v>0</v>
      </c>
      <c r="DG9" s="103">
        <f t="shared" si="5"/>
        <v>0</v>
      </c>
      <c r="DH9" s="103">
        <f t="shared" si="5"/>
        <v>0</v>
      </c>
      <c r="DI9" s="103">
        <f t="shared" si="5"/>
        <v>0</v>
      </c>
      <c r="DJ9" s="103">
        <f t="shared" si="5"/>
        <v>0</v>
      </c>
      <c r="DK9" s="103">
        <f t="shared" si="5"/>
        <v>0</v>
      </c>
      <c r="DL9" s="104">
        <f t="shared" si="5"/>
        <v>0</v>
      </c>
    </row>
    <row r="10" spans="2:127" ht="12.75" customHeight="1">
      <c r="B10" s="212"/>
      <c r="C10" s="213"/>
      <c r="D10" s="213"/>
      <c r="E10" s="213"/>
      <c r="F10" s="213"/>
      <c r="G10" s="213"/>
      <c r="H10" s="213"/>
      <c r="I10" s="213"/>
      <c r="J10" s="213"/>
      <c r="K10" s="213"/>
      <c r="L10" s="214"/>
      <c r="CP10" s="102" t="s">
        <v>868</v>
      </c>
      <c r="CQ10" s="105">
        <f t="shared" ref="CQ10:DL10" si="6">CQ8-CQ9</f>
        <v>13089</v>
      </c>
      <c r="CR10" s="105">
        <f t="shared" si="6"/>
        <v>56303</v>
      </c>
      <c r="CS10" s="105">
        <f t="shared" si="6"/>
        <v>38868</v>
      </c>
      <c r="CT10" s="105">
        <f t="shared" si="6"/>
        <v>25342</v>
      </c>
      <c r="CU10" s="105">
        <f t="shared" si="6"/>
        <v>18919</v>
      </c>
      <c r="CV10" s="105">
        <f t="shared" si="6"/>
        <v>12447</v>
      </c>
      <c r="CW10" s="105">
        <f t="shared" si="6"/>
        <v>11939</v>
      </c>
      <c r="CX10" s="105">
        <f t="shared" si="6"/>
        <v>10603</v>
      </c>
      <c r="CY10" s="105">
        <f t="shared" si="6"/>
        <v>4588</v>
      </c>
      <c r="CZ10" s="105">
        <f t="shared" si="6"/>
        <v>2761</v>
      </c>
      <c r="DA10" s="105">
        <f t="shared" si="6"/>
        <v>32613</v>
      </c>
      <c r="DB10" s="105">
        <f t="shared" si="6"/>
        <v>16148</v>
      </c>
      <c r="DC10" s="105">
        <f t="shared" si="6"/>
        <v>5665</v>
      </c>
      <c r="DD10" s="105">
        <f t="shared" si="6"/>
        <v>8242</v>
      </c>
      <c r="DE10" s="105">
        <f t="shared" si="6"/>
        <v>65383</v>
      </c>
      <c r="DF10" s="105">
        <f t="shared" si="6"/>
        <v>10603</v>
      </c>
      <c r="DG10" s="105">
        <f t="shared" si="6"/>
        <v>21794</v>
      </c>
      <c r="DH10" s="105">
        <f t="shared" si="6"/>
        <v>7266</v>
      </c>
      <c r="DI10" s="105">
        <f t="shared" si="6"/>
        <v>2180</v>
      </c>
      <c r="DJ10" s="105">
        <f t="shared" si="6"/>
        <v>17212</v>
      </c>
      <c r="DK10" s="105">
        <f t="shared" si="6"/>
        <v>7266</v>
      </c>
      <c r="DL10" s="106">
        <f t="shared" si="6"/>
        <v>2893</v>
      </c>
    </row>
    <row r="11" spans="2:127" ht="12.75" customHeight="1" thickBot="1">
      <c r="B11" s="212"/>
      <c r="C11" s="213"/>
      <c r="D11" s="213"/>
      <c r="E11" s="213"/>
      <c r="F11" s="213"/>
      <c r="G11" s="213"/>
      <c r="H11" s="213"/>
      <c r="I11" s="213"/>
      <c r="J11" s="213"/>
      <c r="K11" s="213"/>
      <c r="L11" s="214"/>
      <c r="CP11" s="107" t="s">
        <v>869</v>
      </c>
      <c r="CQ11" s="108">
        <f t="shared" ref="CQ11:DL11" si="7">IF(ISERROR(CQ10/CQ8),0%,CQ10/CQ8)</f>
        <v>0.81299999999999994</v>
      </c>
      <c r="CR11" s="108">
        <f t="shared" si="7"/>
        <v>0.86099999999999999</v>
      </c>
      <c r="CS11" s="108">
        <f t="shared" si="7"/>
        <v>0.81100000000000005</v>
      </c>
      <c r="CT11" s="108">
        <f t="shared" si="7"/>
        <v>0.748</v>
      </c>
      <c r="CU11" s="108">
        <f t="shared" si="7"/>
        <v>0.70299999999999996</v>
      </c>
      <c r="CV11" s="108">
        <f t="shared" si="7"/>
        <v>0.60899999999999999</v>
      </c>
      <c r="CW11" s="108">
        <f t="shared" si="7"/>
        <v>0.78300000000000003</v>
      </c>
      <c r="CX11" s="108">
        <f t="shared" si="7"/>
        <v>1</v>
      </c>
      <c r="CY11" s="108">
        <f t="shared" si="7"/>
        <v>1</v>
      </c>
      <c r="CZ11" s="108">
        <f t="shared" si="7"/>
        <v>1</v>
      </c>
      <c r="DA11" s="108">
        <f t="shared" si="7"/>
        <v>1</v>
      </c>
      <c r="DB11" s="108">
        <f t="shared" si="7"/>
        <v>1</v>
      </c>
      <c r="DC11" s="108">
        <f t="shared" si="7"/>
        <v>1</v>
      </c>
      <c r="DD11" s="108">
        <f t="shared" si="7"/>
        <v>1</v>
      </c>
      <c r="DE11" s="108">
        <f t="shared" si="7"/>
        <v>1</v>
      </c>
      <c r="DF11" s="108">
        <f t="shared" si="7"/>
        <v>1</v>
      </c>
      <c r="DG11" s="108">
        <f t="shared" si="7"/>
        <v>1</v>
      </c>
      <c r="DH11" s="108">
        <f t="shared" si="7"/>
        <v>1</v>
      </c>
      <c r="DI11" s="108">
        <f t="shared" si="7"/>
        <v>1</v>
      </c>
      <c r="DJ11" s="108">
        <f t="shared" si="7"/>
        <v>1</v>
      </c>
      <c r="DK11" s="108">
        <f t="shared" si="7"/>
        <v>1</v>
      </c>
      <c r="DL11" s="109">
        <f t="shared" si="7"/>
        <v>1</v>
      </c>
    </row>
    <row r="12" spans="2:127" ht="12.75" hidden="1" customHeight="1">
      <c r="B12" s="212"/>
      <c r="C12" s="213"/>
      <c r="D12" s="213"/>
      <c r="E12" s="213"/>
      <c r="F12" s="213"/>
      <c r="G12" s="213"/>
      <c r="H12" s="213"/>
      <c r="I12" s="213"/>
      <c r="J12" s="213"/>
      <c r="K12" s="213"/>
      <c r="L12" s="214"/>
    </row>
    <row r="13" spans="2:127" ht="12.75" hidden="1" customHeight="1">
      <c r="B13" s="212"/>
      <c r="C13" s="213"/>
      <c r="D13" s="213"/>
      <c r="E13" s="213"/>
      <c r="F13" s="213"/>
      <c r="G13" s="213"/>
      <c r="H13" s="213"/>
      <c r="I13" s="213"/>
      <c r="J13" s="213"/>
      <c r="K13" s="213"/>
      <c r="L13" s="214"/>
    </row>
    <row r="14" spans="2:127" ht="12.75" customHeight="1" thickBot="1">
      <c r="B14" s="212"/>
      <c r="C14" s="213"/>
      <c r="D14" s="213"/>
      <c r="E14" s="213"/>
      <c r="F14" s="213"/>
      <c r="G14" s="213"/>
      <c r="H14" s="213"/>
      <c r="I14" s="213"/>
      <c r="J14" s="213"/>
      <c r="K14" s="213"/>
      <c r="L14" s="214"/>
      <c r="BB14" s="110">
        <f t="shared" ref="BB14:BV14" si="8">(BB20/100)*BB16</f>
        <v>0</v>
      </c>
      <c r="BC14" s="110">
        <f t="shared" si="8"/>
        <v>1E-3</v>
      </c>
      <c r="BD14" s="110">
        <f t="shared" si="8"/>
        <v>1E-3</v>
      </c>
      <c r="BE14" s="110">
        <f t="shared" si="8"/>
        <v>2E-3</v>
      </c>
      <c r="BF14" s="110">
        <f t="shared" si="8"/>
        <v>2E-3</v>
      </c>
      <c r="BG14" s="110">
        <f t="shared" si="8"/>
        <v>1E-3</v>
      </c>
      <c r="BH14" s="110">
        <f t="shared" si="8"/>
        <v>1E-3</v>
      </c>
      <c r="BI14" s="110">
        <f t="shared" si="8"/>
        <v>0</v>
      </c>
      <c r="BJ14" s="110">
        <f t="shared" si="8"/>
        <v>0</v>
      </c>
      <c r="BK14" s="110">
        <f t="shared" si="8"/>
        <v>1E-3</v>
      </c>
      <c r="BL14" s="110">
        <f t="shared" si="8"/>
        <v>0</v>
      </c>
      <c r="BM14" s="110">
        <f t="shared" si="8"/>
        <v>0</v>
      </c>
      <c r="BN14" s="110">
        <f t="shared" si="8"/>
        <v>0</v>
      </c>
      <c r="BO14" s="110">
        <f t="shared" si="8"/>
        <v>0</v>
      </c>
      <c r="BP14" s="110">
        <f t="shared" si="8"/>
        <v>0</v>
      </c>
      <c r="BQ14" s="110">
        <f t="shared" si="8"/>
        <v>0</v>
      </c>
      <c r="BR14" s="110">
        <f t="shared" si="8"/>
        <v>0</v>
      </c>
      <c r="BS14" s="110">
        <f t="shared" si="8"/>
        <v>0</v>
      </c>
      <c r="BT14" s="110">
        <f t="shared" si="8"/>
        <v>0</v>
      </c>
      <c r="BU14" s="110">
        <f t="shared" si="8"/>
        <v>0</v>
      </c>
      <c r="BV14" s="110">
        <f t="shared" si="8"/>
        <v>0</v>
      </c>
      <c r="CO14" s="67">
        <v>160000</v>
      </c>
      <c r="CR14" s="111">
        <v>3</v>
      </c>
      <c r="CS14" s="111">
        <v>5</v>
      </c>
      <c r="CT14" s="111">
        <v>9</v>
      </c>
      <c r="CU14" s="111">
        <v>38</v>
      </c>
      <c r="CV14" s="111">
        <v>33</v>
      </c>
      <c r="CW14" s="111">
        <v>29</v>
      </c>
      <c r="CX14" s="111">
        <v>33</v>
      </c>
      <c r="CY14" s="111">
        <v>19</v>
      </c>
      <c r="CZ14" s="111">
        <v>30</v>
      </c>
      <c r="DA14" s="111">
        <v>11</v>
      </c>
      <c r="DB14" s="111">
        <v>10</v>
      </c>
      <c r="DC14" s="111">
        <v>8</v>
      </c>
      <c r="DD14" s="111">
        <v>4</v>
      </c>
      <c r="DE14" s="111">
        <v>1</v>
      </c>
      <c r="DF14" s="111">
        <v>1</v>
      </c>
      <c r="DG14" s="111">
        <v>4</v>
      </c>
      <c r="DH14" s="111">
        <v>12</v>
      </c>
      <c r="DI14" s="111">
        <v>6</v>
      </c>
      <c r="DJ14" s="111">
        <v>2</v>
      </c>
      <c r="DK14" s="111">
        <v>6</v>
      </c>
      <c r="DL14" s="111">
        <v>7</v>
      </c>
    </row>
    <row r="15" spans="2:127" ht="12.75" customHeight="1" thickBot="1">
      <c r="B15" s="215"/>
      <c r="C15" s="216"/>
      <c r="D15" s="216"/>
      <c r="E15" s="216"/>
      <c r="F15" s="216"/>
      <c r="G15" s="216"/>
      <c r="H15" s="216"/>
      <c r="I15" s="216"/>
      <c r="J15" s="216"/>
      <c r="K15" s="216"/>
      <c r="L15" s="217"/>
      <c r="BA15" s="112" t="s">
        <v>870</v>
      </c>
      <c r="BB15" s="113" t="s">
        <v>823</v>
      </c>
      <c r="BC15" s="113" t="s">
        <v>824</v>
      </c>
      <c r="BD15" s="113" t="s">
        <v>825</v>
      </c>
      <c r="BE15" s="113" t="s">
        <v>826</v>
      </c>
      <c r="BF15" s="113" t="s">
        <v>827</v>
      </c>
      <c r="BG15" s="113" t="s">
        <v>828</v>
      </c>
      <c r="BH15" s="113" t="s">
        <v>829</v>
      </c>
      <c r="BI15" s="113" t="s">
        <v>830</v>
      </c>
      <c r="BJ15" s="113" t="s">
        <v>831</v>
      </c>
      <c r="BK15" s="113" t="s">
        <v>832</v>
      </c>
      <c r="BL15" s="113" t="s">
        <v>833</v>
      </c>
      <c r="BM15" s="113" t="s">
        <v>834</v>
      </c>
      <c r="BN15" s="113" t="s">
        <v>835</v>
      </c>
      <c r="BO15" s="113" t="s">
        <v>836</v>
      </c>
      <c r="BP15" s="113" t="s">
        <v>837</v>
      </c>
      <c r="BQ15" s="113" t="s">
        <v>838</v>
      </c>
      <c r="BR15" s="113" t="s">
        <v>839</v>
      </c>
      <c r="BS15" s="113" t="s">
        <v>840</v>
      </c>
      <c r="BT15" s="113" t="s">
        <v>841</v>
      </c>
      <c r="BU15" s="113" t="s">
        <v>842</v>
      </c>
      <c r="BV15" s="114" t="s">
        <v>843</v>
      </c>
      <c r="CQ15" s="115" t="s">
        <v>870</v>
      </c>
      <c r="CR15" s="113" t="s">
        <v>823</v>
      </c>
      <c r="CS15" s="113" t="s">
        <v>824</v>
      </c>
      <c r="CT15" s="113" t="s">
        <v>825</v>
      </c>
      <c r="CU15" s="113" t="s">
        <v>826</v>
      </c>
      <c r="CV15" s="113" t="s">
        <v>827</v>
      </c>
      <c r="CW15" s="113" t="s">
        <v>828</v>
      </c>
      <c r="CX15" s="113" t="s">
        <v>829</v>
      </c>
      <c r="CY15" s="113" t="s">
        <v>830</v>
      </c>
      <c r="CZ15" s="113" t="s">
        <v>831</v>
      </c>
      <c r="DA15" s="113" t="s">
        <v>832</v>
      </c>
      <c r="DB15" s="113" t="s">
        <v>833</v>
      </c>
      <c r="DC15" s="113" t="s">
        <v>834</v>
      </c>
      <c r="DD15" s="113" t="s">
        <v>835</v>
      </c>
      <c r="DE15" s="113" t="s">
        <v>836</v>
      </c>
      <c r="DF15" s="113" t="s">
        <v>837</v>
      </c>
      <c r="DG15" s="113" t="s">
        <v>838</v>
      </c>
      <c r="DH15" s="113" t="s">
        <v>839</v>
      </c>
      <c r="DI15" s="113" t="s">
        <v>840</v>
      </c>
      <c r="DJ15" s="113" t="s">
        <v>841</v>
      </c>
      <c r="DK15" s="113" t="s">
        <v>842</v>
      </c>
      <c r="DL15" s="114" t="s">
        <v>843</v>
      </c>
    </row>
    <row r="16" spans="2:127" ht="12.75" customHeight="1" thickBot="1">
      <c r="D16" s="218" t="s">
        <v>871</v>
      </c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20"/>
      <c r="Y16" s="203" t="s">
        <v>872</v>
      </c>
      <c r="Z16" s="205"/>
      <c r="AA16" s="203" t="s">
        <v>21</v>
      </c>
      <c r="AB16" s="204"/>
      <c r="AC16" s="204"/>
      <c r="AD16" s="204"/>
      <c r="AE16" s="204"/>
      <c r="AF16" s="205"/>
      <c r="AG16" s="203" t="s">
        <v>873</v>
      </c>
      <c r="AH16" s="204"/>
      <c r="AI16" s="204"/>
      <c r="AJ16" s="204"/>
      <c r="AK16" s="204"/>
      <c r="AL16" s="204"/>
      <c r="AM16" s="204"/>
      <c r="AN16" s="204"/>
      <c r="AO16" s="205"/>
      <c r="AP16" s="203" t="s">
        <v>874</v>
      </c>
      <c r="AQ16" s="204"/>
      <c r="AR16" s="204"/>
      <c r="AS16" s="204"/>
      <c r="AT16" s="204"/>
      <c r="AU16" s="204"/>
      <c r="AV16" s="204"/>
      <c r="AW16" s="204"/>
      <c r="AX16" s="204"/>
      <c r="AY16" s="205"/>
      <c r="AZ16" s="118"/>
      <c r="BA16" s="119" t="s">
        <v>875</v>
      </c>
      <c r="BB16" s="120">
        <v>3</v>
      </c>
      <c r="BC16" s="120">
        <v>5</v>
      </c>
      <c r="BD16" s="120">
        <v>9</v>
      </c>
      <c r="BE16" s="120">
        <v>38</v>
      </c>
      <c r="BF16" s="120">
        <v>33</v>
      </c>
      <c r="BG16" s="120">
        <v>29</v>
      </c>
      <c r="BH16" s="120">
        <v>33</v>
      </c>
      <c r="BI16" s="120">
        <v>19</v>
      </c>
      <c r="BJ16" s="120">
        <v>30</v>
      </c>
      <c r="BK16" s="120">
        <v>11</v>
      </c>
      <c r="BL16" s="120">
        <v>10</v>
      </c>
      <c r="BM16" s="120">
        <v>8</v>
      </c>
      <c r="BN16" s="120">
        <v>4</v>
      </c>
      <c r="BO16" s="120">
        <v>1</v>
      </c>
      <c r="BP16" s="120">
        <v>1</v>
      </c>
      <c r="BQ16" s="120">
        <v>4</v>
      </c>
      <c r="BR16" s="120">
        <v>12</v>
      </c>
      <c r="BS16" s="120">
        <v>6</v>
      </c>
      <c r="BT16" s="120">
        <v>2</v>
      </c>
      <c r="BU16" s="120">
        <v>6</v>
      </c>
      <c r="BV16" s="121">
        <v>7</v>
      </c>
      <c r="BW16" s="203" t="s">
        <v>876</v>
      </c>
      <c r="BX16" s="204"/>
      <c r="BY16" s="204"/>
      <c r="BZ16" s="204"/>
      <c r="CA16" s="204"/>
      <c r="CB16" s="204"/>
      <c r="CC16" s="204"/>
      <c r="CD16" s="205"/>
      <c r="CE16" s="203" t="s">
        <v>877</v>
      </c>
      <c r="CF16" s="205"/>
      <c r="CG16" s="203" t="s">
        <v>878</v>
      </c>
      <c r="CH16" s="205"/>
      <c r="CI16" s="118"/>
      <c r="CJ16" s="203" t="s">
        <v>879</v>
      </c>
      <c r="CK16" s="205"/>
      <c r="CL16" s="118"/>
      <c r="CM16" s="118"/>
      <c r="CN16" s="118"/>
      <c r="CO16" s="203" t="s">
        <v>880</v>
      </c>
      <c r="CP16" s="205"/>
      <c r="CQ16" s="119" t="s">
        <v>875</v>
      </c>
      <c r="CR16" s="120">
        <v>3</v>
      </c>
      <c r="CS16" s="120">
        <v>5</v>
      </c>
      <c r="CT16" s="120">
        <v>9</v>
      </c>
      <c r="CU16" s="120">
        <v>38</v>
      </c>
      <c r="CV16" s="120">
        <v>33</v>
      </c>
      <c r="CW16" s="120">
        <v>12</v>
      </c>
      <c r="CX16" s="120">
        <v>33</v>
      </c>
      <c r="CY16" s="120">
        <v>19</v>
      </c>
      <c r="CZ16" s="120">
        <v>30</v>
      </c>
      <c r="DA16" s="120">
        <v>11</v>
      </c>
      <c r="DB16" s="120">
        <v>10</v>
      </c>
      <c r="DC16" s="120">
        <v>8</v>
      </c>
      <c r="DD16" s="120">
        <v>4</v>
      </c>
      <c r="DE16" s="120">
        <v>1</v>
      </c>
      <c r="DF16" s="120">
        <v>1</v>
      </c>
      <c r="DG16" s="120">
        <v>4</v>
      </c>
      <c r="DH16" s="120">
        <v>12</v>
      </c>
      <c r="DI16" s="120">
        <v>6</v>
      </c>
      <c r="DJ16" s="120">
        <v>2</v>
      </c>
      <c r="DK16" s="120">
        <v>6</v>
      </c>
      <c r="DL16" s="121">
        <v>7</v>
      </c>
      <c r="DM16" s="118"/>
      <c r="DN16" s="203" t="s">
        <v>881</v>
      </c>
      <c r="DO16" s="204"/>
      <c r="DP16" s="204"/>
      <c r="DQ16" s="205"/>
      <c r="DR16" s="203" t="s">
        <v>882</v>
      </c>
      <c r="DS16" s="204"/>
      <c r="DT16" s="204"/>
      <c r="DU16" s="205"/>
      <c r="DV16" s="203" t="s">
        <v>883</v>
      </c>
      <c r="DW16" s="205"/>
    </row>
    <row r="17" spans="1:342" ht="12.75" customHeight="1" thickBot="1">
      <c r="D17" s="122"/>
      <c r="E17" s="123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5"/>
      <c r="Y17" s="126"/>
      <c r="Z17" s="125"/>
      <c r="AA17" s="126"/>
      <c r="AB17" s="124"/>
      <c r="AC17" s="124"/>
      <c r="AD17" s="124"/>
      <c r="AE17" s="124"/>
      <c r="AF17" s="125"/>
      <c r="AG17" s="126"/>
      <c r="AH17" s="124"/>
      <c r="AI17" s="124"/>
      <c r="AJ17" s="124"/>
      <c r="AK17" s="124"/>
      <c r="AL17" s="124"/>
      <c r="AM17" s="124"/>
      <c r="AN17" s="124"/>
      <c r="AO17" s="125"/>
      <c r="AP17" s="126"/>
      <c r="AQ17" s="124"/>
      <c r="AR17" s="124"/>
      <c r="AS17" s="124"/>
      <c r="AT17" s="124"/>
      <c r="AU17" s="124"/>
      <c r="AV17" s="124"/>
      <c r="AW17" s="124"/>
      <c r="AX17" s="124"/>
      <c r="AY17" s="125"/>
      <c r="AZ17" s="127"/>
      <c r="BA17" s="119" t="s">
        <v>884</v>
      </c>
      <c r="BB17" s="120">
        <v>3</v>
      </c>
      <c r="BC17" s="120">
        <v>8</v>
      </c>
      <c r="BD17" s="120">
        <v>17</v>
      </c>
      <c r="BE17" s="120">
        <v>55</v>
      </c>
      <c r="BF17" s="120">
        <v>88</v>
      </c>
      <c r="BG17" s="120">
        <v>117</v>
      </c>
      <c r="BH17" s="120">
        <v>150</v>
      </c>
      <c r="BI17" s="120">
        <v>169</v>
      </c>
      <c r="BJ17" s="120">
        <v>199</v>
      </c>
      <c r="BK17" s="120">
        <v>210</v>
      </c>
      <c r="BL17" s="120">
        <v>220</v>
      </c>
      <c r="BM17" s="120">
        <v>228</v>
      </c>
      <c r="BN17" s="120">
        <v>232</v>
      </c>
      <c r="BO17" s="120">
        <v>233</v>
      </c>
      <c r="BP17" s="120">
        <v>234</v>
      </c>
      <c r="BQ17" s="120">
        <v>238</v>
      </c>
      <c r="BR17" s="120">
        <v>250</v>
      </c>
      <c r="BS17" s="120">
        <v>256</v>
      </c>
      <c r="BT17" s="120">
        <v>258</v>
      </c>
      <c r="BU17" s="120">
        <v>264</v>
      </c>
      <c r="BV17" s="121">
        <v>271</v>
      </c>
      <c r="BW17" s="126"/>
      <c r="BX17" s="124"/>
      <c r="BY17" s="124"/>
      <c r="BZ17" s="124"/>
      <c r="CA17" s="124"/>
      <c r="CB17" s="124"/>
      <c r="CC17" s="124"/>
      <c r="CD17" s="125"/>
      <c r="CE17" s="126"/>
      <c r="CF17" s="125"/>
      <c r="CG17" s="126"/>
      <c r="CH17" s="125"/>
      <c r="CI17" s="127"/>
      <c r="CJ17" s="126"/>
      <c r="CK17" s="125"/>
      <c r="CL17" s="126"/>
      <c r="CM17" s="125"/>
      <c r="CN17" s="127"/>
      <c r="CO17" s="126"/>
      <c r="CP17" s="125"/>
      <c r="CQ17" s="119" t="s">
        <v>884</v>
      </c>
      <c r="CR17" s="120">
        <v>3</v>
      </c>
      <c r="CS17" s="120">
        <v>8</v>
      </c>
      <c r="CT17" s="120">
        <v>17</v>
      </c>
      <c r="CU17" s="120">
        <v>55</v>
      </c>
      <c r="CV17" s="120">
        <v>88</v>
      </c>
      <c r="CW17" s="120">
        <f>CV17+CW16</f>
        <v>100</v>
      </c>
      <c r="CX17" s="120">
        <v>150</v>
      </c>
      <c r="CY17" s="120">
        <v>169</v>
      </c>
      <c r="CZ17" s="120">
        <v>199</v>
      </c>
      <c r="DA17" s="120">
        <v>210</v>
      </c>
      <c r="DB17" s="120">
        <v>220</v>
      </c>
      <c r="DC17" s="120">
        <v>228</v>
      </c>
      <c r="DD17" s="120">
        <v>232</v>
      </c>
      <c r="DE17" s="120">
        <v>233</v>
      </c>
      <c r="DF17" s="120">
        <v>234</v>
      </c>
      <c r="DG17" s="120">
        <v>238</v>
      </c>
      <c r="DH17" s="120">
        <v>250</v>
      </c>
      <c r="DI17" s="120">
        <v>256</v>
      </c>
      <c r="DJ17" s="120">
        <v>258</v>
      </c>
      <c r="DK17" s="120">
        <v>264</v>
      </c>
      <c r="DL17" s="121">
        <v>271</v>
      </c>
      <c r="DM17" s="127"/>
      <c r="DN17" s="126"/>
      <c r="DO17" s="124"/>
      <c r="DP17" s="124"/>
      <c r="DQ17" s="125"/>
      <c r="DR17" s="126"/>
      <c r="DS17" s="124"/>
      <c r="DT17" s="124"/>
      <c r="DU17" s="125"/>
      <c r="DV17" s="126"/>
      <c r="DW17" s="125"/>
    </row>
    <row r="18" spans="1:342" ht="12.75" customHeight="1" thickBot="1">
      <c r="BA18" s="206" t="s">
        <v>885</v>
      </c>
      <c r="BB18" s="207"/>
      <c r="BC18" s="207"/>
      <c r="BD18" s="207"/>
      <c r="BE18" s="207"/>
      <c r="BF18" s="207"/>
      <c r="BG18" s="207"/>
      <c r="BH18" s="207"/>
      <c r="BI18" s="207"/>
      <c r="BJ18" s="207"/>
      <c r="BK18" s="207"/>
      <c r="BL18" s="207"/>
      <c r="BM18" s="207"/>
      <c r="BN18" s="207"/>
      <c r="BO18" s="207"/>
      <c r="BP18" s="207"/>
      <c r="BQ18" s="207"/>
      <c r="BR18" s="207"/>
      <c r="BS18" s="207"/>
      <c r="BT18" s="207"/>
      <c r="BU18" s="207"/>
      <c r="BV18" s="208"/>
      <c r="CQ18" s="206" t="s">
        <v>886</v>
      </c>
      <c r="CR18" s="207"/>
      <c r="CS18" s="207"/>
      <c r="CT18" s="207"/>
      <c r="CU18" s="207"/>
      <c r="CV18" s="207"/>
      <c r="CW18" s="207"/>
      <c r="CX18" s="207"/>
      <c r="CY18" s="207"/>
      <c r="CZ18" s="207"/>
      <c r="DA18" s="207"/>
      <c r="DB18" s="207"/>
      <c r="DC18" s="207"/>
      <c r="DD18" s="207"/>
      <c r="DE18" s="207"/>
      <c r="DF18" s="207"/>
      <c r="DG18" s="207"/>
      <c r="DH18" s="207"/>
      <c r="DI18" s="207"/>
      <c r="DJ18" s="207"/>
      <c r="DK18" s="207"/>
      <c r="DL18" s="208"/>
    </row>
    <row r="19" spans="1:342" ht="12.75" customHeight="1" thickBot="1">
      <c r="D19" s="128"/>
      <c r="E19" s="129"/>
      <c r="F19" s="129"/>
      <c r="G19" s="129"/>
      <c r="H19" s="129"/>
      <c r="I19" s="129" t="s">
        <v>887</v>
      </c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30">
        <f>IF(ISERROR(CP19/CM19),0,CP19/CM19)</f>
        <v>222.93</v>
      </c>
      <c r="AK19" s="129"/>
      <c r="AL19" s="131">
        <f>IF(ISERROR((CP19-CO19)/CP19),0%,(CP19-CO19)/CP19)</f>
        <v>0.78710000000000002</v>
      </c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32">
        <f>SUBTOTAL(109,CA27:CA59)</f>
        <v>0</v>
      </c>
      <c r="CB19" s="133">
        <f>SUBTOTAL(109,CB27:CB59)</f>
        <v>0</v>
      </c>
      <c r="CC19" s="129"/>
      <c r="CD19" s="131">
        <f>SUBTOTAL(109,CD27:CD59)</f>
        <v>1.002</v>
      </c>
      <c r="CE19" s="129"/>
      <c r="CF19" s="129"/>
      <c r="CG19" s="129"/>
      <c r="CH19" s="129"/>
      <c r="CI19" s="129"/>
      <c r="CJ19" s="129"/>
      <c r="CK19" s="129"/>
      <c r="CL19" s="134">
        <f>SUBTOTAL(109,CL27:CL59)</f>
        <v>-3650</v>
      </c>
      <c r="CM19" s="129">
        <f>SUBTOTAL(109,CM27:CM59)</f>
        <v>3650</v>
      </c>
      <c r="CN19" s="129"/>
      <c r="CO19" s="135">
        <f>SUBTOTAL(109,CO27:CO59)</f>
        <v>173258</v>
      </c>
      <c r="CP19" s="135">
        <f>SUBTOTAL(109,CP27:CP59)</f>
        <v>813680</v>
      </c>
      <c r="CQ19" s="129"/>
      <c r="CR19" s="133">
        <f t="shared" ref="CR19:DM19" si="9">SUBTOTAL(109,CR27:CR59)</f>
        <v>40</v>
      </c>
      <c r="CS19" s="133">
        <f t="shared" si="9"/>
        <v>40</v>
      </c>
      <c r="CT19" s="133">
        <f t="shared" si="9"/>
        <v>38</v>
      </c>
      <c r="CU19" s="133">
        <f t="shared" si="9"/>
        <v>36</v>
      </c>
      <c r="CV19" s="133">
        <f t="shared" si="9"/>
        <v>36</v>
      </c>
      <c r="CW19" s="133">
        <f t="shared" si="9"/>
        <v>36</v>
      </c>
      <c r="CX19" s="133">
        <f t="shared" si="9"/>
        <v>0</v>
      </c>
      <c r="CY19" s="133">
        <f t="shared" si="9"/>
        <v>0</v>
      </c>
      <c r="CZ19" s="133">
        <f t="shared" si="9"/>
        <v>0</v>
      </c>
      <c r="DA19" s="133">
        <f t="shared" si="9"/>
        <v>0</v>
      </c>
      <c r="DB19" s="133">
        <f t="shared" si="9"/>
        <v>0</v>
      </c>
      <c r="DC19" s="133">
        <f t="shared" si="9"/>
        <v>0</v>
      </c>
      <c r="DD19" s="133">
        <f t="shared" si="9"/>
        <v>0</v>
      </c>
      <c r="DE19" s="133">
        <f t="shared" si="9"/>
        <v>0</v>
      </c>
      <c r="DF19" s="133">
        <f t="shared" si="9"/>
        <v>0</v>
      </c>
      <c r="DG19" s="133">
        <f t="shared" si="9"/>
        <v>0</v>
      </c>
      <c r="DH19" s="133">
        <f t="shared" si="9"/>
        <v>0</v>
      </c>
      <c r="DI19" s="133">
        <f t="shared" si="9"/>
        <v>0</v>
      </c>
      <c r="DJ19" s="133">
        <f t="shared" si="9"/>
        <v>0</v>
      </c>
      <c r="DK19" s="133">
        <f t="shared" si="9"/>
        <v>0</v>
      </c>
      <c r="DL19" s="133">
        <f t="shared" si="9"/>
        <v>0</v>
      </c>
      <c r="DM19" s="129">
        <f t="shared" si="9"/>
        <v>0</v>
      </c>
      <c r="DN19" s="129"/>
      <c r="DO19" s="129"/>
      <c r="DP19" s="129"/>
      <c r="DQ19" s="129"/>
      <c r="DR19" s="133">
        <f>SUBTOTAL(109,DR27:DR59)</f>
        <v>3650</v>
      </c>
      <c r="DS19" s="133">
        <f>SUBTOTAL(109,DS27:DS59)</f>
        <v>0</v>
      </c>
      <c r="DT19" s="133">
        <f>SUBTOTAL(109,DT27:DT59)</f>
        <v>0</v>
      </c>
      <c r="DU19" s="133">
        <f>SUBTOTAL(109,DU27:DU59)</f>
        <v>0</v>
      </c>
      <c r="DV19" s="129"/>
      <c r="DW19" s="136"/>
    </row>
    <row r="20" spans="1:342" ht="12.75" customHeight="1" thickBot="1">
      <c r="D20" s="112"/>
      <c r="E20" s="116" t="s">
        <v>888</v>
      </c>
      <c r="F20" s="116" t="s">
        <v>889</v>
      </c>
      <c r="G20" s="116" t="s">
        <v>890</v>
      </c>
      <c r="H20" s="116" t="s">
        <v>890</v>
      </c>
      <c r="I20" s="116" t="s">
        <v>891</v>
      </c>
      <c r="J20" s="116" t="s">
        <v>892</v>
      </c>
      <c r="K20" s="116" t="s">
        <v>893</v>
      </c>
      <c r="L20" s="116" t="s">
        <v>894</v>
      </c>
      <c r="M20" s="116" t="s">
        <v>895</v>
      </c>
      <c r="N20" s="116" t="s">
        <v>896</v>
      </c>
      <c r="O20" s="116" t="s">
        <v>897</v>
      </c>
      <c r="P20" s="116" t="s">
        <v>898</v>
      </c>
      <c r="Q20" s="116" t="s">
        <v>751</v>
      </c>
      <c r="R20" s="116" t="s">
        <v>899</v>
      </c>
      <c r="S20" s="116" t="s">
        <v>900</v>
      </c>
      <c r="T20" s="116" t="s">
        <v>901</v>
      </c>
      <c r="U20" s="116" t="s">
        <v>902</v>
      </c>
      <c r="V20" s="116" t="s">
        <v>903</v>
      </c>
      <c r="W20" s="116" t="s">
        <v>904</v>
      </c>
      <c r="X20" s="117" t="s">
        <v>905</v>
      </c>
      <c r="Y20" s="112" t="s">
        <v>906</v>
      </c>
      <c r="Z20" s="117" t="s">
        <v>907</v>
      </c>
      <c r="AA20" s="112" t="s">
        <v>908</v>
      </c>
      <c r="AB20" s="116" t="s">
        <v>909</v>
      </c>
      <c r="AC20" s="116" t="s">
        <v>910</v>
      </c>
      <c r="AD20" s="116" t="s">
        <v>859</v>
      </c>
      <c r="AE20" s="116" t="s">
        <v>911</v>
      </c>
      <c r="AF20" s="117" t="s">
        <v>912</v>
      </c>
      <c r="AG20" s="112" t="s">
        <v>913</v>
      </c>
      <c r="AH20" s="116" t="s">
        <v>914</v>
      </c>
      <c r="AI20" s="116" t="s">
        <v>743</v>
      </c>
      <c r="AJ20" s="116" t="s">
        <v>915</v>
      </c>
      <c r="AK20" s="116" t="s">
        <v>916</v>
      </c>
      <c r="AL20" s="116" t="s">
        <v>917</v>
      </c>
      <c r="AM20" s="116" t="s">
        <v>918</v>
      </c>
      <c r="AN20" s="116" t="s">
        <v>919</v>
      </c>
      <c r="AO20" s="117" t="s">
        <v>920</v>
      </c>
      <c r="AP20" s="115" t="s">
        <v>921</v>
      </c>
      <c r="AQ20" s="113" t="s">
        <v>922</v>
      </c>
      <c r="AR20" s="113" t="s">
        <v>923</v>
      </c>
      <c r="AS20" s="113" t="s">
        <v>924</v>
      </c>
      <c r="AT20" s="113" t="s">
        <v>925</v>
      </c>
      <c r="AU20" s="113" t="s">
        <v>926</v>
      </c>
      <c r="AV20" s="113" t="s">
        <v>927</v>
      </c>
      <c r="AW20" s="113" t="s">
        <v>928</v>
      </c>
      <c r="AX20" s="113" t="s">
        <v>929</v>
      </c>
      <c r="AY20" s="114" t="s">
        <v>930</v>
      </c>
      <c r="AZ20" s="137" t="s">
        <v>931</v>
      </c>
      <c r="BA20" s="115" t="s">
        <v>932</v>
      </c>
      <c r="BB20" s="138">
        <v>1.4999999999999999E-2</v>
      </c>
      <c r="BC20" s="138">
        <v>1.0999999999999999E-2</v>
      </c>
      <c r="BD20" s="138">
        <v>8.0000000000000002E-3</v>
      </c>
      <c r="BE20" s="138">
        <v>6.0000000000000001E-3</v>
      </c>
      <c r="BF20" s="138">
        <v>5.0000000000000001E-3</v>
      </c>
      <c r="BG20" s="138">
        <v>4.0000000000000001E-3</v>
      </c>
      <c r="BH20" s="138">
        <v>2E-3</v>
      </c>
      <c r="BI20" s="138">
        <v>1E-3</v>
      </c>
      <c r="BJ20" s="138">
        <v>1E-3</v>
      </c>
      <c r="BK20" s="138">
        <v>8.0000000000000002E-3</v>
      </c>
      <c r="BL20" s="138">
        <v>4.0000000000000001E-3</v>
      </c>
      <c r="BM20" s="138">
        <v>1E-3</v>
      </c>
      <c r="BN20" s="138">
        <v>2E-3</v>
      </c>
      <c r="BO20" s="138">
        <v>1.4999999999999999E-2</v>
      </c>
      <c r="BP20" s="138">
        <v>2E-3</v>
      </c>
      <c r="BQ20" s="138">
        <v>5.0000000000000001E-3</v>
      </c>
      <c r="BR20" s="138">
        <v>2E-3</v>
      </c>
      <c r="BS20" s="138">
        <v>1E-3</v>
      </c>
      <c r="BT20" s="138">
        <v>4.0000000000000001E-3</v>
      </c>
      <c r="BU20" s="138">
        <v>2E-3</v>
      </c>
      <c r="BV20" s="139">
        <v>1E-3</v>
      </c>
      <c r="BW20" s="115" t="s">
        <v>933</v>
      </c>
      <c r="BX20" s="113" t="s">
        <v>934</v>
      </c>
      <c r="BY20" s="113" t="s">
        <v>935</v>
      </c>
      <c r="BZ20" s="113" t="s">
        <v>936</v>
      </c>
      <c r="CA20" s="113" t="s">
        <v>937</v>
      </c>
      <c r="CB20" s="113" t="s">
        <v>938</v>
      </c>
      <c r="CC20" s="113" t="s">
        <v>939</v>
      </c>
      <c r="CD20" s="114" t="s">
        <v>940</v>
      </c>
      <c r="CE20" s="115" t="s">
        <v>941</v>
      </c>
      <c r="CF20" s="114" t="s">
        <v>942</v>
      </c>
      <c r="CG20" s="115" t="s">
        <v>941</v>
      </c>
      <c r="CH20" s="114" t="s">
        <v>942</v>
      </c>
      <c r="CI20" s="137" t="s">
        <v>943</v>
      </c>
      <c r="CJ20" s="115" t="s">
        <v>944</v>
      </c>
      <c r="CK20" s="114" t="s">
        <v>945</v>
      </c>
      <c r="CL20" s="115" t="s">
        <v>946</v>
      </c>
      <c r="CM20" s="114" t="s">
        <v>947</v>
      </c>
      <c r="CN20" s="137" t="s">
        <v>948</v>
      </c>
      <c r="CO20" s="115" t="s">
        <v>949</v>
      </c>
      <c r="CP20" s="114" t="s">
        <v>950</v>
      </c>
      <c r="CQ20" s="115" t="s">
        <v>888</v>
      </c>
      <c r="CR20" s="140">
        <f t="shared" ref="CR20:DL20" si="10">IF($CP$21=0,0,(0+CR24)/$CP$21)</f>
        <v>1.0999999999999999E-2</v>
      </c>
      <c r="CS20" s="140">
        <f t="shared" si="10"/>
        <v>1.0999999999999999E-2</v>
      </c>
      <c r="CT20" s="140">
        <f t="shared" si="10"/>
        <v>1.0999999999999999E-2</v>
      </c>
      <c r="CU20" s="140">
        <f t="shared" si="10"/>
        <v>0.01</v>
      </c>
      <c r="CV20" s="140">
        <f t="shared" si="10"/>
        <v>0.01</v>
      </c>
      <c r="CW20" s="140">
        <f t="shared" si="10"/>
        <v>0.01</v>
      </c>
      <c r="CX20" s="140">
        <f t="shared" si="10"/>
        <v>0</v>
      </c>
      <c r="CY20" s="140">
        <f t="shared" si="10"/>
        <v>0</v>
      </c>
      <c r="CZ20" s="140">
        <f t="shared" si="10"/>
        <v>0</v>
      </c>
      <c r="DA20" s="140">
        <f t="shared" si="10"/>
        <v>0</v>
      </c>
      <c r="DB20" s="140">
        <f t="shared" si="10"/>
        <v>0</v>
      </c>
      <c r="DC20" s="140">
        <f t="shared" si="10"/>
        <v>0</v>
      </c>
      <c r="DD20" s="140">
        <f t="shared" si="10"/>
        <v>0</v>
      </c>
      <c r="DE20" s="140">
        <f t="shared" si="10"/>
        <v>0</v>
      </c>
      <c r="DF20" s="140">
        <f t="shared" si="10"/>
        <v>0</v>
      </c>
      <c r="DG20" s="140">
        <f t="shared" si="10"/>
        <v>0</v>
      </c>
      <c r="DH20" s="140">
        <f t="shared" si="10"/>
        <v>0</v>
      </c>
      <c r="DI20" s="140">
        <f t="shared" si="10"/>
        <v>0</v>
      </c>
      <c r="DJ20" s="140">
        <f t="shared" si="10"/>
        <v>0</v>
      </c>
      <c r="DK20" s="140">
        <f t="shared" si="10"/>
        <v>0</v>
      </c>
      <c r="DL20" s="141">
        <f t="shared" si="10"/>
        <v>0</v>
      </c>
      <c r="DM20" s="137" t="s">
        <v>951</v>
      </c>
      <c r="DN20" s="115" t="s">
        <v>845</v>
      </c>
      <c r="DO20" s="113" t="s">
        <v>846</v>
      </c>
      <c r="DP20" s="113" t="s">
        <v>847</v>
      </c>
      <c r="DQ20" s="114" t="s">
        <v>848</v>
      </c>
      <c r="DR20" s="115" t="s">
        <v>845</v>
      </c>
      <c r="DS20" s="113" t="s">
        <v>846</v>
      </c>
      <c r="DT20" s="113" t="s">
        <v>847</v>
      </c>
      <c r="DU20" s="114" t="s">
        <v>848</v>
      </c>
      <c r="DV20" s="115" t="s">
        <v>883</v>
      </c>
      <c r="DW20" s="114" t="s">
        <v>952</v>
      </c>
      <c r="KM20" s="142">
        <f t="shared" ref="KM20:LG20" si="11">SUMPRODUCT(--(($DR$23:$DR$59+$DS$23:$DS$59+$DT$23:$DT$59+$DU$23:$DU$59)&gt;0),--($F$23:$F$59="•"),KM$23:KM$59)*CR$16</f>
        <v>27240</v>
      </c>
      <c r="KN20" s="142">
        <f t="shared" si="11"/>
        <v>45400</v>
      </c>
      <c r="KO20" s="142">
        <f t="shared" si="11"/>
        <v>77040</v>
      </c>
      <c r="KP20" s="142">
        <f t="shared" si="11"/>
        <v>304000</v>
      </c>
      <c r="KQ20" s="142">
        <f t="shared" si="11"/>
        <v>264000</v>
      </c>
      <c r="KR20" s="142">
        <f t="shared" si="11"/>
        <v>96000</v>
      </c>
      <c r="KS20" s="142">
        <f t="shared" si="11"/>
        <v>0</v>
      </c>
      <c r="KT20" s="142">
        <f t="shared" si="11"/>
        <v>0</v>
      </c>
      <c r="KU20" s="142">
        <f t="shared" si="11"/>
        <v>0</v>
      </c>
      <c r="KV20" s="142">
        <f t="shared" si="11"/>
        <v>0</v>
      </c>
      <c r="KW20" s="142">
        <f t="shared" si="11"/>
        <v>0</v>
      </c>
      <c r="KX20" s="142">
        <f t="shared" si="11"/>
        <v>0</v>
      </c>
      <c r="KY20" s="142">
        <f t="shared" si="11"/>
        <v>0</v>
      </c>
      <c r="KZ20" s="142">
        <f t="shared" si="11"/>
        <v>0</v>
      </c>
      <c r="LA20" s="142">
        <f t="shared" si="11"/>
        <v>0</v>
      </c>
      <c r="LB20" s="142">
        <f t="shared" si="11"/>
        <v>0</v>
      </c>
      <c r="LC20" s="142">
        <f t="shared" si="11"/>
        <v>0</v>
      </c>
      <c r="LD20" s="142">
        <f t="shared" si="11"/>
        <v>0</v>
      </c>
      <c r="LE20" s="142">
        <f t="shared" si="11"/>
        <v>0</v>
      </c>
      <c r="LF20" s="142">
        <f t="shared" si="11"/>
        <v>0</v>
      </c>
      <c r="LG20" s="142">
        <f t="shared" si="11"/>
        <v>0</v>
      </c>
    </row>
    <row r="21" spans="1:342" s="111" customFormat="1" ht="12.75" hidden="1" customHeight="1">
      <c r="CA21" s="111">
        <f>0+CA26</f>
        <v>0</v>
      </c>
      <c r="CM21" s="111">
        <f>0+CM26</f>
        <v>3650</v>
      </c>
      <c r="CO21" s="111">
        <f>0+CO26</f>
        <v>173258</v>
      </c>
      <c r="CP21" s="111">
        <f>0+CP26</f>
        <v>813680</v>
      </c>
      <c r="KM21" s="143"/>
      <c r="KN21" s="143"/>
      <c r="KO21" s="143"/>
      <c r="KP21" s="143"/>
      <c r="KQ21" s="143"/>
      <c r="KR21" s="143"/>
      <c r="KS21" s="143"/>
      <c r="KT21" s="143"/>
      <c r="KU21" s="143"/>
      <c r="KV21" s="143"/>
      <c r="KW21" s="143"/>
      <c r="KX21" s="143"/>
      <c r="KY21" s="143"/>
      <c r="KZ21" s="143"/>
      <c r="LA21" s="143"/>
      <c r="LB21" s="143"/>
      <c r="LC21" s="143"/>
      <c r="LD21" s="143"/>
      <c r="LE21" s="143"/>
      <c r="LF21" s="143"/>
      <c r="LG21" s="143"/>
    </row>
    <row r="22" spans="1:342" ht="12.75" hidden="1" customHeight="1">
      <c r="BB22" s="144">
        <v>1</v>
      </c>
      <c r="BC22" s="144">
        <v>2</v>
      </c>
      <c r="BD22" s="144">
        <v>3</v>
      </c>
      <c r="BE22" s="144">
        <v>4</v>
      </c>
      <c r="BF22" s="144">
        <v>5</v>
      </c>
      <c r="BG22" s="144">
        <v>6</v>
      </c>
      <c r="BH22" s="144">
        <v>7</v>
      </c>
      <c r="BI22" s="144">
        <v>8</v>
      </c>
      <c r="BJ22" s="144">
        <v>9</v>
      </c>
      <c r="BK22" s="144">
        <v>10</v>
      </c>
      <c r="BL22" s="144">
        <v>11</v>
      </c>
      <c r="BM22" s="144">
        <v>12</v>
      </c>
      <c r="BN22" s="144">
        <v>13</v>
      </c>
      <c r="BO22" s="144">
        <v>14</v>
      </c>
      <c r="BP22" s="144">
        <v>15</v>
      </c>
      <c r="BQ22" s="144">
        <v>20</v>
      </c>
      <c r="BR22" s="144">
        <v>21</v>
      </c>
      <c r="BS22" s="144">
        <v>22</v>
      </c>
      <c r="BT22" s="144">
        <v>23</v>
      </c>
      <c r="BU22" s="144">
        <v>24</v>
      </c>
      <c r="BV22" s="144">
        <v>25</v>
      </c>
      <c r="KM22" s="142"/>
      <c r="KN22" s="142"/>
      <c r="KO22" s="142"/>
      <c r="KP22" s="142"/>
      <c r="KQ22" s="142"/>
      <c r="KR22" s="142"/>
      <c r="KS22" s="142"/>
      <c r="KT22" s="142"/>
      <c r="KU22" s="142"/>
      <c r="KV22" s="142"/>
      <c r="KW22" s="142"/>
      <c r="KX22" s="142"/>
      <c r="KY22" s="142"/>
      <c r="KZ22" s="142"/>
      <c r="LA22" s="142"/>
      <c r="LB22" s="142"/>
      <c r="LC22" s="142"/>
      <c r="LD22" s="142"/>
      <c r="LE22" s="142"/>
      <c r="LF22" s="142"/>
      <c r="LG22" s="142"/>
    </row>
    <row r="23" spans="1:342" ht="12.75" customHeight="1" thickBot="1">
      <c r="D23" s="145" t="s">
        <v>953</v>
      </c>
      <c r="E23" s="145" t="s">
        <v>954</v>
      </c>
      <c r="F23" s="146"/>
      <c r="G23" s="146"/>
      <c r="H23" s="146"/>
      <c r="I23" s="147" t="s">
        <v>955</v>
      </c>
      <c r="J23" s="146"/>
      <c r="K23" s="146"/>
      <c r="L23" s="147" t="s">
        <v>955</v>
      </c>
      <c r="M23" s="146"/>
      <c r="N23" s="146"/>
      <c r="O23" s="147" t="s">
        <v>955</v>
      </c>
      <c r="P23" s="146"/>
      <c r="Q23" s="146"/>
      <c r="R23" s="146"/>
      <c r="S23" s="146"/>
      <c r="T23" s="147" t="s">
        <v>955</v>
      </c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N23" s="146"/>
      <c r="BO23" s="146"/>
      <c r="BP23" s="146"/>
      <c r="BQ23" s="146"/>
      <c r="BR23" s="146"/>
      <c r="BS23" s="146"/>
      <c r="BT23" s="146"/>
      <c r="BU23" s="146"/>
      <c r="BV23" s="146"/>
      <c r="BW23" s="146"/>
      <c r="BX23" s="146"/>
      <c r="BY23" s="146"/>
      <c r="BZ23" s="146"/>
      <c r="CA23" s="146"/>
      <c r="CB23" s="146"/>
      <c r="CC23" s="146"/>
      <c r="CD23" s="146"/>
      <c r="CE23" s="146"/>
      <c r="CF23" s="146"/>
      <c r="CG23" s="146"/>
      <c r="CH23" s="146"/>
      <c r="CI23" s="146"/>
      <c r="CJ23" s="146"/>
      <c r="CK23" s="146"/>
      <c r="CL23" s="146"/>
      <c r="CM23" s="146"/>
      <c r="CN23" s="146"/>
      <c r="CO23" s="146"/>
      <c r="CP23" s="146"/>
      <c r="CQ23" s="148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50"/>
      <c r="DM23" s="146"/>
      <c r="DN23" s="146"/>
      <c r="DO23" s="146"/>
      <c r="DP23" s="146"/>
      <c r="DQ23" s="146"/>
      <c r="DR23" s="146"/>
      <c r="DS23" s="146"/>
      <c r="DT23" s="146"/>
      <c r="DU23" s="146"/>
      <c r="DV23" s="146"/>
      <c r="DW23" s="146"/>
      <c r="DX23" s="67">
        <f t="shared" ref="DX23:DX32" si="12">IF(AC23:AC59="Yes",0,IF(GV23="",IF(ISERROR(VLOOKUP(BZ23,$A$25045:$B$25048,2,FALSE)),0,VLOOKUP(BZ23,$A$25045:$B$25048,2,FALSE)),GV23))</f>
        <v>0</v>
      </c>
      <c r="KM23" s="142">
        <f t="shared" ref="KM23:LB38" si="13">(CR23*$AJ23)*IF((0+($DN23="X")+($DO23="X")+($DP23="X")+($DQ23="X"))=0,0,1)</f>
        <v>0</v>
      </c>
      <c r="KN23" s="142">
        <f t="shared" si="13"/>
        <v>0</v>
      </c>
      <c r="KO23" s="142">
        <f t="shared" si="13"/>
        <v>0</v>
      </c>
      <c r="KP23" s="142">
        <f t="shared" si="13"/>
        <v>0</v>
      </c>
      <c r="KQ23" s="142">
        <f t="shared" si="13"/>
        <v>0</v>
      </c>
      <c r="KR23" s="142">
        <f t="shared" si="13"/>
        <v>0</v>
      </c>
      <c r="KS23" s="142">
        <f t="shared" si="13"/>
        <v>0</v>
      </c>
      <c r="KT23" s="142">
        <f t="shared" si="13"/>
        <v>0</v>
      </c>
      <c r="KU23" s="142">
        <f t="shared" si="13"/>
        <v>0</v>
      </c>
      <c r="KV23" s="142">
        <f t="shared" si="13"/>
        <v>0</v>
      </c>
      <c r="KW23" s="142">
        <f t="shared" si="13"/>
        <v>0</v>
      </c>
      <c r="KX23" s="142">
        <f t="shared" si="13"/>
        <v>0</v>
      </c>
      <c r="KY23" s="142">
        <f t="shared" si="13"/>
        <v>0</v>
      </c>
      <c r="KZ23" s="142">
        <f t="shared" si="13"/>
        <v>0</v>
      </c>
      <c r="LA23" s="142">
        <f t="shared" si="13"/>
        <v>0</v>
      </c>
      <c r="LB23" s="142">
        <f t="shared" si="13"/>
        <v>0</v>
      </c>
      <c r="LC23" s="142">
        <f t="shared" ref="LC23:LG59" si="14">(DH23*$AJ23)*IF((0+($DN23="X")+($DO23="X")+($DP23="X")+($DQ23="X"))=0,0,1)</f>
        <v>0</v>
      </c>
      <c r="LD23" s="142">
        <f t="shared" si="14"/>
        <v>0</v>
      </c>
      <c r="LE23" s="142">
        <f t="shared" si="14"/>
        <v>0</v>
      </c>
      <c r="LF23" s="142">
        <f t="shared" si="14"/>
        <v>0</v>
      </c>
      <c r="LG23" s="142">
        <f t="shared" si="14"/>
        <v>0</v>
      </c>
      <c r="LI23" s="67">
        <f t="shared" ref="LI23:LI59" si="15">SUM(DR23:DU23)</f>
        <v>0</v>
      </c>
    </row>
    <row r="24" spans="1:342" ht="12.75" hidden="1" customHeight="1">
      <c r="CR24" s="67">
        <f t="shared" ref="CR24:DL24" si="16">IF(ISERROR(SUMPRODUCT(CR27:CR59,$AJ$27:$AJ$59)),0,SUMPRODUCT(CR27:CR59,$AJ$27:$AJ$59))</f>
        <v>9080</v>
      </c>
      <c r="CS24" s="67">
        <f t="shared" si="16"/>
        <v>9080</v>
      </c>
      <c r="CT24" s="67">
        <f t="shared" si="16"/>
        <v>8560</v>
      </c>
      <c r="CU24" s="67">
        <f t="shared" si="16"/>
        <v>8000</v>
      </c>
      <c r="CV24" s="67">
        <f t="shared" si="16"/>
        <v>8000</v>
      </c>
      <c r="CW24" s="67">
        <f t="shared" si="16"/>
        <v>8000</v>
      </c>
      <c r="CX24" s="67">
        <f t="shared" si="16"/>
        <v>0</v>
      </c>
      <c r="CY24" s="67">
        <f t="shared" si="16"/>
        <v>0</v>
      </c>
      <c r="CZ24" s="67">
        <f t="shared" si="16"/>
        <v>0</v>
      </c>
      <c r="DA24" s="67">
        <f t="shared" si="16"/>
        <v>0</v>
      </c>
      <c r="DB24" s="67">
        <f t="shared" si="16"/>
        <v>0</v>
      </c>
      <c r="DC24" s="67">
        <f t="shared" si="16"/>
        <v>0</v>
      </c>
      <c r="DD24" s="67">
        <f t="shared" si="16"/>
        <v>0</v>
      </c>
      <c r="DE24" s="67">
        <f t="shared" si="16"/>
        <v>0</v>
      </c>
      <c r="DF24" s="67">
        <f t="shared" si="16"/>
        <v>0</v>
      </c>
      <c r="DG24" s="67">
        <f t="shared" si="16"/>
        <v>0</v>
      </c>
      <c r="DH24" s="67">
        <f t="shared" si="16"/>
        <v>0</v>
      </c>
      <c r="DI24" s="67">
        <f t="shared" si="16"/>
        <v>0</v>
      </c>
      <c r="DJ24" s="67">
        <f t="shared" si="16"/>
        <v>0</v>
      </c>
      <c r="DK24" s="67">
        <f t="shared" si="16"/>
        <v>0</v>
      </c>
      <c r="DL24" s="67">
        <f t="shared" si="16"/>
        <v>0</v>
      </c>
      <c r="DR24" s="67">
        <f>SUMPRODUCT(DR27:DR59,$AJ$27:$AJ$59)</f>
        <v>813680</v>
      </c>
      <c r="DS24" s="67">
        <f>SUMPRODUCT(DS27:DS59,$AJ$27:$AJ$59)</f>
        <v>0</v>
      </c>
      <c r="DT24" s="67">
        <f>SUMPRODUCT(DT27:DT59,$AJ$27:$AJ$59)</f>
        <v>0</v>
      </c>
      <c r="DU24" s="67">
        <f>SUMPRODUCT(DU27:DU59,$AJ$27:$AJ$59)</f>
        <v>0</v>
      </c>
      <c r="DX24" s="67">
        <f t="shared" si="12"/>
        <v>0</v>
      </c>
      <c r="KM24" s="142">
        <f t="shared" si="13"/>
        <v>0</v>
      </c>
      <c r="KN24" s="142">
        <f t="shared" si="13"/>
        <v>0</v>
      </c>
      <c r="KO24" s="142">
        <f t="shared" si="13"/>
        <v>0</v>
      </c>
      <c r="KP24" s="142">
        <f t="shared" si="13"/>
        <v>0</v>
      </c>
      <c r="KQ24" s="142">
        <f t="shared" si="13"/>
        <v>0</v>
      </c>
      <c r="KR24" s="142">
        <f t="shared" si="13"/>
        <v>0</v>
      </c>
      <c r="KS24" s="142">
        <f t="shared" si="13"/>
        <v>0</v>
      </c>
      <c r="KT24" s="142">
        <f t="shared" si="13"/>
        <v>0</v>
      </c>
      <c r="KU24" s="142">
        <f t="shared" si="13"/>
        <v>0</v>
      </c>
      <c r="KV24" s="142">
        <f t="shared" si="13"/>
        <v>0</v>
      </c>
      <c r="KW24" s="142">
        <f t="shared" si="13"/>
        <v>0</v>
      </c>
      <c r="KX24" s="142">
        <f t="shared" si="13"/>
        <v>0</v>
      </c>
      <c r="KY24" s="142">
        <f t="shared" si="13"/>
        <v>0</v>
      </c>
      <c r="KZ24" s="142">
        <f t="shared" si="13"/>
        <v>0</v>
      </c>
      <c r="LA24" s="142">
        <f t="shared" si="13"/>
        <v>0</v>
      </c>
      <c r="LB24" s="142">
        <f t="shared" si="13"/>
        <v>0</v>
      </c>
      <c r="LC24" s="142">
        <f t="shared" si="14"/>
        <v>0</v>
      </c>
      <c r="LD24" s="142">
        <f t="shared" si="14"/>
        <v>0</v>
      </c>
      <c r="LE24" s="142">
        <f t="shared" si="14"/>
        <v>0</v>
      </c>
      <c r="LF24" s="142">
        <f t="shared" si="14"/>
        <v>0</v>
      </c>
      <c r="LG24" s="142">
        <f t="shared" si="14"/>
        <v>0</v>
      </c>
      <c r="LI24" s="67">
        <f t="shared" si="15"/>
        <v>813680</v>
      </c>
    </row>
    <row r="25" spans="1:342" ht="12.75" hidden="1" customHeight="1">
      <c r="CR25" s="67">
        <f t="shared" ref="CR25:DL25" si="17">IF(ISERROR(SUMPRODUCT(CR27:CR59,$AJ$27:$AJ$59)),0,SUMPRODUCT(CR27:CR59,$AJ$27:$AJ$59))</f>
        <v>9080</v>
      </c>
      <c r="CS25" s="67">
        <f t="shared" si="17"/>
        <v>9080</v>
      </c>
      <c r="CT25" s="67">
        <f t="shared" si="17"/>
        <v>8560</v>
      </c>
      <c r="CU25" s="67">
        <f t="shared" si="17"/>
        <v>8000</v>
      </c>
      <c r="CV25" s="67">
        <f t="shared" si="17"/>
        <v>8000</v>
      </c>
      <c r="CW25" s="67">
        <f t="shared" si="17"/>
        <v>8000</v>
      </c>
      <c r="CX25" s="67">
        <f t="shared" si="17"/>
        <v>0</v>
      </c>
      <c r="CY25" s="67">
        <f t="shared" si="17"/>
        <v>0</v>
      </c>
      <c r="CZ25" s="67">
        <f t="shared" si="17"/>
        <v>0</v>
      </c>
      <c r="DA25" s="67">
        <f t="shared" si="17"/>
        <v>0</v>
      </c>
      <c r="DB25" s="67">
        <f t="shared" si="17"/>
        <v>0</v>
      </c>
      <c r="DC25" s="67">
        <f t="shared" si="17"/>
        <v>0</v>
      </c>
      <c r="DD25" s="67">
        <f t="shared" si="17"/>
        <v>0</v>
      </c>
      <c r="DE25" s="67">
        <f t="shared" si="17"/>
        <v>0</v>
      </c>
      <c r="DF25" s="67">
        <f t="shared" si="17"/>
        <v>0</v>
      </c>
      <c r="DG25" s="67">
        <f t="shared" si="17"/>
        <v>0</v>
      </c>
      <c r="DH25" s="67">
        <f t="shared" si="17"/>
        <v>0</v>
      </c>
      <c r="DI25" s="67">
        <f t="shared" si="17"/>
        <v>0</v>
      </c>
      <c r="DJ25" s="67">
        <f t="shared" si="17"/>
        <v>0</v>
      </c>
      <c r="DK25" s="67">
        <f t="shared" si="17"/>
        <v>0</v>
      </c>
      <c r="DL25" s="67">
        <f t="shared" si="17"/>
        <v>0</v>
      </c>
      <c r="DR25" s="67">
        <f>SUMPRODUCT(DR27:DR59,$AI$27:$AI$59)</f>
        <v>173256.86</v>
      </c>
      <c r="DS25" s="67">
        <f>SUMPRODUCT(DS27:DS59,$AI$27:$AI$59)</f>
        <v>0</v>
      </c>
      <c r="DT25" s="67">
        <f>SUMPRODUCT(DT27:DT59,$AI$27:$AI$59)</f>
        <v>0</v>
      </c>
      <c r="DU25" s="67">
        <f>SUMPRODUCT(DU27:DU59,$AI$27:$AI$59)</f>
        <v>0</v>
      </c>
      <c r="DX25" s="67">
        <f t="shared" si="12"/>
        <v>0</v>
      </c>
      <c r="KM25" s="142">
        <f t="shared" si="13"/>
        <v>0</v>
      </c>
      <c r="KN25" s="142">
        <f t="shared" si="13"/>
        <v>0</v>
      </c>
      <c r="KO25" s="142">
        <f t="shared" si="13"/>
        <v>0</v>
      </c>
      <c r="KP25" s="142">
        <f t="shared" si="13"/>
        <v>0</v>
      </c>
      <c r="KQ25" s="142">
        <f t="shared" si="13"/>
        <v>0</v>
      </c>
      <c r="KR25" s="142">
        <f t="shared" si="13"/>
        <v>0</v>
      </c>
      <c r="KS25" s="142">
        <f t="shared" si="13"/>
        <v>0</v>
      </c>
      <c r="KT25" s="142">
        <f t="shared" si="13"/>
        <v>0</v>
      </c>
      <c r="KU25" s="142">
        <f t="shared" si="13"/>
        <v>0</v>
      </c>
      <c r="KV25" s="142">
        <f t="shared" si="13"/>
        <v>0</v>
      </c>
      <c r="KW25" s="142">
        <f t="shared" si="13"/>
        <v>0</v>
      </c>
      <c r="KX25" s="142">
        <f t="shared" si="13"/>
        <v>0</v>
      </c>
      <c r="KY25" s="142">
        <f t="shared" si="13"/>
        <v>0</v>
      </c>
      <c r="KZ25" s="142">
        <f t="shared" si="13"/>
        <v>0</v>
      </c>
      <c r="LA25" s="142">
        <f t="shared" si="13"/>
        <v>0</v>
      </c>
      <c r="LB25" s="142">
        <f t="shared" si="13"/>
        <v>0</v>
      </c>
      <c r="LC25" s="142">
        <f t="shared" si="14"/>
        <v>0</v>
      </c>
      <c r="LD25" s="142">
        <f t="shared" si="14"/>
        <v>0</v>
      </c>
      <c r="LE25" s="142">
        <f t="shared" si="14"/>
        <v>0</v>
      </c>
      <c r="LF25" s="142">
        <f t="shared" si="14"/>
        <v>0</v>
      </c>
      <c r="LG25" s="142">
        <f t="shared" si="14"/>
        <v>0</v>
      </c>
      <c r="LI25" s="67">
        <f t="shared" si="15"/>
        <v>173256.86</v>
      </c>
    </row>
    <row r="26" spans="1:342" ht="12.75" customHeight="1">
      <c r="A26" s="151" t="s">
        <v>954</v>
      </c>
      <c r="F26" s="152" t="s">
        <v>956</v>
      </c>
      <c r="G26" s="67" t="s">
        <v>957</v>
      </c>
      <c r="H26" s="152"/>
      <c r="I26" s="153" t="s">
        <v>958</v>
      </c>
      <c r="J26" s="153" t="s">
        <v>21</v>
      </c>
      <c r="K26" s="153" t="s">
        <v>21</v>
      </c>
      <c r="L26" s="153" t="s">
        <v>21</v>
      </c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4">
        <f>IF(CM26&lt;&gt;0,CP26/CM26,IF(ISERROR(CP26/CM26),0,CP26/CM26))</f>
        <v>222.93</v>
      </c>
      <c r="AK26" s="153"/>
      <c r="AL26" s="155">
        <f>(IF(ISERROR((CP26-CO26)/CP26),0%,(CP26-CO26)/CP26))</f>
        <v>0.78710000000000002</v>
      </c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56">
        <f>SUBTOTAL(109,GX27:GX59)</f>
        <v>0</v>
      </c>
      <c r="CB26" s="157">
        <f>SUBTOTAL(109,CB27:CB59)</f>
        <v>0</v>
      </c>
      <c r="CC26" s="158">
        <f>SUBTOTAL(109,CC27:CC59)</f>
        <v>1.002</v>
      </c>
      <c r="CD26" s="158">
        <f>SUBTOTAL(109,CD27:CD59)</f>
        <v>1.002</v>
      </c>
      <c r="CE26" s="153"/>
      <c r="CF26" s="153"/>
      <c r="CG26" s="153"/>
      <c r="CH26" s="153"/>
      <c r="CI26" s="153"/>
      <c r="CJ26" s="153"/>
      <c r="CK26" s="153"/>
      <c r="CL26" s="159">
        <f>SUBTOTAL(109,CL27:CL59)</f>
        <v>-3650</v>
      </c>
      <c r="CM26" s="156">
        <f>SUBTOTAL(109,CM27:CM59)</f>
        <v>3650</v>
      </c>
      <c r="CN26" s="153"/>
      <c r="CO26" s="160">
        <f>SUBTOTAL(109,CO27:CO59)</f>
        <v>173258</v>
      </c>
      <c r="CP26" s="160">
        <f>SUBTOTAL(109,CP27:CP59)</f>
        <v>813680</v>
      </c>
      <c r="CQ26" s="161"/>
      <c r="CR26" s="157">
        <f t="shared" ref="CR26:DM26" si="18">SUBTOTAL(109,CR27:CR59)</f>
        <v>40</v>
      </c>
      <c r="CS26" s="157">
        <f t="shared" si="18"/>
        <v>40</v>
      </c>
      <c r="CT26" s="157">
        <f t="shared" si="18"/>
        <v>38</v>
      </c>
      <c r="CU26" s="157">
        <f t="shared" si="18"/>
        <v>36</v>
      </c>
      <c r="CV26" s="157">
        <f t="shared" si="18"/>
        <v>36</v>
      </c>
      <c r="CW26" s="157">
        <f t="shared" si="18"/>
        <v>36</v>
      </c>
      <c r="CX26" s="157">
        <f t="shared" si="18"/>
        <v>0</v>
      </c>
      <c r="CY26" s="157">
        <f t="shared" si="18"/>
        <v>0</v>
      </c>
      <c r="CZ26" s="157">
        <f t="shared" si="18"/>
        <v>0</v>
      </c>
      <c r="DA26" s="157">
        <f t="shared" si="18"/>
        <v>0</v>
      </c>
      <c r="DB26" s="157">
        <f t="shared" si="18"/>
        <v>0</v>
      </c>
      <c r="DC26" s="157">
        <f t="shared" si="18"/>
        <v>0</v>
      </c>
      <c r="DD26" s="157">
        <f t="shared" si="18"/>
        <v>0</v>
      </c>
      <c r="DE26" s="157">
        <f t="shared" si="18"/>
        <v>0</v>
      </c>
      <c r="DF26" s="157">
        <f t="shared" si="18"/>
        <v>0</v>
      </c>
      <c r="DG26" s="157">
        <f t="shared" si="18"/>
        <v>0</v>
      </c>
      <c r="DH26" s="157">
        <f t="shared" si="18"/>
        <v>0</v>
      </c>
      <c r="DI26" s="157">
        <f t="shared" si="18"/>
        <v>0</v>
      </c>
      <c r="DJ26" s="157">
        <f t="shared" si="18"/>
        <v>0</v>
      </c>
      <c r="DK26" s="157">
        <f t="shared" si="18"/>
        <v>0</v>
      </c>
      <c r="DL26" s="157">
        <f t="shared" si="18"/>
        <v>0</v>
      </c>
      <c r="DM26" s="157">
        <f t="shared" si="18"/>
        <v>0</v>
      </c>
      <c r="DN26" s="153"/>
      <c r="DO26" s="153"/>
      <c r="DP26" s="153"/>
      <c r="DQ26" s="153"/>
      <c r="DR26" s="157">
        <f>SUBTOTAL(109,DR27:DR59)</f>
        <v>3650</v>
      </c>
      <c r="DS26" s="157">
        <f>SUBTOTAL(109,DS27:DS59)</f>
        <v>0</v>
      </c>
      <c r="DT26" s="157">
        <f>SUBTOTAL(109,DT27:DT59)</f>
        <v>0</v>
      </c>
      <c r="DU26" s="157">
        <f>SUBTOTAL(109,DU27:DU59)</f>
        <v>0</v>
      </c>
      <c r="DV26" s="153"/>
      <c r="DW26" s="153"/>
      <c r="DX26" s="67">
        <f t="shared" si="12"/>
        <v>0</v>
      </c>
      <c r="DZ26" s="67">
        <f>SUBTOTAL(109,DZ27:DZ59)</f>
        <v>0</v>
      </c>
      <c r="KM26" s="142">
        <f t="shared" si="13"/>
        <v>0</v>
      </c>
      <c r="KN26" s="142">
        <f t="shared" si="13"/>
        <v>0</v>
      </c>
      <c r="KO26" s="142">
        <f t="shared" si="13"/>
        <v>0</v>
      </c>
      <c r="KP26" s="142">
        <f t="shared" si="13"/>
        <v>0</v>
      </c>
      <c r="KQ26" s="142">
        <f t="shared" si="13"/>
        <v>0</v>
      </c>
      <c r="KR26" s="142">
        <f t="shared" si="13"/>
        <v>0</v>
      </c>
      <c r="KS26" s="142">
        <f t="shared" si="13"/>
        <v>0</v>
      </c>
      <c r="KT26" s="142">
        <f t="shared" si="13"/>
        <v>0</v>
      </c>
      <c r="KU26" s="142">
        <f t="shared" si="13"/>
        <v>0</v>
      </c>
      <c r="KV26" s="142">
        <f t="shared" si="13"/>
        <v>0</v>
      </c>
      <c r="KW26" s="142">
        <f t="shared" si="13"/>
        <v>0</v>
      </c>
      <c r="KX26" s="142">
        <f t="shared" si="13"/>
        <v>0</v>
      </c>
      <c r="KY26" s="142">
        <f t="shared" si="13"/>
        <v>0</v>
      </c>
      <c r="KZ26" s="142">
        <f t="shared" si="13"/>
        <v>0</v>
      </c>
      <c r="LA26" s="142">
        <f t="shared" si="13"/>
        <v>0</v>
      </c>
      <c r="LB26" s="142">
        <f t="shared" si="13"/>
        <v>0</v>
      </c>
      <c r="LC26" s="142">
        <f t="shared" si="14"/>
        <v>0</v>
      </c>
      <c r="LD26" s="142">
        <f t="shared" si="14"/>
        <v>0</v>
      </c>
      <c r="LE26" s="142">
        <f t="shared" si="14"/>
        <v>0</v>
      </c>
      <c r="LF26" s="142">
        <f t="shared" si="14"/>
        <v>0</v>
      </c>
      <c r="LG26" s="142">
        <f t="shared" si="14"/>
        <v>0</v>
      </c>
      <c r="LI26" s="67">
        <f t="shared" si="15"/>
        <v>3650</v>
      </c>
    </row>
    <row r="27" spans="1:342" ht="12.75" customHeight="1">
      <c r="A27" s="151" t="s">
        <v>954</v>
      </c>
      <c r="B27" s="67" t="s">
        <v>959</v>
      </c>
      <c r="C27" s="67">
        <v>9200491</v>
      </c>
      <c r="E27" s="77"/>
      <c r="F27" s="162" t="s">
        <v>960</v>
      </c>
      <c r="G27" s="163" t="s">
        <v>954</v>
      </c>
      <c r="H27" s="164"/>
      <c r="I27" s="165">
        <v>10021755</v>
      </c>
      <c r="J27" s="163" t="s">
        <v>961</v>
      </c>
      <c r="K27" s="166"/>
      <c r="L27" s="166"/>
      <c r="M27" s="167"/>
      <c r="N27" s="167"/>
      <c r="O27" s="168"/>
      <c r="P27" s="168" t="s">
        <v>962</v>
      </c>
      <c r="Q27" s="168" t="s">
        <v>963</v>
      </c>
      <c r="R27" s="169"/>
      <c r="S27" s="170"/>
      <c r="T27" s="171"/>
      <c r="U27" s="169"/>
      <c r="V27" s="169"/>
      <c r="W27" s="169"/>
      <c r="X27" s="172"/>
      <c r="Y27" s="166"/>
      <c r="Z27" s="172"/>
      <c r="AA27" s="169" t="s">
        <v>964</v>
      </c>
      <c r="AB27" s="169"/>
      <c r="AC27" s="169"/>
      <c r="AD27" s="170" t="str">
        <f t="shared" ref="AD27:AD58" si="19">IF(ISNA(VLOOKUP(I27,$A$24997:$C$25044,3,FALSE)),"",VLOOKUP(I27,$A$24997:$C$25044,3,FALSE))</f>
        <v/>
      </c>
      <c r="AE27" s="169"/>
      <c r="AF27" s="169"/>
      <c r="AG27" s="173"/>
      <c r="AH27" s="169"/>
      <c r="AI27" s="173">
        <v>55.11</v>
      </c>
      <c r="AJ27" s="173">
        <v>260</v>
      </c>
      <c r="AK27" s="174">
        <f t="shared" ref="AK27:AK58" si="20">IF(AJ27&lt;&gt;0,(AJ27-AG27)/AJ27,IF(ISERROR((AJ27-AG27)/AJ27),"_",(AJ27-AG27)/AJ27))</f>
        <v>1</v>
      </c>
      <c r="AL27" s="175">
        <f t="shared" ref="AL27:AL58" si="21">IF(AJ27&lt;&gt;0,(AJ27-AI27)/AJ27,IF(ISERROR((AJ27-AI27)/AJ27),"_",(AJ27-AI27)/AJ27))</f>
        <v>0.78800000000000003</v>
      </c>
      <c r="AM27" s="173"/>
      <c r="AN27" s="173"/>
      <c r="AO27" s="175" t="str">
        <f t="shared" ref="AO27:AO58" si="22">IF(AN27&lt;&gt;0,(AN27-AI27)/AN27,IF(ISERROR((AN27-AI27)/AN27),"_",(AN27-AI27)/AN27))</f>
        <v>_</v>
      </c>
      <c r="AP27" s="169"/>
      <c r="AQ27" s="169"/>
      <c r="AR27" s="169"/>
      <c r="AS27" s="169"/>
      <c r="AT27" s="169"/>
      <c r="AU27" s="169"/>
      <c r="AV27" s="169"/>
      <c r="AW27" s="169"/>
      <c r="AX27" s="169"/>
      <c r="AY27" s="169"/>
      <c r="AZ27" s="169"/>
      <c r="BA27" s="176"/>
      <c r="BB27" s="177"/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77"/>
      <c r="BR27" s="177"/>
      <c r="BS27" s="177"/>
      <c r="BT27" s="177"/>
      <c r="BU27" s="177"/>
      <c r="BV27" s="177"/>
      <c r="BW27" s="178">
        <v>0.05</v>
      </c>
      <c r="BX27" s="179">
        <v>26</v>
      </c>
      <c r="BY27" s="180">
        <v>0.55000000000000004</v>
      </c>
      <c r="BZ27" s="169"/>
      <c r="CA27" s="181">
        <f t="shared" ref="CA27:CA58" si="23">IF(ISERROR(ROUND(((CK27*BW27*BX27)/BY27)/CI27,0)*CI27),"",ROUND(((CK27*BW27*BX27)/BY27)/CI27,0)*CI27)</f>
        <v>0</v>
      </c>
      <c r="CB27" s="182"/>
      <c r="CC27" s="183">
        <f t="shared" ref="CC27:CC58" si="24">IF($CM$26&lt;&gt;0,CM27/$CM$26,0)</f>
        <v>0.11</v>
      </c>
      <c r="CD27" s="183">
        <f t="shared" ref="CD27:CD58" si="25">IF($CM$21&lt;&gt;0,CM27/$CM$21,0)</f>
        <v>0.11</v>
      </c>
      <c r="CE27" s="184">
        <v>2</v>
      </c>
      <c r="CF27" s="184">
        <v>12</v>
      </c>
      <c r="CG27" s="184"/>
      <c r="CH27" s="184"/>
      <c r="CI27" s="184">
        <v>1</v>
      </c>
      <c r="CJ27" s="181">
        <f t="shared" ref="CJ27:CJ58" si="26">IF(AC27&lt;&gt;"YES",SUMIF(CR27:DL27,"&gt;0",$CR$16:$DL$16),SUMIF(CR27:DL27,"&gt;0",$CR$14:$DL$14))</f>
        <v>100</v>
      </c>
      <c r="CK27" s="181">
        <f t="shared" ref="CK27:CK58" si="27">IF(AC27&lt;&gt;"YES",SUMIF(BB27:BV27,"=X",$BB$16:$BV$16),SUMIF(BB27:BV27,"=X",$CR$14:$DL$14))</f>
        <v>0</v>
      </c>
      <c r="CL27" s="185">
        <f t="shared" ref="CL27:CL58" si="28">CB27-CM27</f>
        <v>-400</v>
      </c>
      <c r="CM27" s="186">
        <f t="shared" ref="CM27:CM58" si="29">IF(ISERROR(SUMPRODUCT(CR27:DL27,$CR$16:$DL$16)),0,SUMPRODUCT(CR27:DL27,$CR$16:$DL$16))</f>
        <v>400</v>
      </c>
      <c r="CN27" s="187">
        <f t="shared" ref="CN27:CN58" si="30">IF(ISERROR((CM27*BY27)/CJ27/BX27),"",(CM27*BY27)/CJ27/BX27)</f>
        <v>0.08</v>
      </c>
      <c r="CO27" s="188">
        <f t="shared" ref="CO27:CO58" si="31">AI27*CM27</f>
        <v>22044</v>
      </c>
      <c r="CP27" s="188">
        <f t="shared" ref="CP27:CP58" si="32">CM27*AJ27</f>
        <v>104000</v>
      </c>
      <c r="CQ27" s="177"/>
      <c r="CR27" s="189">
        <v>4</v>
      </c>
      <c r="CS27" s="189">
        <v>4</v>
      </c>
      <c r="CT27" s="189">
        <v>4</v>
      </c>
      <c r="CU27" s="189">
        <v>4</v>
      </c>
      <c r="CV27" s="189">
        <v>4</v>
      </c>
      <c r="CW27" s="189">
        <v>4</v>
      </c>
      <c r="CX27" s="189"/>
      <c r="CY27" s="189"/>
      <c r="CZ27" s="189"/>
      <c r="DA27" s="189"/>
      <c r="DB27" s="189"/>
      <c r="DC27" s="189"/>
      <c r="DD27" s="189"/>
      <c r="DE27" s="189"/>
      <c r="DF27" s="189"/>
      <c r="DG27" s="189"/>
      <c r="DH27" s="189"/>
      <c r="DI27" s="189"/>
      <c r="DJ27" s="189"/>
      <c r="DK27" s="189"/>
      <c r="DL27" s="189"/>
      <c r="DM27" s="186">
        <f t="shared" ref="DM27:DM58" si="33">CM27-SUM(DR27:DU27)</f>
        <v>0</v>
      </c>
      <c r="DN27" s="190" t="s">
        <v>965</v>
      </c>
      <c r="DO27" s="190"/>
      <c r="DP27" s="190"/>
      <c r="DQ27" s="190"/>
      <c r="DR27" s="181">
        <f t="shared" ref="DR27:DU58" si="34">IF($AC27="Yes",ROUND(($CM27*IF(DN27="X",1,0)),2),ROUND(($CM27*IF(DN27="X",1,0))/$GU27,2)*$GU27)</f>
        <v>400</v>
      </c>
      <c r="DS27" s="181">
        <f t="shared" si="34"/>
        <v>0</v>
      </c>
      <c r="DT27" s="181">
        <f t="shared" si="34"/>
        <v>0</v>
      </c>
      <c r="DU27" s="181">
        <f t="shared" si="34"/>
        <v>0</v>
      </c>
      <c r="DV27" s="169"/>
      <c r="DW27" s="172"/>
      <c r="DX27" s="67">
        <f t="shared" si="12"/>
        <v>0</v>
      </c>
      <c r="DY27" s="67">
        <f t="shared" ref="DY27:DY58" si="35">SUMIF(BB27:BV27,"=X",$BB$16:$BV$16)</f>
        <v>0</v>
      </c>
      <c r="DZ27" s="67">
        <f t="shared" ref="DZ27:DZ58" si="36">DY27*DX27</f>
        <v>0</v>
      </c>
      <c r="EA27" s="67">
        <v>0</v>
      </c>
      <c r="EB27" s="67">
        <v>4361028</v>
      </c>
      <c r="EC27" s="67">
        <f t="shared" ref="EC27:EC58" si="37">IF(ISERROR(IF(AC27="Yes",EB27/EA27,ROUND((EB27/EA27),2)-SUMIF($AC$27:$AC$59,"=Yes",$CB$27:$CB$59))),0,IF(AC27="Yes",EB27/EA27,ROUND((EB27/EA27),2)-SUMIF($AC$27:$AC$59,"=Yes",$CB$27:$CB$59)))</f>
        <v>0</v>
      </c>
      <c r="ED27" s="67">
        <f t="shared" ref="ED27:ED58" si="38">IF(ISERROR(EC27/$DZ$26),0,EC27/$DZ$26)</f>
        <v>0</v>
      </c>
      <c r="EE27" s="67">
        <f t="shared" ref="EE27:EE58" si="39">IF(ISERROR(ED27*DX27),0,ED27*DX27)</f>
        <v>0</v>
      </c>
      <c r="EF27" s="191">
        <f t="shared" ref="EF27:EU42" si="40">(IF(AND(BB27="X",IF(ISERROR(((FV27)/BB$16)),0,((FV27)/BB$16))&gt;0),IF(ISERROR(((FV27)/BB$16)),0,((FV27)/BB$16))/SUMIF($BB27:$BV27,"=X",$FV27:$GP27),0)*$CB27)</f>
        <v>0</v>
      </c>
      <c r="EG27" s="191">
        <f t="shared" si="40"/>
        <v>0</v>
      </c>
      <c r="EH27" s="191">
        <f t="shared" si="40"/>
        <v>0</v>
      </c>
      <c r="EI27" s="191">
        <f t="shared" si="40"/>
        <v>0</v>
      </c>
      <c r="EJ27" s="191">
        <f t="shared" si="40"/>
        <v>0</v>
      </c>
      <c r="EK27" s="191">
        <f t="shared" si="40"/>
        <v>0</v>
      </c>
      <c r="EL27" s="191">
        <f t="shared" si="40"/>
        <v>0</v>
      </c>
      <c r="EM27" s="191">
        <f t="shared" si="40"/>
        <v>0</v>
      </c>
      <c r="EN27" s="191">
        <f t="shared" si="40"/>
        <v>0</v>
      </c>
      <c r="EO27" s="191">
        <f t="shared" si="40"/>
        <v>0</v>
      </c>
      <c r="EP27" s="191">
        <f t="shared" si="40"/>
        <v>0</v>
      </c>
      <c r="EQ27" s="191">
        <f t="shared" si="40"/>
        <v>0</v>
      </c>
      <c r="ER27" s="191">
        <f t="shared" si="40"/>
        <v>0</v>
      </c>
      <c r="ES27" s="191">
        <f t="shared" si="40"/>
        <v>0</v>
      </c>
      <c r="ET27" s="191">
        <f t="shared" si="40"/>
        <v>0</v>
      </c>
      <c r="EU27" s="191">
        <f t="shared" si="40"/>
        <v>0</v>
      </c>
      <c r="EV27" s="191">
        <f t="shared" ref="EV27:EZ58" si="41">(IF(AND(BR27="X",IF(ISERROR(((GL27)/BR$16)),0,((GL27)/BR$16))&gt;0),IF(ISERROR(((GL27)/BR$16)),0,((GL27)/BR$16))/SUMIF($BB27:$BV27,"=X",$FV27:$GP27),0)*$CB27)</f>
        <v>0</v>
      </c>
      <c r="EW27" s="191">
        <f t="shared" si="41"/>
        <v>0</v>
      </c>
      <c r="EX27" s="191">
        <f t="shared" si="41"/>
        <v>0</v>
      </c>
      <c r="EY27" s="191">
        <f t="shared" si="41"/>
        <v>0</v>
      </c>
      <c r="EZ27" s="191">
        <f t="shared" si="41"/>
        <v>0</v>
      </c>
      <c r="FA27" s="67">
        <f t="shared" ref="FA27:FP42" si="42">IF(BB27="X",CR$6/SUMIF($BB27:$BV27,"=X",$CR$6:$DL$6),0)</f>
        <v>0</v>
      </c>
      <c r="FB27" s="67">
        <f t="shared" si="42"/>
        <v>0</v>
      </c>
      <c r="FC27" s="67">
        <f t="shared" si="42"/>
        <v>0</v>
      </c>
      <c r="FD27" s="67">
        <f t="shared" si="42"/>
        <v>0</v>
      </c>
      <c r="FE27" s="67">
        <f t="shared" si="42"/>
        <v>0</v>
      </c>
      <c r="FF27" s="67">
        <f t="shared" si="42"/>
        <v>0</v>
      </c>
      <c r="FG27" s="67">
        <f t="shared" si="42"/>
        <v>0</v>
      </c>
      <c r="FH27" s="67">
        <f t="shared" si="42"/>
        <v>0</v>
      </c>
      <c r="FI27" s="67">
        <f t="shared" si="42"/>
        <v>0</v>
      </c>
      <c r="FJ27" s="67">
        <f t="shared" si="42"/>
        <v>0</v>
      </c>
      <c r="FK27" s="67">
        <f t="shared" si="42"/>
        <v>0</v>
      </c>
      <c r="FL27" s="67">
        <f t="shared" si="42"/>
        <v>0</v>
      </c>
      <c r="FM27" s="67">
        <f t="shared" si="42"/>
        <v>0</v>
      </c>
      <c r="FN27" s="67">
        <f t="shared" si="42"/>
        <v>0</v>
      </c>
      <c r="FO27" s="67">
        <f t="shared" si="42"/>
        <v>0</v>
      </c>
      <c r="FP27" s="67">
        <f t="shared" si="42"/>
        <v>0</v>
      </c>
      <c r="FQ27" s="67">
        <f t="shared" ref="FQ27:FU58" si="43">IF(BR27="X",DH$6/SUMIF($BB27:$BV27,"=X",$CR$6:$DL$6),0)</f>
        <v>0</v>
      </c>
      <c r="FR27" s="67">
        <f t="shared" si="43"/>
        <v>0</v>
      </c>
      <c r="FS27" s="67">
        <f t="shared" si="43"/>
        <v>0</v>
      </c>
      <c r="FT27" s="67">
        <f t="shared" si="43"/>
        <v>0</v>
      </c>
      <c r="FU27" s="67">
        <f t="shared" si="43"/>
        <v>0</v>
      </c>
      <c r="FV27" s="192">
        <v>450</v>
      </c>
      <c r="FW27" s="192">
        <v>550</v>
      </c>
      <c r="FX27" s="192">
        <v>720</v>
      </c>
      <c r="FY27" s="192">
        <v>2280</v>
      </c>
      <c r="FZ27" s="192">
        <v>1650</v>
      </c>
      <c r="GA27" s="192">
        <v>1160</v>
      </c>
      <c r="GB27" s="192">
        <v>660</v>
      </c>
      <c r="GC27" s="192">
        <v>190</v>
      </c>
      <c r="GD27" s="192">
        <v>300</v>
      </c>
      <c r="GE27" s="192">
        <v>880</v>
      </c>
      <c r="GF27" s="192">
        <v>400</v>
      </c>
      <c r="GG27" s="192">
        <v>80</v>
      </c>
      <c r="GH27" s="192">
        <v>80</v>
      </c>
      <c r="GI27" s="192">
        <v>150</v>
      </c>
      <c r="GJ27" s="192">
        <v>20</v>
      </c>
      <c r="GK27" s="192">
        <v>200</v>
      </c>
      <c r="GL27" s="192">
        <v>240</v>
      </c>
      <c r="GM27" s="192">
        <v>60</v>
      </c>
      <c r="GN27" s="192">
        <v>80</v>
      </c>
      <c r="GO27" s="192">
        <v>120</v>
      </c>
      <c r="GP27" s="192">
        <v>70</v>
      </c>
      <c r="GQ27" s="67">
        <f t="shared" ref="GQ27:GQ58" si="44">IF(CE27=0,1,CE27)</f>
        <v>2</v>
      </c>
      <c r="GR27" s="67">
        <f t="shared" ref="GR27:GR58" si="45">IF(CF27=0,9999999,CF27)</f>
        <v>12</v>
      </c>
      <c r="GS27" s="67">
        <f t="shared" ref="GS27:GS58" si="46">IF(CG27=0,1,CG27)</f>
        <v>1</v>
      </c>
      <c r="GT27" s="67">
        <f t="shared" ref="GT27:GT58" si="47">IF(CH27=0,9999999,CH27)</f>
        <v>9999999</v>
      </c>
      <c r="GU27" s="67">
        <f t="shared" ref="GU27:GU58" si="48">IF(CI27=0,1,CI27)</f>
        <v>1</v>
      </c>
      <c r="GX27" s="67">
        <f t="shared" ref="GX27:GX58" si="49">IF(AC27&lt;&gt;"Yes",CA27,0)</f>
        <v>0</v>
      </c>
      <c r="GY27" s="67">
        <v>1408</v>
      </c>
      <c r="HB27" s="67">
        <v>203022</v>
      </c>
      <c r="HD27" s="193">
        <f t="shared" ref="HD27:HX32" si="50">IF(LJ27="F",,IF($CB27&lt;0,0,IF(OR(BB30024="T",$GW27=1),CR30024,IF($AC27&lt;&gt;"Yes",ROUND(INT(IF(IF(EF27&gt;$GR27,$GR27,EF27)&lt;$GQ27,ROUND(EF27/$GQ27,0)*$GQ27,IF(EF27&gt;$GR27,$GR27,EF27))/$GU27),0)*$GU27,IF(ISERROR(($CB27*((CR30024*CR$16)/SUMPRODUCT($CR30024:$DL30024,$CR$16:$DL$16)))/CR$16),0,($CB27*((CR30024*CR$16)/SUMPRODUCT($CR30024:$DL30024,$CR$16:$DL$16)))/CR$16)))))</f>
        <v>0</v>
      </c>
      <c r="HE27" s="193">
        <f t="shared" si="50"/>
        <v>0</v>
      </c>
      <c r="HF27" s="193">
        <f t="shared" si="50"/>
        <v>0</v>
      </c>
      <c r="HG27" s="193">
        <f t="shared" si="50"/>
        <v>0</v>
      </c>
      <c r="HH27" s="193">
        <f t="shared" si="50"/>
        <v>0</v>
      </c>
      <c r="HI27" s="193">
        <f t="shared" si="50"/>
        <v>0</v>
      </c>
      <c r="HJ27" s="193">
        <f t="shared" si="50"/>
        <v>0</v>
      </c>
      <c r="HK27" s="193">
        <f t="shared" si="50"/>
        <v>0</v>
      </c>
      <c r="HL27" s="193">
        <f t="shared" si="50"/>
        <v>0</v>
      </c>
      <c r="HM27" s="193">
        <f t="shared" si="50"/>
        <v>0</v>
      </c>
      <c r="HN27" s="193">
        <f t="shared" si="50"/>
        <v>0</v>
      </c>
      <c r="HO27" s="193">
        <f t="shared" si="50"/>
        <v>0</v>
      </c>
      <c r="HP27" s="193">
        <f t="shared" si="50"/>
        <v>0</v>
      </c>
      <c r="HQ27" s="193">
        <f t="shared" si="50"/>
        <v>0</v>
      </c>
      <c r="HR27" s="193">
        <f t="shared" si="50"/>
        <v>0</v>
      </c>
      <c r="HS27" s="193">
        <f t="shared" si="50"/>
        <v>0</v>
      </c>
      <c r="HT27" s="193">
        <f t="shared" si="50"/>
        <v>0</v>
      </c>
      <c r="HU27" s="193">
        <f t="shared" si="50"/>
        <v>0</v>
      </c>
      <c r="HV27" s="193">
        <f t="shared" si="50"/>
        <v>0</v>
      </c>
      <c r="HW27" s="193">
        <f t="shared" si="50"/>
        <v>0</v>
      </c>
      <c r="HX27" s="193">
        <f t="shared" si="50"/>
        <v>0</v>
      </c>
      <c r="KE27" s="194"/>
      <c r="KF27" s="194"/>
      <c r="KG27" s="194"/>
      <c r="KH27" s="194"/>
      <c r="KM27" s="142">
        <f t="shared" si="13"/>
        <v>1040</v>
      </c>
      <c r="KN27" s="142">
        <f t="shared" si="13"/>
        <v>1040</v>
      </c>
      <c r="KO27" s="142">
        <f t="shared" si="13"/>
        <v>1040</v>
      </c>
      <c r="KP27" s="142">
        <f t="shared" si="13"/>
        <v>1040</v>
      </c>
      <c r="KQ27" s="142">
        <f t="shared" si="13"/>
        <v>1040</v>
      </c>
      <c r="KR27" s="142">
        <f t="shared" si="13"/>
        <v>1040</v>
      </c>
      <c r="KS27" s="142">
        <f t="shared" si="13"/>
        <v>0</v>
      </c>
      <c r="KT27" s="142">
        <f t="shared" si="13"/>
        <v>0</v>
      </c>
      <c r="KU27" s="142">
        <f t="shared" si="13"/>
        <v>0</v>
      </c>
      <c r="KV27" s="142">
        <f t="shared" si="13"/>
        <v>0</v>
      </c>
      <c r="KW27" s="142">
        <f t="shared" si="13"/>
        <v>0</v>
      </c>
      <c r="KX27" s="142">
        <f t="shared" si="13"/>
        <v>0</v>
      </c>
      <c r="KY27" s="142">
        <f t="shared" si="13"/>
        <v>0</v>
      </c>
      <c r="KZ27" s="142">
        <f t="shared" si="13"/>
        <v>0</v>
      </c>
      <c r="LA27" s="142">
        <f t="shared" si="13"/>
        <v>0</v>
      </c>
      <c r="LB27" s="142">
        <f t="shared" si="13"/>
        <v>0</v>
      </c>
      <c r="LC27" s="142">
        <f t="shared" si="14"/>
        <v>0</v>
      </c>
      <c r="LD27" s="142">
        <f t="shared" si="14"/>
        <v>0</v>
      </c>
      <c r="LE27" s="142">
        <f t="shared" si="14"/>
        <v>0</v>
      </c>
      <c r="LF27" s="142">
        <f t="shared" si="14"/>
        <v>0</v>
      </c>
      <c r="LG27" s="142">
        <f t="shared" si="14"/>
        <v>0</v>
      </c>
      <c r="LI27" s="67">
        <f t="shared" si="15"/>
        <v>400</v>
      </c>
      <c r="LJ27" s="67" t="s">
        <v>966</v>
      </c>
      <c r="LK27" s="67" t="s">
        <v>966</v>
      </c>
      <c r="LL27" s="67" t="s">
        <v>966</v>
      </c>
      <c r="LM27" s="67" t="s">
        <v>966</v>
      </c>
      <c r="LN27" s="67" t="s">
        <v>966</v>
      </c>
      <c r="LO27" s="67" t="s">
        <v>966</v>
      </c>
      <c r="LP27" s="67" t="s">
        <v>966</v>
      </c>
      <c r="LQ27" s="67" t="s">
        <v>966</v>
      </c>
      <c r="LR27" s="67" t="s">
        <v>966</v>
      </c>
      <c r="LS27" s="67" t="s">
        <v>966</v>
      </c>
      <c r="LT27" s="67" t="s">
        <v>966</v>
      </c>
      <c r="LU27" s="67" t="s">
        <v>966</v>
      </c>
      <c r="LV27" s="67" t="s">
        <v>966</v>
      </c>
      <c r="LW27" s="67" t="s">
        <v>966</v>
      </c>
      <c r="LX27" s="67" t="s">
        <v>966</v>
      </c>
      <c r="LY27" s="67" t="s">
        <v>966</v>
      </c>
      <c r="LZ27" s="67" t="s">
        <v>966</v>
      </c>
      <c r="MA27" s="67" t="s">
        <v>966</v>
      </c>
      <c r="MB27" s="67" t="s">
        <v>966</v>
      </c>
      <c r="MC27" s="67" t="s">
        <v>966</v>
      </c>
      <c r="MD27" s="67" t="s">
        <v>966</v>
      </c>
    </row>
    <row r="28" spans="1:342" ht="12.75" customHeight="1">
      <c r="A28" s="151" t="s">
        <v>954</v>
      </c>
      <c r="B28" s="67" t="s">
        <v>959</v>
      </c>
      <c r="C28" s="67">
        <v>9200491</v>
      </c>
      <c r="E28" s="77"/>
      <c r="F28" s="162" t="s">
        <v>960</v>
      </c>
      <c r="G28" s="163" t="s">
        <v>954</v>
      </c>
      <c r="H28" s="164"/>
      <c r="I28" s="165">
        <v>10021755</v>
      </c>
      <c r="J28" s="163" t="s">
        <v>961</v>
      </c>
      <c r="K28" s="166"/>
      <c r="L28" s="166"/>
      <c r="M28" s="167"/>
      <c r="N28" s="167"/>
      <c r="O28" s="168"/>
      <c r="P28" s="168" t="s">
        <v>967</v>
      </c>
      <c r="Q28" s="168" t="s">
        <v>963</v>
      </c>
      <c r="R28" s="169"/>
      <c r="S28" s="170"/>
      <c r="T28" s="171"/>
      <c r="U28" s="169"/>
      <c r="V28" s="169"/>
      <c r="W28" s="169"/>
      <c r="X28" s="172"/>
      <c r="Y28" s="166"/>
      <c r="Z28" s="172"/>
      <c r="AA28" s="169" t="s">
        <v>964</v>
      </c>
      <c r="AB28" s="169"/>
      <c r="AC28" s="169"/>
      <c r="AD28" s="170" t="str">
        <f t="shared" si="19"/>
        <v/>
      </c>
      <c r="AE28" s="169"/>
      <c r="AF28" s="169"/>
      <c r="AG28" s="173"/>
      <c r="AH28" s="169"/>
      <c r="AI28" s="173">
        <v>61.15</v>
      </c>
      <c r="AJ28" s="173">
        <v>280</v>
      </c>
      <c r="AK28" s="174">
        <f t="shared" si="20"/>
        <v>1</v>
      </c>
      <c r="AL28" s="175">
        <f t="shared" si="21"/>
        <v>0.78159999999999996</v>
      </c>
      <c r="AM28" s="173"/>
      <c r="AN28" s="173"/>
      <c r="AO28" s="175" t="str">
        <f t="shared" si="22"/>
        <v>_</v>
      </c>
      <c r="AP28" s="169"/>
      <c r="AQ28" s="169"/>
      <c r="AR28" s="169"/>
      <c r="AS28" s="169"/>
      <c r="AT28" s="169"/>
      <c r="AU28" s="169"/>
      <c r="AV28" s="169"/>
      <c r="AW28" s="169"/>
      <c r="AX28" s="169"/>
      <c r="AY28" s="169"/>
      <c r="AZ28" s="169"/>
      <c r="BA28" s="176"/>
      <c r="BB28" s="177"/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77"/>
      <c r="BR28" s="177"/>
      <c r="BS28" s="177"/>
      <c r="BT28" s="177"/>
      <c r="BU28" s="177"/>
      <c r="BV28" s="177"/>
      <c r="BW28" s="178">
        <v>0.05</v>
      </c>
      <c r="BX28" s="179">
        <v>26</v>
      </c>
      <c r="BY28" s="180">
        <v>0.55000000000000004</v>
      </c>
      <c r="BZ28" s="169"/>
      <c r="CA28" s="181">
        <f t="shared" si="23"/>
        <v>0</v>
      </c>
      <c r="CB28" s="182"/>
      <c r="CC28" s="183">
        <f t="shared" si="24"/>
        <v>0.11</v>
      </c>
      <c r="CD28" s="183">
        <f t="shared" si="25"/>
        <v>0.11</v>
      </c>
      <c r="CE28" s="184">
        <v>2</v>
      </c>
      <c r="CF28" s="184">
        <v>12</v>
      </c>
      <c r="CG28" s="184"/>
      <c r="CH28" s="184"/>
      <c r="CI28" s="184">
        <v>1</v>
      </c>
      <c r="CJ28" s="181">
        <f t="shared" si="26"/>
        <v>100</v>
      </c>
      <c r="CK28" s="181">
        <f t="shared" si="27"/>
        <v>0</v>
      </c>
      <c r="CL28" s="185">
        <f t="shared" si="28"/>
        <v>-400</v>
      </c>
      <c r="CM28" s="186">
        <f t="shared" si="29"/>
        <v>400</v>
      </c>
      <c r="CN28" s="187">
        <f t="shared" si="30"/>
        <v>0.08</v>
      </c>
      <c r="CO28" s="188">
        <f t="shared" si="31"/>
        <v>24460</v>
      </c>
      <c r="CP28" s="188">
        <f t="shared" si="32"/>
        <v>112000</v>
      </c>
      <c r="CQ28" s="177"/>
      <c r="CR28" s="189">
        <v>4</v>
      </c>
      <c r="CS28" s="189">
        <v>4</v>
      </c>
      <c r="CT28" s="189">
        <v>4</v>
      </c>
      <c r="CU28" s="189">
        <v>4</v>
      </c>
      <c r="CV28" s="189">
        <v>4</v>
      </c>
      <c r="CW28" s="189">
        <v>4</v>
      </c>
      <c r="CX28" s="189"/>
      <c r="CY28" s="189"/>
      <c r="CZ28" s="189"/>
      <c r="DA28" s="189"/>
      <c r="DB28" s="189"/>
      <c r="DC28" s="189"/>
      <c r="DD28" s="189"/>
      <c r="DE28" s="189"/>
      <c r="DF28" s="189"/>
      <c r="DG28" s="189"/>
      <c r="DH28" s="189"/>
      <c r="DI28" s="189"/>
      <c r="DJ28" s="189"/>
      <c r="DK28" s="189"/>
      <c r="DL28" s="189"/>
      <c r="DM28" s="186">
        <f t="shared" si="33"/>
        <v>0</v>
      </c>
      <c r="DN28" s="190" t="s">
        <v>965</v>
      </c>
      <c r="DO28" s="190"/>
      <c r="DP28" s="190"/>
      <c r="DQ28" s="190"/>
      <c r="DR28" s="181">
        <f t="shared" si="34"/>
        <v>400</v>
      </c>
      <c r="DS28" s="181">
        <f t="shared" si="34"/>
        <v>0</v>
      </c>
      <c r="DT28" s="181">
        <f t="shared" si="34"/>
        <v>0</v>
      </c>
      <c r="DU28" s="181">
        <f t="shared" si="34"/>
        <v>0</v>
      </c>
      <c r="DV28" s="169"/>
      <c r="DW28" s="172"/>
      <c r="DX28" s="67">
        <f t="shared" si="12"/>
        <v>0</v>
      </c>
      <c r="DY28" s="67">
        <f t="shared" si="35"/>
        <v>0</v>
      </c>
      <c r="DZ28" s="67">
        <f t="shared" si="36"/>
        <v>0</v>
      </c>
      <c r="EA28" s="67">
        <v>0</v>
      </c>
      <c r="EB28" s="67">
        <v>4361028</v>
      </c>
      <c r="EC28" s="67">
        <f t="shared" si="37"/>
        <v>0</v>
      </c>
      <c r="ED28" s="67">
        <f t="shared" si="38"/>
        <v>0</v>
      </c>
      <c r="EE28" s="67">
        <f t="shared" si="39"/>
        <v>0</v>
      </c>
      <c r="EF28" s="191">
        <f t="shared" si="40"/>
        <v>0</v>
      </c>
      <c r="EG28" s="191">
        <f t="shared" si="40"/>
        <v>0</v>
      </c>
      <c r="EH28" s="191">
        <f t="shared" si="40"/>
        <v>0</v>
      </c>
      <c r="EI28" s="191">
        <f t="shared" si="40"/>
        <v>0</v>
      </c>
      <c r="EJ28" s="191">
        <f t="shared" si="40"/>
        <v>0</v>
      </c>
      <c r="EK28" s="191">
        <f t="shared" si="40"/>
        <v>0</v>
      </c>
      <c r="EL28" s="191">
        <f t="shared" si="40"/>
        <v>0</v>
      </c>
      <c r="EM28" s="191">
        <f t="shared" si="40"/>
        <v>0</v>
      </c>
      <c r="EN28" s="191">
        <f t="shared" si="40"/>
        <v>0</v>
      </c>
      <c r="EO28" s="191">
        <f t="shared" si="40"/>
        <v>0</v>
      </c>
      <c r="EP28" s="191">
        <f t="shared" si="40"/>
        <v>0</v>
      </c>
      <c r="EQ28" s="191">
        <f t="shared" si="40"/>
        <v>0</v>
      </c>
      <c r="ER28" s="191">
        <f t="shared" si="40"/>
        <v>0</v>
      </c>
      <c r="ES28" s="191">
        <f t="shared" si="40"/>
        <v>0</v>
      </c>
      <c r="ET28" s="191">
        <f t="shared" si="40"/>
        <v>0</v>
      </c>
      <c r="EU28" s="191">
        <f t="shared" si="40"/>
        <v>0</v>
      </c>
      <c r="EV28" s="191">
        <f t="shared" si="41"/>
        <v>0</v>
      </c>
      <c r="EW28" s="191">
        <f t="shared" si="41"/>
        <v>0</v>
      </c>
      <c r="EX28" s="191">
        <f t="shared" si="41"/>
        <v>0</v>
      </c>
      <c r="EY28" s="191">
        <f t="shared" si="41"/>
        <v>0</v>
      </c>
      <c r="EZ28" s="191">
        <f t="shared" si="41"/>
        <v>0</v>
      </c>
      <c r="FA28" s="67">
        <f t="shared" si="42"/>
        <v>0</v>
      </c>
      <c r="FB28" s="67">
        <f t="shared" si="42"/>
        <v>0</v>
      </c>
      <c r="FC28" s="67">
        <f t="shared" si="42"/>
        <v>0</v>
      </c>
      <c r="FD28" s="67">
        <f t="shared" si="42"/>
        <v>0</v>
      </c>
      <c r="FE28" s="67">
        <f t="shared" si="42"/>
        <v>0</v>
      </c>
      <c r="FF28" s="67">
        <f t="shared" si="42"/>
        <v>0</v>
      </c>
      <c r="FG28" s="67">
        <f t="shared" si="42"/>
        <v>0</v>
      </c>
      <c r="FH28" s="67">
        <f t="shared" si="42"/>
        <v>0</v>
      </c>
      <c r="FI28" s="67">
        <f t="shared" si="42"/>
        <v>0</v>
      </c>
      <c r="FJ28" s="67">
        <f t="shared" si="42"/>
        <v>0</v>
      </c>
      <c r="FK28" s="67">
        <f t="shared" si="42"/>
        <v>0</v>
      </c>
      <c r="FL28" s="67">
        <f t="shared" si="42"/>
        <v>0</v>
      </c>
      <c r="FM28" s="67">
        <f t="shared" si="42"/>
        <v>0</v>
      </c>
      <c r="FN28" s="67">
        <f t="shared" si="42"/>
        <v>0</v>
      </c>
      <c r="FO28" s="67">
        <f t="shared" si="42"/>
        <v>0</v>
      </c>
      <c r="FP28" s="67">
        <f t="shared" si="42"/>
        <v>0</v>
      </c>
      <c r="FQ28" s="67">
        <f t="shared" si="43"/>
        <v>0</v>
      </c>
      <c r="FR28" s="67">
        <f t="shared" si="43"/>
        <v>0</v>
      </c>
      <c r="FS28" s="67">
        <f t="shared" si="43"/>
        <v>0</v>
      </c>
      <c r="FT28" s="67">
        <f t="shared" si="43"/>
        <v>0</v>
      </c>
      <c r="FU28" s="67">
        <f t="shared" si="43"/>
        <v>0</v>
      </c>
      <c r="FV28" s="192">
        <v>450</v>
      </c>
      <c r="FW28" s="192">
        <v>550</v>
      </c>
      <c r="FX28" s="192">
        <v>720</v>
      </c>
      <c r="FY28" s="192">
        <v>2280</v>
      </c>
      <c r="FZ28" s="192">
        <v>1650</v>
      </c>
      <c r="GA28" s="192">
        <v>1160</v>
      </c>
      <c r="GB28" s="192">
        <v>660</v>
      </c>
      <c r="GC28" s="192">
        <v>190</v>
      </c>
      <c r="GD28" s="192">
        <v>300</v>
      </c>
      <c r="GE28" s="192">
        <v>880</v>
      </c>
      <c r="GF28" s="192">
        <v>400</v>
      </c>
      <c r="GG28" s="192">
        <v>80</v>
      </c>
      <c r="GH28" s="192">
        <v>80</v>
      </c>
      <c r="GI28" s="192">
        <v>150</v>
      </c>
      <c r="GJ28" s="192">
        <v>20</v>
      </c>
      <c r="GK28" s="192">
        <v>200</v>
      </c>
      <c r="GL28" s="192">
        <v>240</v>
      </c>
      <c r="GM28" s="192">
        <v>60</v>
      </c>
      <c r="GN28" s="192">
        <v>80</v>
      </c>
      <c r="GO28" s="192">
        <v>120</v>
      </c>
      <c r="GP28" s="192">
        <v>70</v>
      </c>
      <c r="GQ28" s="67">
        <f t="shared" si="44"/>
        <v>2</v>
      </c>
      <c r="GR28" s="67">
        <f t="shared" si="45"/>
        <v>12</v>
      </c>
      <c r="GS28" s="67">
        <f t="shared" si="46"/>
        <v>1</v>
      </c>
      <c r="GT28" s="67">
        <f t="shared" si="47"/>
        <v>9999999</v>
      </c>
      <c r="GU28" s="67">
        <f t="shared" si="48"/>
        <v>1</v>
      </c>
      <c r="GX28" s="67">
        <f t="shared" si="49"/>
        <v>0</v>
      </c>
      <c r="GY28" s="67">
        <v>1408</v>
      </c>
      <c r="HB28" s="67">
        <v>203022</v>
      </c>
      <c r="HD28" s="193">
        <f t="shared" si="50"/>
        <v>0</v>
      </c>
      <c r="HE28" s="193">
        <f t="shared" si="50"/>
        <v>0</v>
      </c>
      <c r="HF28" s="193">
        <f t="shared" si="50"/>
        <v>0</v>
      </c>
      <c r="HG28" s="193">
        <f t="shared" si="50"/>
        <v>0</v>
      </c>
      <c r="HH28" s="193">
        <f t="shared" si="50"/>
        <v>0</v>
      </c>
      <c r="HI28" s="193">
        <f t="shared" si="50"/>
        <v>0</v>
      </c>
      <c r="HJ28" s="193">
        <f t="shared" si="50"/>
        <v>0</v>
      </c>
      <c r="HK28" s="193">
        <f t="shared" si="50"/>
        <v>0</v>
      </c>
      <c r="HL28" s="193">
        <f t="shared" si="50"/>
        <v>0</v>
      </c>
      <c r="HM28" s="193">
        <f t="shared" si="50"/>
        <v>0</v>
      </c>
      <c r="HN28" s="193">
        <f t="shared" si="50"/>
        <v>0</v>
      </c>
      <c r="HO28" s="193">
        <f t="shared" si="50"/>
        <v>0</v>
      </c>
      <c r="HP28" s="193">
        <f t="shared" si="50"/>
        <v>0</v>
      </c>
      <c r="HQ28" s="193">
        <f t="shared" si="50"/>
        <v>0</v>
      </c>
      <c r="HR28" s="193">
        <f t="shared" si="50"/>
        <v>0</v>
      </c>
      <c r="HS28" s="193">
        <f t="shared" si="50"/>
        <v>0</v>
      </c>
      <c r="HT28" s="193">
        <f t="shared" si="50"/>
        <v>0</v>
      </c>
      <c r="HU28" s="193">
        <f t="shared" si="50"/>
        <v>0</v>
      </c>
      <c r="HV28" s="193">
        <f t="shared" si="50"/>
        <v>0</v>
      </c>
      <c r="HW28" s="193">
        <f t="shared" si="50"/>
        <v>0</v>
      </c>
      <c r="HX28" s="193">
        <f t="shared" si="50"/>
        <v>0</v>
      </c>
      <c r="KD28" s="195"/>
      <c r="KE28" s="194"/>
      <c r="KF28" s="194"/>
      <c r="KG28" s="194"/>
      <c r="KH28" s="194"/>
      <c r="KM28" s="142">
        <f t="shared" si="13"/>
        <v>1120</v>
      </c>
      <c r="KN28" s="142">
        <f t="shared" si="13"/>
        <v>1120</v>
      </c>
      <c r="KO28" s="142">
        <f t="shared" si="13"/>
        <v>1120</v>
      </c>
      <c r="KP28" s="142">
        <f t="shared" si="13"/>
        <v>1120</v>
      </c>
      <c r="KQ28" s="142">
        <f t="shared" si="13"/>
        <v>1120</v>
      </c>
      <c r="KR28" s="142">
        <f t="shared" si="13"/>
        <v>1120</v>
      </c>
      <c r="KS28" s="142">
        <f t="shared" si="13"/>
        <v>0</v>
      </c>
      <c r="KT28" s="142">
        <f t="shared" si="13"/>
        <v>0</v>
      </c>
      <c r="KU28" s="142">
        <f t="shared" si="13"/>
        <v>0</v>
      </c>
      <c r="KV28" s="142">
        <f t="shared" si="13"/>
        <v>0</v>
      </c>
      <c r="KW28" s="142">
        <f t="shared" si="13"/>
        <v>0</v>
      </c>
      <c r="KX28" s="142">
        <f t="shared" si="13"/>
        <v>0</v>
      </c>
      <c r="KY28" s="142">
        <f t="shared" si="13"/>
        <v>0</v>
      </c>
      <c r="KZ28" s="142">
        <f t="shared" si="13"/>
        <v>0</v>
      </c>
      <c r="LA28" s="142">
        <f t="shared" si="13"/>
        <v>0</v>
      </c>
      <c r="LB28" s="142">
        <f t="shared" si="13"/>
        <v>0</v>
      </c>
      <c r="LC28" s="142">
        <f t="shared" si="14"/>
        <v>0</v>
      </c>
      <c r="LD28" s="142">
        <f t="shared" si="14"/>
        <v>0</v>
      </c>
      <c r="LE28" s="142">
        <f t="shared" si="14"/>
        <v>0</v>
      </c>
      <c r="LF28" s="142">
        <f t="shared" si="14"/>
        <v>0</v>
      </c>
      <c r="LG28" s="142">
        <f t="shared" si="14"/>
        <v>0</v>
      </c>
      <c r="LI28" s="67">
        <f t="shared" si="15"/>
        <v>400</v>
      </c>
      <c r="LJ28" s="67" t="s">
        <v>966</v>
      </c>
      <c r="LK28" s="67" t="s">
        <v>966</v>
      </c>
      <c r="LL28" s="67" t="s">
        <v>966</v>
      </c>
      <c r="LM28" s="67" t="s">
        <v>966</v>
      </c>
      <c r="LN28" s="67" t="s">
        <v>966</v>
      </c>
      <c r="LO28" s="67" t="s">
        <v>966</v>
      </c>
      <c r="LP28" s="67" t="s">
        <v>966</v>
      </c>
      <c r="LQ28" s="67" t="s">
        <v>966</v>
      </c>
      <c r="LR28" s="67" t="s">
        <v>966</v>
      </c>
      <c r="LS28" s="67" t="s">
        <v>966</v>
      </c>
      <c r="LT28" s="67" t="s">
        <v>966</v>
      </c>
      <c r="LU28" s="67" t="s">
        <v>966</v>
      </c>
      <c r="LV28" s="67" t="s">
        <v>966</v>
      </c>
      <c r="LW28" s="67" t="s">
        <v>966</v>
      </c>
      <c r="LX28" s="67" t="s">
        <v>966</v>
      </c>
      <c r="LY28" s="67" t="s">
        <v>966</v>
      </c>
      <c r="LZ28" s="67" t="s">
        <v>966</v>
      </c>
      <c r="MA28" s="67" t="s">
        <v>966</v>
      </c>
      <c r="MB28" s="67" t="s">
        <v>966</v>
      </c>
      <c r="MC28" s="67" t="s">
        <v>966</v>
      </c>
      <c r="MD28" s="67" t="s">
        <v>966</v>
      </c>
    </row>
    <row r="29" spans="1:342" ht="12.75" customHeight="1">
      <c r="A29" s="151" t="s">
        <v>954</v>
      </c>
      <c r="B29" s="67" t="s">
        <v>959</v>
      </c>
      <c r="C29" s="67">
        <v>9200491</v>
      </c>
      <c r="E29" s="77"/>
      <c r="F29" s="162" t="s">
        <v>960</v>
      </c>
      <c r="G29" s="163" t="s">
        <v>954</v>
      </c>
      <c r="H29" s="164"/>
      <c r="I29" s="165"/>
      <c r="J29" s="163" t="str">
        <f>IF(ISNA(VLOOKUP(I29,$A$24997:$C$25044,2,FALSE)),"UNKNOWN",VLOOKUP(I29,$A$24997:$C$25044,2,FALSE))</f>
        <v>UNKNOWN</v>
      </c>
      <c r="K29" s="166"/>
      <c r="L29" s="166"/>
      <c r="M29" s="167"/>
      <c r="N29" s="167"/>
      <c r="O29" s="168"/>
      <c r="P29" s="168"/>
      <c r="Q29" s="168"/>
      <c r="R29" s="169"/>
      <c r="S29" s="170"/>
      <c r="T29" s="171"/>
      <c r="U29" s="169"/>
      <c r="V29" s="169"/>
      <c r="W29" s="169"/>
      <c r="X29" s="172"/>
      <c r="Y29" s="166"/>
      <c r="Z29" s="172"/>
      <c r="AA29" s="169"/>
      <c r="AB29" s="169"/>
      <c r="AC29" s="169"/>
      <c r="AD29" s="170" t="str">
        <f t="shared" si="19"/>
        <v/>
      </c>
      <c r="AE29" s="169"/>
      <c r="AF29" s="169"/>
      <c r="AG29" s="173"/>
      <c r="AH29" s="169"/>
      <c r="AI29" s="173"/>
      <c r="AJ29" s="173"/>
      <c r="AK29" s="174" t="str">
        <f t="shared" si="20"/>
        <v>_</v>
      </c>
      <c r="AL29" s="175" t="str">
        <f t="shared" si="21"/>
        <v>_</v>
      </c>
      <c r="AM29" s="173"/>
      <c r="AN29" s="173"/>
      <c r="AO29" s="175" t="str">
        <f t="shared" si="22"/>
        <v>_</v>
      </c>
      <c r="AP29" s="169"/>
      <c r="AQ29" s="169"/>
      <c r="AR29" s="169"/>
      <c r="AS29" s="169"/>
      <c r="AT29" s="169"/>
      <c r="AU29" s="169"/>
      <c r="AV29" s="169"/>
      <c r="AW29" s="169"/>
      <c r="AX29" s="169"/>
      <c r="AY29" s="169"/>
      <c r="AZ29" s="169"/>
      <c r="BA29" s="176"/>
      <c r="BB29" s="177"/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77"/>
      <c r="BR29" s="177"/>
      <c r="BS29" s="177"/>
      <c r="BT29" s="177"/>
      <c r="BU29" s="177"/>
      <c r="BV29" s="177"/>
      <c r="BW29" s="178">
        <v>0.05</v>
      </c>
      <c r="BX29" s="179">
        <v>26</v>
      </c>
      <c r="BY29" s="180">
        <v>0.55000000000000004</v>
      </c>
      <c r="BZ29" s="169"/>
      <c r="CA29" s="181" t="str">
        <f t="shared" si="23"/>
        <v/>
      </c>
      <c r="CB29" s="182"/>
      <c r="CC29" s="183">
        <f t="shared" si="24"/>
        <v>0</v>
      </c>
      <c r="CD29" s="183">
        <f t="shared" si="25"/>
        <v>0</v>
      </c>
      <c r="CE29" s="184">
        <v>2</v>
      </c>
      <c r="CF29" s="184">
        <v>12</v>
      </c>
      <c r="CG29" s="184"/>
      <c r="CH29" s="184"/>
      <c r="CI29" s="184"/>
      <c r="CJ29" s="181">
        <f t="shared" si="26"/>
        <v>0</v>
      </c>
      <c r="CK29" s="181">
        <f t="shared" si="27"/>
        <v>0</v>
      </c>
      <c r="CL29" s="185">
        <f t="shared" si="28"/>
        <v>0</v>
      </c>
      <c r="CM29" s="186">
        <f t="shared" si="29"/>
        <v>0</v>
      </c>
      <c r="CN29" s="187" t="str">
        <f t="shared" si="30"/>
        <v/>
      </c>
      <c r="CO29" s="188">
        <f t="shared" si="31"/>
        <v>0</v>
      </c>
      <c r="CP29" s="188">
        <f t="shared" si="32"/>
        <v>0</v>
      </c>
      <c r="CQ29" s="177"/>
      <c r="CR29" s="189">
        <v>0</v>
      </c>
      <c r="CS29" s="189">
        <v>0</v>
      </c>
      <c r="CT29" s="189">
        <v>0</v>
      </c>
      <c r="CU29" s="189">
        <v>0</v>
      </c>
      <c r="CV29" s="189">
        <v>0</v>
      </c>
      <c r="CW29" s="189">
        <v>0</v>
      </c>
      <c r="CX29" s="189"/>
      <c r="CY29" s="189"/>
      <c r="CZ29" s="189"/>
      <c r="DA29" s="189"/>
      <c r="DB29" s="189"/>
      <c r="DC29" s="189"/>
      <c r="DD29" s="189"/>
      <c r="DE29" s="189"/>
      <c r="DF29" s="189"/>
      <c r="DG29" s="189"/>
      <c r="DH29" s="189"/>
      <c r="DI29" s="189"/>
      <c r="DJ29" s="189"/>
      <c r="DK29" s="189"/>
      <c r="DL29" s="189"/>
      <c r="DM29" s="186">
        <f t="shared" si="33"/>
        <v>0</v>
      </c>
      <c r="DN29" s="190"/>
      <c r="DO29" s="190"/>
      <c r="DP29" s="190"/>
      <c r="DQ29" s="190"/>
      <c r="DR29" s="181">
        <f t="shared" si="34"/>
        <v>0</v>
      </c>
      <c r="DS29" s="181">
        <f t="shared" si="34"/>
        <v>0</v>
      </c>
      <c r="DT29" s="181">
        <f t="shared" si="34"/>
        <v>0</v>
      </c>
      <c r="DU29" s="181">
        <f t="shared" si="34"/>
        <v>0</v>
      </c>
      <c r="DV29" s="169"/>
      <c r="DW29" s="172"/>
      <c r="DX29" s="67">
        <f t="shared" si="12"/>
        <v>0</v>
      </c>
      <c r="DY29" s="67">
        <f t="shared" si="35"/>
        <v>0</v>
      </c>
      <c r="DZ29" s="67">
        <f t="shared" si="36"/>
        <v>0</v>
      </c>
      <c r="EA29" s="67">
        <v>0</v>
      </c>
      <c r="EB29" s="67">
        <v>4361028</v>
      </c>
      <c r="EC29" s="67">
        <f t="shared" si="37"/>
        <v>0</v>
      </c>
      <c r="ED29" s="67">
        <f t="shared" si="38"/>
        <v>0</v>
      </c>
      <c r="EE29" s="67">
        <f t="shared" si="39"/>
        <v>0</v>
      </c>
      <c r="EF29" s="191">
        <f t="shared" si="40"/>
        <v>0</v>
      </c>
      <c r="EG29" s="191">
        <f t="shared" si="40"/>
        <v>0</v>
      </c>
      <c r="EH29" s="191">
        <f t="shared" si="40"/>
        <v>0</v>
      </c>
      <c r="EI29" s="191">
        <f t="shared" si="40"/>
        <v>0</v>
      </c>
      <c r="EJ29" s="191">
        <f t="shared" si="40"/>
        <v>0</v>
      </c>
      <c r="EK29" s="191">
        <f t="shared" si="40"/>
        <v>0</v>
      </c>
      <c r="EL29" s="191">
        <f t="shared" si="40"/>
        <v>0</v>
      </c>
      <c r="EM29" s="191">
        <f t="shared" si="40"/>
        <v>0</v>
      </c>
      <c r="EN29" s="191">
        <f t="shared" si="40"/>
        <v>0</v>
      </c>
      <c r="EO29" s="191">
        <f t="shared" si="40"/>
        <v>0</v>
      </c>
      <c r="EP29" s="191">
        <f t="shared" si="40"/>
        <v>0</v>
      </c>
      <c r="EQ29" s="191">
        <f t="shared" si="40"/>
        <v>0</v>
      </c>
      <c r="ER29" s="191">
        <f t="shared" si="40"/>
        <v>0</v>
      </c>
      <c r="ES29" s="191">
        <f t="shared" si="40"/>
        <v>0</v>
      </c>
      <c r="ET29" s="191">
        <f t="shared" si="40"/>
        <v>0</v>
      </c>
      <c r="EU29" s="191">
        <f t="shared" si="40"/>
        <v>0</v>
      </c>
      <c r="EV29" s="191">
        <f t="shared" si="41"/>
        <v>0</v>
      </c>
      <c r="EW29" s="191">
        <f t="shared" si="41"/>
        <v>0</v>
      </c>
      <c r="EX29" s="191">
        <f t="shared" si="41"/>
        <v>0</v>
      </c>
      <c r="EY29" s="191">
        <f t="shared" si="41"/>
        <v>0</v>
      </c>
      <c r="EZ29" s="191">
        <f t="shared" si="41"/>
        <v>0</v>
      </c>
      <c r="FA29" s="67">
        <f t="shared" si="42"/>
        <v>0</v>
      </c>
      <c r="FB29" s="67">
        <f t="shared" si="42"/>
        <v>0</v>
      </c>
      <c r="FC29" s="67">
        <f t="shared" si="42"/>
        <v>0</v>
      </c>
      <c r="FD29" s="67">
        <f t="shared" si="42"/>
        <v>0</v>
      </c>
      <c r="FE29" s="67">
        <f t="shared" si="42"/>
        <v>0</v>
      </c>
      <c r="FF29" s="67">
        <f t="shared" si="42"/>
        <v>0</v>
      </c>
      <c r="FG29" s="67">
        <f t="shared" si="42"/>
        <v>0</v>
      </c>
      <c r="FH29" s="67">
        <f t="shared" si="42"/>
        <v>0</v>
      </c>
      <c r="FI29" s="67">
        <f t="shared" si="42"/>
        <v>0</v>
      </c>
      <c r="FJ29" s="67">
        <f t="shared" si="42"/>
        <v>0</v>
      </c>
      <c r="FK29" s="67">
        <f t="shared" si="42"/>
        <v>0</v>
      </c>
      <c r="FL29" s="67">
        <f t="shared" si="42"/>
        <v>0</v>
      </c>
      <c r="FM29" s="67">
        <f t="shared" si="42"/>
        <v>0</v>
      </c>
      <c r="FN29" s="67">
        <f t="shared" si="42"/>
        <v>0</v>
      </c>
      <c r="FO29" s="67">
        <f t="shared" si="42"/>
        <v>0</v>
      </c>
      <c r="FP29" s="67">
        <f t="shared" si="42"/>
        <v>0</v>
      </c>
      <c r="FQ29" s="67">
        <f t="shared" si="43"/>
        <v>0</v>
      </c>
      <c r="FR29" s="67">
        <f t="shared" si="43"/>
        <v>0</v>
      </c>
      <c r="FS29" s="67">
        <f t="shared" si="43"/>
        <v>0</v>
      </c>
      <c r="FT29" s="67">
        <f t="shared" si="43"/>
        <v>0</v>
      </c>
      <c r="FU29" s="67">
        <f t="shared" si="43"/>
        <v>0</v>
      </c>
      <c r="FV29" s="192">
        <v>450</v>
      </c>
      <c r="FW29" s="192">
        <v>550</v>
      </c>
      <c r="FX29" s="192">
        <v>720</v>
      </c>
      <c r="FY29" s="192">
        <v>2280</v>
      </c>
      <c r="FZ29" s="192">
        <v>1650</v>
      </c>
      <c r="GA29" s="192">
        <v>1160</v>
      </c>
      <c r="GB29" s="192">
        <v>660</v>
      </c>
      <c r="GC29" s="192">
        <v>190</v>
      </c>
      <c r="GD29" s="192">
        <v>300</v>
      </c>
      <c r="GE29" s="192">
        <v>880</v>
      </c>
      <c r="GF29" s="192">
        <v>400</v>
      </c>
      <c r="GG29" s="192">
        <v>80</v>
      </c>
      <c r="GH29" s="192">
        <v>80</v>
      </c>
      <c r="GI29" s="192">
        <v>150</v>
      </c>
      <c r="GJ29" s="192">
        <v>20</v>
      </c>
      <c r="GK29" s="192">
        <v>200</v>
      </c>
      <c r="GL29" s="192">
        <v>240</v>
      </c>
      <c r="GM29" s="192">
        <v>60</v>
      </c>
      <c r="GN29" s="192">
        <v>80</v>
      </c>
      <c r="GO29" s="192">
        <v>120</v>
      </c>
      <c r="GP29" s="192">
        <v>70</v>
      </c>
      <c r="GQ29" s="67">
        <f t="shared" si="44"/>
        <v>2</v>
      </c>
      <c r="GR29" s="67">
        <f t="shared" si="45"/>
        <v>12</v>
      </c>
      <c r="GS29" s="67">
        <f t="shared" si="46"/>
        <v>1</v>
      </c>
      <c r="GT29" s="67">
        <f t="shared" si="47"/>
        <v>9999999</v>
      </c>
      <c r="GU29" s="67">
        <f t="shared" si="48"/>
        <v>1</v>
      </c>
      <c r="GX29" s="67" t="str">
        <f t="shared" si="49"/>
        <v/>
      </c>
      <c r="GY29" s="67">
        <v>1408</v>
      </c>
      <c r="HB29" s="67">
        <v>203022</v>
      </c>
      <c r="HD29" s="193">
        <f t="shared" si="50"/>
        <v>0</v>
      </c>
      <c r="HE29" s="193">
        <f t="shared" si="50"/>
        <v>0</v>
      </c>
      <c r="HF29" s="193">
        <f t="shared" si="50"/>
        <v>0</v>
      </c>
      <c r="HG29" s="193">
        <f t="shared" si="50"/>
        <v>0</v>
      </c>
      <c r="HH29" s="193">
        <f t="shared" si="50"/>
        <v>0</v>
      </c>
      <c r="HI29" s="193">
        <f t="shared" si="50"/>
        <v>0</v>
      </c>
      <c r="HJ29" s="193">
        <f t="shared" si="50"/>
        <v>0</v>
      </c>
      <c r="HK29" s="193">
        <f t="shared" si="50"/>
        <v>0</v>
      </c>
      <c r="HL29" s="193">
        <f t="shared" si="50"/>
        <v>0</v>
      </c>
      <c r="HM29" s="193">
        <f t="shared" si="50"/>
        <v>0</v>
      </c>
      <c r="HN29" s="193">
        <f t="shared" si="50"/>
        <v>0</v>
      </c>
      <c r="HO29" s="193">
        <f t="shared" si="50"/>
        <v>0</v>
      </c>
      <c r="HP29" s="193">
        <f t="shared" si="50"/>
        <v>0</v>
      </c>
      <c r="HQ29" s="193">
        <f t="shared" si="50"/>
        <v>0</v>
      </c>
      <c r="HR29" s="193">
        <f t="shared" si="50"/>
        <v>0</v>
      </c>
      <c r="HS29" s="193">
        <f t="shared" si="50"/>
        <v>0</v>
      </c>
      <c r="HT29" s="193">
        <f t="shared" si="50"/>
        <v>0</v>
      </c>
      <c r="HU29" s="193">
        <f t="shared" si="50"/>
        <v>0</v>
      </c>
      <c r="HV29" s="193">
        <f t="shared" si="50"/>
        <v>0</v>
      </c>
      <c r="HW29" s="193">
        <f t="shared" si="50"/>
        <v>0</v>
      </c>
      <c r="HX29" s="193">
        <f t="shared" si="50"/>
        <v>0</v>
      </c>
      <c r="KD29" s="195"/>
      <c r="KE29" s="194"/>
      <c r="KF29" s="194"/>
      <c r="KG29" s="194"/>
      <c r="KH29" s="194"/>
      <c r="KM29" s="142">
        <f t="shared" si="13"/>
        <v>0</v>
      </c>
      <c r="KN29" s="142">
        <f t="shared" si="13"/>
        <v>0</v>
      </c>
      <c r="KO29" s="142">
        <f t="shared" si="13"/>
        <v>0</v>
      </c>
      <c r="KP29" s="142">
        <f t="shared" si="13"/>
        <v>0</v>
      </c>
      <c r="KQ29" s="142">
        <f t="shared" si="13"/>
        <v>0</v>
      </c>
      <c r="KR29" s="142">
        <f t="shared" si="13"/>
        <v>0</v>
      </c>
      <c r="KS29" s="142">
        <f t="shared" si="13"/>
        <v>0</v>
      </c>
      <c r="KT29" s="142">
        <f t="shared" si="13"/>
        <v>0</v>
      </c>
      <c r="KU29" s="142">
        <f t="shared" si="13"/>
        <v>0</v>
      </c>
      <c r="KV29" s="142">
        <f t="shared" si="13"/>
        <v>0</v>
      </c>
      <c r="KW29" s="142">
        <f t="shared" si="13"/>
        <v>0</v>
      </c>
      <c r="KX29" s="142">
        <f t="shared" si="13"/>
        <v>0</v>
      </c>
      <c r="KY29" s="142">
        <f t="shared" si="13"/>
        <v>0</v>
      </c>
      <c r="KZ29" s="142">
        <f t="shared" si="13"/>
        <v>0</v>
      </c>
      <c r="LA29" s="142">
        <f t="shared" si="13"/>
        <v>0</v>
      </c>
      <c r="LB29" s="142">
        <f t="shared" si="13"/>
        <v>0</v>
      </c>
      <c r="LC29" s="142">
        <f t="shared" si="14"/>
        <v>0</v>
      </c>
      <c r="LD29" s="142">
        <f t="shared" si="14"/>
        <v>0</v>
      </c>
      <c r="LE29" s="142">
        <f t="shared" si="14"/>
        <v>0</v>
      </c>
      <c r="LF29" s="142">
        <f t="shared" si="14"/>
        <v>0</v>
      </c>
      <c r="LG29" s="142">
        <f t="shared" si="14"/>
        <v>0</v>
      </c>
      <c r="LI29" s="67">
        <f t="shared" si="15"/>
        <v>0</v>
      </c>
      <c r="LJ29" s="67" t="s">
        <v>966</v>
      </c>
      <c r="LK29" s="67" t="s">
        <v>966</v>
      </c>
      <c r="LL29" s="67" t="s">
        <v>966</v>
      </c>
      <c r="LM29" s="67" t="s">
        <v>966</v>
      </c>
      <c r="LN29" s="67" t="s">
        <v>966</v>
      </c>
      <c r="LO29" s="67" t="s">
        <v>966</v>
      </c>
      <c r="LP29" s="67" t="s">
        <v>966</v>
      </c>
      <c r="LQ29" s="67" t="s">
        <v>966</v>
      </c>
      <c r="LR29" s="67" t="s">
        <v>966</v>
      </c>
      <c r="LS29" s="67" t="s">
        <v>966</v>
      </c>
      <c r="LT29" s="67" t="s">
        <v>966</v>
      </c>
      <c r="LU29" s="67" t="s">
        <v>966</v>
      </c>
      <c r="LV29" s="67" t="s">
        <v>966</v>
      </c>
      <c r="LW29" s="67" t="s">
        <v>966</v>
      </c>
      <c r="LX29" s="67" t="s">
        <v>966</v>
      </c>
      <c r="LY29" s="67" t="s">
        <v>966</v>
      </c>
      <c r="LZ29" s="67" t="s">
        <v>966</v>
      </c>
      <c r="MA29" s="67" t="s">
        <v>966</v>
      </c>
      <c r="MB29" s="67" t="s">
        <v>966</v>
      </c>
      <c r="MC29" s="67" t="s">
        <v>966</v>
      </c>
      <c r="MD29" s="67" t="s">
        <v>966</v>
      </c>
    </row>
    <row r="30" spans="1:342" ht="12.75" customHeight="1">
      <c r="A30" s="151" t="s">
        <v>954</v>
      </c>
      <c r="B30" s="67" t="s">
        <v>959</v>
      </c>
      <c r="C30" s="67">
        <v>9200491</v>
      </c>
      <c r="E30" s="77"/>
      <c r="F30" s="162" t="s">
        <v>960</v>
      </c>
      <c r="G30" s="163" t="s">
        <v>954</v>
      </c>
      <c r="H30" s="164"/>
      <c r="I30" s="165">
        <v>10021755</v>
      </c>
      <c r="J30" s="163" t="s">
        <v>961</v>
      </c>
      <c r="K30" s="166"/>
      <c r="L30" s="166"/>
      <c r="M30" s="167"/>
      <c r="N30" s="167"/>
      <c r="O30" s="168"/>
      <c r="P30" s="168" t="s">
        <v>968</v>
      </c>
      <c r="Q30" s="168" t="s">
        <v>969</v>
      </c>
      <c r="R30" s="169"/>
      <c r="S30" s="170"/>
      <c r="T30" s="171"/>
      <c r="U30" s="169"/>
      <c r="V30" s="169"/>
      <c r="W30" s="169"/>
      <c r="X30" s="172"/>
      <c r="Y30" s="166"/>
      <c r="Z30" s="172"/>
      <c r="AA30" s="169" t="s">
        <v>964</v>
      </c>
      <c r="AB30" s="169"/>
      <c r="AC30" s="169"/>
      <c r="AD30" s="170" t="str">
        <f t="shared" si="19"/>
        <v/>
      </c>
      <c r="AE30" s="169"/>
      <c r="AF30" s="169"/>
      <c r="AG30" s="173"/>
      <c r="AH30" s="169"/>
      <c r="AI30" s="173">
        <v>55.11</v>
      </c>
      <c r="AJ30" s="173">
        <v>260</v>
      </c>
      <c r="AK30" s="174">
        <f t="shared" si="20"/>
        <v>1</v>
      </c>
      <c r="AL30" s="175">
        <f t="shared" si="21"/>
        <v>0.78800000000000003</v>
      </c>
      <c r="AM30" s="173"/>
      <c r="AN30" s="173"/>
      <c r="AO30" s="175" t="str">
        <f t="shared" si="22"/>
        <v>_</v>
      </c>
      <c r="AP30" s="169"/>
      <c r="AQ30" s="169"/>
      <c r="AR30" s="169"/>
      <c r="AS30" s="169"/>
      <c r="AT30" s="169"/>
      <c r="AU30" s="169"/>
      <c r="AV30" s="169"/>
      <c r="AW30" s="169"/>
      <c r="AX30" s="169"/>
      <c r="AY30" s="169"/>
      <c r="AZ30" s="169"/>
      <c r="BA30" s="176"/>
      <c r="BB30" s="177"/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77"/>
      <c r="BR30" s="177"/>
      <c r="BS30" s="177"/>
      <c r="BT30" s="177"/>
      <c r="BU30" s="177"/>
      <c r="BV30" s="177"/>
      <c r="BW30" s="178">
        <v>0.05</v>
      </c>
      <c r="BX30" s="179">
        <v>26</v>
      </c>
      <c r="BY30" s="180">
        <v>0.55000000000000004</v>
      </c>
      <c r="BZ30" s="169"/>
      <c r="CA30" s="181">
        <f t="shared" si="23"/>
        <v>0</v>
      </c>
      <c r="CB30" s="182"/>
      <c r="CC30" s="183">
        <f t="shared" si="24"/>
        <v>8.4000000000000005E-2</v>
      </c>
      <c r="CD30" s="183">
        <f t="shared" si="25"/>
        <v>8.4000000000000005E-2</v>
      </c>
      <c r="CE30" s="184">
        <v>2</v>
      </c>
      <c r="CF30" s="184">
        <v>12</v>
      </c>
      <c r="CG30" s="184"/>
      <c r="CH30" s="184"/>
      <c r="CI30" s="184">
        <v>1</v>
      </c>
      <c r="CJ30" s="181">
        <f t="shared" si="26"/>
        <v>100</v>
      </c>
      <c r="CK30" s="181">
        <f t="shared" si="27"/>
        <v>0</v>
      </c>
      <c r="CL30" s="185">
        <f t="shared" si="28"/>
        <v>-308</v>
      </c>
      <c r="CM30" s="186">
        <f t="shared" si="29"/>
        <v>308</v>
      </c>
      <c r="CN30" s="187">
        <f t="shared" si="30"/>
        <v>7.0000000000000007E-2</v>
      </c>
      <c r="CO30" s="188">
        <f t="shared" si="31"/>
        <v>16974</v>
      </c>
      <c r="CP30" s="188">
        <f t="shared" si="32"/>
        <v>80080</v>
      </c>
      <c r="CQ30" s="177"/>
      <c r="CR30" s="189">
        <v>4</v>
      </c>
      <c r="CS30" s="189">
        <v>4</v>
      </c>
      <c r="CT30" s="189">
        <v>3</v>
      </c>
      <c r="CU30" s="189">
        <v>3</v>
      </c>
      <c r="CV30" s="189">
        <v>3</v>
      </c>
      <c r="CW30" s="189">
        <v>3</v>
      </c>
      <c r="CX30" s="189"/>
      <c r="CY30" s="189"/>
      <c r="CZ30" s="189"/>
      <c r="DA30" s="189"/>
      <c r="DB30" s="189"/>
      <c r="DC30" s="189"/>
      <c r="DD30" s="189"/>
      <c r="DE30" s="189"/>
      <c r="DF30" s="189"/>
      <c r="DG30" s="189"/>
      <c r="DH30" s="189"/>
      <c r="DI30" s="189"/>
      <c r="DJ30" s="189"/>
      <c r="DK30" s="189"/>
      <c r="DL30" s="189"/>
      <c r="DM30" s="186">
        <f t="shared" si="33"/>
        <v>0</v>
      </c>
      <c r="DN30" s="190" t="s">
        <v>965</v>
      </c>
      <c r="DO30" s="190"/>
      <c r="DP30" s="190"/>
      <c r="DQ30" s="190"/>
      <c r="DR30" s="181">
        <f t="shared" si="34"/>
        <v>308</v>
      </c>
      <c r="DS30" s="181">
        <f t="shared" si="34"/>
        <v>0</v>
      </c>
      <c r="DT30" s="181">
        <f t="shared" si="34"/>
        <v>0</v>
      </c>
      <c r="DU30" s="181">
        <f t="shared" si="34"/>
        <v>0</v>
      </c>
      <c r="DV30" s="169"/>
      <c r="DW30" s="172"/>
      <c r="DX30" s="67">
        <f t="shared" si="12"/>
        <v>0</v>
      </c>
      <c r="DY30" s="67">
        <f t="shared" si="35"/>
        <v>0</v>
      </c>
      <c r="DZ30" s="67">
        <f t="shared" si="36"/>
        <v>0</v>
      </c>
      <c r="EA30" s="67">
        <v>0</v>
      </c>
      <c r="EB30" s="67">
        <v>4361028</v>
      </c>
      <c r="EC30" s="67">
        <f t="shared" si="37"/>
        <v>0</v>
      </c>
      <c r="ED30" s="67">
        <f t="shared" si="38"/>
        <v>0</v>
      </c>
      <c r="EE30" s="67">
        <f t="shared" si="39"/>
        <v>0</v>
      </c>
      <c r="EF30" s="191">
        <f t="shared" si="40"/>
        <v>0</v>
      </c>
      <c r="EG30" s="191">
        <f t="shared" si="40"/>
        <v>0</v>
      </c>
      <c r="EH30" s="191">
        <f t="shared" si="40"/>
        <v>0</v>
      </c>
      <c r="EI30" s="191">
        <f t="shared" si="40"/>
        <v>0</v>
      </c>
      <c r="EJ30" s="191">
        <f t="shared" si="40"/>
        <v>0</v>
      </c>
      <c r="EK30" s="191">
        <f t="shared" si="40"/>
        <v>0</v>
      </c>
      <c r="EL30" s="191">
        <f t="shared" si="40"/>
        <v>0</v>
      </c>
      <c r="EM30" s="191">
        <f t="shared" si="40"/>
        <v>0</v>
      </c>
      <c r="EN30" s="191">
        <f t="shared" si="40"/>
        <v>0</v>
      </c>
      <c r="EO30" s="191">
        <f t="shared" si="40"/>
        <v>0</v>
      </c>
      <c r="EP30" s="191">
        <f t="shared" si="40"/>
        <v>0</v>
      </c>
      <c r="EQ30" s="191">
        <f t="shared" si="40"/>
        <v>0</v>
      </c>
      <c r="ER30" s="191">
        <f t="shared" si="40"/>
        <v>0</v>
      </c>
      <c r="ES30" s="191">
        <f t="shared" si="40"/>
        <v>0</v>
      </c>
      <c r="ET30" s="191">
        <f t="shared" si="40"/>
        <v>0</v>
      </c>
      <c r="EU30" s="191">
        <f t="shared" si="40"/>
        <v>0</v>
      </c>
      <c r="EV30" s="191">
        <f t="shared" si="41"/>
        <v>0</v>
      </c>
      <c r="EW30" s="191">
        <f t="shared" si="41"/>
        <v>0</v>
      </c>
      <c r="EX30" s="191">
        <f t="shared" si="41"/>
        <v>0</v>
      </c>
      <c r="EY30" s="191">
        <f t="shared" si="41"/>
        <v>0</v>
      </c>
      <c r="EZ30" s="191">
        <f t="shared" si="41"/>
        <v>0</v>
      </c>
      <c r="FA30" s="67">
        <f t="shared" si="42"/>
        <v>0</v>
      </c>
      <c r="FB30" s="67">
        <f t="shared" si="42"/>
        <v>0</v>
      </c>
      <c r="FC30" s="67">
        <f t="shared" si="42"/>
        <v>0</v>
      </c>
      <c r="FD30" s="67">
        <f t="shared" si="42"/>
        <v>0</v>
      </c>
      <c r="FE30" s="67">
        <f t="shared" si="42"/>
        <v>0</v>
      </c>
      <c r="FF30" s="67">
        <f t="shared" si="42"/>
        <v>0</v>
      </c>
      <c r="FG30" s="67">
        <f t="shared" si="42"/>
        <v>0</v>
      </c>
      <c r="FH30" s="67">
        <f t="shared" si="42"/>
        <v>0</v>
      </c>
      <c r="FI30" s="67">
        <f t="shared" si="42"/>
        <v>0</v>
      </c>
      <c r="FJ30" s="67">
        <f t="shared" si="42"/>
        <v>0</v>
      </c>
      <c r="FK30" s="67">
        <f t="shared" si="42"/>
        <v>0</v>
      </c>
      <c r="FL30" s="67">
        <f t="shared" si="42"/>
        <v>0</v>
      </c>
      <c r="FM30" s="67">
        <f t="shared" si="42"/>
        <v>0</v>
      </c>
      <c r="FN30" s="67">
        <f t="shared" si="42"/>
        <v>0</v>
      </c>
      <c r="FO30" s="67">
        <f t="shared" si="42"/>
        <v>0</v>
      </c>
      <c r="FP30" s="67">
        <f t="shared" si="42"/>
        <v>0</v>
      </c>
      <c r="FQ30" s="67">
        <f t="shared" si="43"/>
        <v>0</v>
      </c>
      <c r="FR30" s="67">
        <f t="shared" si="43"/>
        <v>0</v>
      </c>
      <c r="FS30" s="67">
        <f t="shared" si="43"/>
        <v>0</v>
      </c>
      <c r="FT30" s="67">
        <f t="shared" si="43"/>
        <v>0</v>
      </c>
      <c r="FU30" s="67">
        <f t="shared" si="43"/>
        <v>0</v>
      </c>
      <c r="FV30" s="192">
        <v>450</v>
      </c>
      <c r="FW30" s="192">
        <v>550</v>
      </c>
      <c r="FX30" s="192">
        <v>720</v>
      </c>
      <c r="FY30" s="192">
        <v>2280</v>
      </c>
      <c r="FZ30" s="192">
        <v>1650</v>
      </c>
      <c r="GA30" s="192">
        <v>1160</v>
      </c>
      <c r="GB30" s="192">
        <v>660</v>
      </c>
      <c r="GC30" s="192">
        <v>190</v>
      </c>
      <c r="GD30" s="192">
        <v>300</v>
      </c>
      <c r="GE30" s="192">
        <v>880</v>
      </c>
      <c r="GF30" s="192">
        <v>400</v>
      </c>
      <c r="GG30" s="192">
        <v>80</v>
      </c>
      <c r="GH30" s="192">
        <v>80</v>
      </c>
      <c r="GI30" s="192">
        <v>150</v>
      </c>
      <c r="GJ30" s="192">
        <v>20</v>
      </c>
      <c r="GK30" s="192">
        <v>200</v>
      </c>
      <c r="GL30" s="192">
        <v>240</v>
      </c>
      <c r="GM30" s="192">
        <v>60</v>
      </c>
      <c r="GN30" s="192">
        <v>80</v>
      </c>
      <c r="GO30" s="192">
        <v>120</v>
      </c>
      <c r="GP30" s="192">
        <v>70</v>
      </c>
      <c r="GQ30" s="67">
        <f t="shared" si="44"/>
        <v>2</v>
      </c>
      <c r="GR30" s="67">
        <f t="shared" si="45"/>
        <v>12</v>
      </c>
      <c r="GS30" s="67">
        <f t="shared" si="46"/>
        <v>1</v>
      </c>
      <c r="GT30" s="67">
        <f t="shared" si="47"/>
        <v>9999999</v>
      </c>
      <c r="GU30" s="67">
        <f t="shared" si="48"/>
        <v>1</v>
      </c>
      <c r="GX30" s="67">
        <f t="shared" si="49"/>
        <v>0</v>
      </c>
      <c r="GY30" s="67">
        <v>1408</v>
      </c>
      <c r="HB30" s="67">
        <v>203022</v>
      </c>
      <c r="HD30" s="193">
        <f t="shared" si="50"/>
        <v>0</v>
      </c>
      <c r="HE30" s="193">
        <f t="shared" si="50"/>
        <v>0</v>
      </c>
      <c r="HF30" s="193">
        <f t="shared" si="50"/>
        <v>0</v>
      </c>
      <c r="HG30" s="193">
        <f t="shared" si="50"/>
        <v>0</v>
      </c>
      <c r="HH30" s="193">
        <f t="shared" si="50"/>
        <v>0</v>
      </c>
      <c r="HI30" s="193">
        <f t="shared" si="50"/>
        <v>0</v>
      </c>
      <c r="HJ30" s="193">
        <f t="shared" si="50"/>
        <v>0</v>
      </c>
      <c r="HK30" s="193">
        <f t="shared" si="50"/>
        <v>0</v>
      </c>
      <c r="HL30" s="193">
        <f t="shared" si="50"/>
        <v>0</v>
      </c>
      <c r="HM30" s="193">
        <f t="shared" si="50"/>
        <v>0</v>
      </c>
      <c r="HN30" s="193">
        <f t="shared" si="50"/>
        <v>0</v>
      </c>
      <c r="HO30" s="193">
        <f t="shared" si="50"/>
        <v>0</v>
      </c>
      <c r="HP30" s="193">
        <f t="shared" si="50"/>
        <v>0</v>
      </c>
      <c r="HQ30" s="193">
        <f t="shared" si="50"/>
        <v>0</v>
      </c>
      <c r="HR30" s="193">
        <f t="shared" si="50"/>
        <v>0</v>
      </c>
      <c r="HS30" s="193">
        <f t="shared" si="50"/>
        <v>0</v>
      </c>
      <c r="HT30" s="193">
        <f t="shared" si="50"/>
        <v>0</v>
      </c>
      <c r="HU30" s="193">
        <f t="shared" si="50"/>
        <v>0</v>
      </c>
      <c r="HV30" s="193">
        <f t="shared" si="50"/>
        <v>0</v>
      </c>
      <c r="HW30" s="193">
        <f t="shared" si="50"/>
        <v>0</v>
      </c>
      <c r="HX30" s="193">
        <f t="shared" si="50"/>
        <v>0</v>
      </c>
      <c r="KD30" s="195"/>
      <c r="KE30" s="194"/>
      <c r="KF30" s="194"/>
      <c r="KG30" s="194"/>
      <c r="KH30" s="194"/>
      <c r="KM30" s="142">
        <f t="shared" si="13"/>
        <v>1040</v>
      </c>
      <c r="KN30" s="142">
        <f t="shared" si="13"/>
        <v>1040</v>
      </c>
      <c r="KO30" s="142">
        <f t="shared" si="13"/>
        <v>780</v>
      </c>
      <c r="KP30" s="142">
        <f t="shared" si="13"/>
        <v>780</v>
      </c>
      <c r="KQ30" s="142">
        <f t="shared" si="13"/>
        <v>780</v>
      </c>
      <c r="KR30" s="142">
        <f t="shared" si="13"/>
        <v>780</v>
      </c>
      <c r="KS30" s="142">
        <f t="shared" si="13"/>
        <v>0</v>
      </c>
      <c r="KT30" s="142">
        <f t="shared" si="13"/>
        <v>0</v>
      </c>
      <c r="KU30" s="142">
        <f t="shared" si="13"/>
        <v>0</v>
      </c>
      <c r="KV30" s="142">
        <f t="shared" si="13"/>
        <v>0</v>
      </c>
      <c r="KW30" s="142">
        <f t="shared" si="13"/>
        <v>0</v>
      </c>
      <c r="KX30" s="142">
        <f t="shared" si="13"/>
        <v>0</v>
      </c>
      <c r="KY30" s="142">
        <f t="shared" si="13"/>
        <v>0</v>
      </c>
      <c r="KZ30" s="142">
        <f t="shared" si="13"/>
        <v>0</v>
      </c>
      <c r="LA30" s="142">
        <f t="shared" si="13"/>
        <v>0</v>
      </c>
      <c r="LB30" s="142">
        <f t="shared" si="13"/>
        <v>0</v>
      </c>
      <c r="LC30" s="142">
        <f t="shared" si="14"/>
        <v>0</v>
      </c>
      <c r="LD30" s="142">
        <f t="shared" si="14"/>
        <v>0</v>
      </c>
      <c r="LE30" s="142">
        <f t="shared" si="14"/>
        <v>0</v>
      </c>
      <c r="LF30" s="142">
        <f t="shared" si="14"/>
        <v>0</v>
      </c>
      <c r="LG30" s="142">
        <f t="shared" si="14"/>
        <v>0</v>
      </c>
      <c r="LI30" s="67">
        <f t="shared" si="15"/>
        <v>308</v>
      </c>
      <c r="LJ30" s="67" t="s">
        <v>966</v>
      </c>
      <c r="LK30" s="67" t="s">
        <v>966</v>
      </c>
      <c r="LL30" s="67" t="s">
        <v>966</v>
      </c>
      <c r="LM30" s="67" t="s">
        <v>966</v>
      </c>
      <c r="LN30" s="67" t="s">
        <v>966</v>
      </c>
      <c r="LO30" s="67" t="s">
        <v>966</v>
      </c>
      <c r="LP30" s="67" t="s">
        <v>966</v>
      </c>
      <c r="LQ30" s="67" t="s">
        <v>966</v>
      </c>
      <c r="LR30" s="67" t="s">
        <v>966</v>
      </c>
      <c r="LS30" s="67" t="s">
        <v>966</v>
      </c>
      <c r="LT30" s="67" t="s">
        <v>966</v>
      </c>
      <c r="LU30" s="67" t="s">
        <v>966</v>
      </c>
      <c r="LV30" s="67" t="s">
        <v>966</v>
      </c>
      <c r="LW30" s="67" t="s">
        <v>966</v>
      </c>
      <c r="LX30" s="67" t="s">
        <v>966</v>
      </c>
      <c r="LY30" s="67" t="s">
        <v>966</v>
      </c>
      <c r="LZ30" s="67" t="s">
        <v>966</v>
      </c>
      <c r="MA30" s="67" t="s">
        <v>966</v>
      </c>
      <c r="MB30" s="67" t="s">
        <v>966</v>
      </c>
      <c r="MC30" s="67" t="s">
        <v>966</v>
      </c>
      <c r="MD30" s="67" t="s">
        <v>966</v>
      </c>
    </row>
    <row r="31" spans="1:342" ht="12.75" customHeight="1">
      <c r="A31" s="151" t="s">
        <v>954</v>
      </c>
      <c r="B31" s="67" t="s">
        <v>959</v>
      </c>
      <c r="C31" s="67">
        <v>9200491</v>
      </c>
      <c r="E31" s="77"/>
      <c r="F31" s="162" t="s">
        <v>960</v>
      </c>
      <c r="G31" s="163" t="s">
        <v>954</v>
      </c>
      <c r="H31" s="164"/>
      <c r="I31" s="165">
        <v>10021755</v>
      </c>
      <c r="J31" s="163" t="s">
        <v>961</v>
      </c>
      <c r="K31" s="166"/>
      <c r="L31" s="166"/>
      <c r="M31" s="167"/>
      <c r="N31" s="167"/>
      <c r="O31" s="168"/>
      <c r="P31" s="168" t="s">
        <v>970</v>
      </c>
      <c r="Q31" s="168" t="s">
        <v>969</v>
      </c>
      <c r="R31" s="169"/>
      <c r="S31" s="170"/>
      <c r="T31" s="171"/>
      <c r="U31" s="169"/>
      <c r="V31" s="169"/>
      <c r="W31" s="169"/>
      <c r="X31" s="172"/>
      <c r="Y31" s="166"/>
      <c r="Z31" s="172"/>
      <c r="AA31" s="169" t="s">
        <v>964</v>
      </c>
      <c r="AB31" s="169"/>
      <c r="AC31" s="169"/>
      <c r="AD31" s="170" t="str">
        <f t="shared" si="19"/>
        <v/>
      </c>
      <c r="AE31" s="169"/>
      <c r="AF31" s="169"/>
      <c r="AG31" s="173"/>
      <c r="AH31" s="169"/>
      <c r="AI31" s="173">
        <v>61.15</v>
      </c>
      <c r="AJ31" s="173">
        <v>280</v>
      </c>
      <c r="AK31" s="174">
        <f t="shared" si="20"/>
        <v>1</v>
      </c>
      <c r="AL31" s="175">
        <f t="shared" si="21"/>
        <v>0.78159999999999996</v>
      </c>
      <c r="AM31" s="173"/>
      <c r="AN31" s="173"/>
      <c r="AO31" s="175" t="str">
        <f t="shared" si="22"/>
        <v>_</v>
      </c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76"/>
      <c r="BB31" s="177"/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77"/>
      <c r="BR31" s="177"/>
      <c r="BS31" s="177"/>
      <c r="BT31" s="177"/>
      <c r="BU31" s="177"/>
      <c r="BV31" s="177"/>
      <c r="BW31" s="178">
        <v>0.05</v>
      </c>
      <c r="BX31" s="179">
        <v>26</v>
      </c>
      <c r="BY31" s="180">
        <v>0.55000000000000004</v>
      </c>
      <c r="BZ31" s="169"/>
      <c r="CA31" s="181">
        <f t="shared" si="23"/>
        <v>0</v>
      </c>
      <c r="CB31" s="182"/>
      <c r="CC31" s="183">
        <f t="shared" si="24"/>
        <v>8.6999999999999994E-2</v>
      </c>
      <c r="CD31" s="183">
        <f t="shared" si="25"/>
        <v>8.6999999999999994E-2</v>
      </c>
      <c r="CE31" s="184">
        <v>2</v>
      </c>
      <c r="CF31" s="184">
        <v>12</v>
      </c>
      <c r="CG31" s="184"/>
      <c r="CH31" s="184"/>
      <c r="CI31" s="184">
        <v>1</v>
      </c>
      <c r="CJ31" s="181">
        <f t="shared" si="26"/>
        <v>100</v>
      </c>
      <c r="CK31" s="181">
        <f t="shared" si="27"/>
        <v>0</v>
      </c>
      <c r="CL31" s="185">
        <f t="shared" si="28"/>
        <v>-317</v>
      </c>
      <c r="CM31" s="186">
        <f t="shared" si="29"/>
        <v>317</v>
      </c>
      <c r="CN31" s="187">
        <f t="shared" si="30"/>
        <v>7.0000000000000007E-2</v>
      </c>
      <c r="CO31" s="188">
        <f t="shared" si="31"/>
        <v>19385</v>
      </c>
      <c r="CP31" s="188">
        <f t="shared" si="32"/>
        <v>88760</v>
      </c>
      <c r="CQ31" s="177"/>
      <c r="CR31" s="189">
        <v>4</v>
      </c>
      <c r="CS31" s="189">
        <v>4</v>
      </c>
      <c r="CT31" s="189">
        <v>4</v>
      </c>
      <c r="CU31" s="189">
        <v>3</v>
      </c>
      <c r="CV31" s="189">
        <v>3</v>
      </c>
      <c r="CW31" s="189">
        <v>3</v>
      </c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6">
        <f t="shared" si="33"/>
        <v>0</v>
      </c>
      <c r="DN31" s="190" t="s">
        <v>965</v>
      </c>
      <c r="DO31" s="190"/>
      <c r="DP31" s="190"/>
      <c r="DQ31" s="190"/>
      <c r="DR31" s="181">
        <f t="shared" si="34"/>
        <v>317</v>
      </c>
      <c r="DS31" s="181">
        <f t="shared" si="34"/>
        <v>0</v>
      </c>
      <c r="DT31" s="181">
        <f t="shared" si="34"/>
        <v>0</v>
      </c>
      <c r="DU31" s="181">
        <f t="shared" si="34"/>
        <v>0</v>
      </c>
      <c r="DV31" s="169"/>
      <c r="DW31" s="172"/>
      <c r="DX31" s="67">
        <f t="shared" si="12"/>
        <v>0</v>
      </c>
      <c r="DY31" s="67">
        <f t="shared" si="35"/>
        <v>0</v>
      </c>
      <c r="DZ31" s="67">
        <f t="shared" si="36"/>
        <v>0</v>
      </c>
      <c r="EA31" s="67">
        <v>0</v>
      </c>
      <c r="EB31" s="67">
        <v>4361028</v>
      </c>
      <c r="EC31" s="67">
        <f t="shared" si="37"/>
        <v>0</v>
      </c>
      <c r="ED31" s="67">
        <f t="shared" si="38"/>
        <v>0</v>
      </c>
      <c r="EE31" s="67">
        <f t="shared" si="39"/>
        <v>0</v>
      </c>
      <c r="EF31" s="191">
        <f t="shared" si="40"/>
        <v>0</v>
      </c>
      <c r="EG31" s="191">
        <f t="shared" si="40"/>
        <v>0</v>
      </c>
      <c r="EH31" s="191">
        <f t="shared" si="40"/>
        <v>0</v>
      </c>
      <c r="EI31" s="191">
        <f t="shared" si="40"/>
        <v>0</v>
      </c>
      <c r="EJ31" s="191">
        <f t="shared" si="40"/>
        <v>0</v>
      </c>
      <c r="EK31" s="191">
        <f t="shared" si="40"/>
        <v>0</v>
      </c>
      <c r="EL31" s="191">
        <f t="shared" si="40"/>
        <v>0</v>
      </c>
      <c r="EM31" s="191">
        <f t="shared" si="40"/>
        <v>0</v>
      </c>
      <c r="EN31" s="191">
        <f t="shared" si="40"/>
        <v>0</v>
      </c>
      <c r="EO31" s="191">
        <f t="shared" si="40"/>
        <v>0</v>
      </c>
      <c r="EP31" s="191">
        <f t="shared" si="40"/>
        <v>0</v>
      </c>
      <c r="EQ31" s="191">
        <f t="shared" si="40"/>
        <v>0</v>
      </c>
      <c r="ER31" s="191">
        <f t="shared" si="40"/>
        <v>0</v>
      </c>
      <c r="ES31" s="191">
        <f t="shared" si="40"/>
        <v>0</v>
      </c>
      <c r="ET31" s="191">
        <f t="shared" si="40"/>
        <v>0</v>
      </c>
      <c r="EU31" s="191">
        <f t="shared" si="40"/>
        <v>0</v>
      </c>
      <c r="EV31" s="191">
        <f t="shared" si="41"/>
        <v>0</v>
      </c>
      <c r="EW31" s="191">
        <f t="shared" si="41"/>
        <v>0</v>
      </c>
      <c r="EX31" s="191">
        <f t="shared" si="41"/>
        <v>0</v>
      </c>
      <c r="EY31" s="191">
        <f t="shared" si="41"/>
        <v>0</v>
      </c>
      <c r="EZ31" s="191">
        <f t="shared" si="41"/>
        <v>0</v>
      </c>
      <c r="FA31" s="67">
        <f t="shared" si="42"/>
        <v>0</v>
      </c>
      <c r="FB31" s="67">
        <f t="shared" si="42"/>
        <v>0</v>
      </c>
      <c r="FC31" s="67">
        <f t="shared" si="42"/>
        <v>0</v>
      </c>
      <c r="FD31" s="67">
        <f t="shared" si="42"/>
        <v>0</v>
      </c>
      <c r="FE31" s="67">
        <f t="shared" si="42"/>
        <v>0</v>
      </c>
      <c r="FF31" s="67">
        <f t="shared" si="42"/>
        <v>0</v>
      </c>
      <c r="FG31" s="67">
        <f t="shared" si="42"/>
        <v>0</v>
      </c>
      <c r="FH31" s="67">
        <f t="shared" si="42"/>
        <v>0</v>
      </c>
      <c r="FI31" s="67">
        <f t="shared" si="42"/>
        <v>0</v>
      </c>
      <c r="FJ31" s="67">
        <f t="shared" si="42"/>
        <v>0</v>
      </c>
      <c r="FK31" s="67">
        <f t="shared" si="42"/>
        <v>0</v>
      </c>
      <c r="FL31" s="67">
        <f t="shared" si="42"/>
        <v>0</v>
      </c>
      <c r="FM31" s="67">
        <f t="shared" si="42"/>
        <v>0</v>
      </c>
      <c r="FN31" s="67">
        <f t="shared" si="42"/>
        <v>0</v>
      </c>
      <c r="FO31" s="67">
        <f t="shared" si="42"/>
        <v>0</v>
      </c>
      <c r="FP31" s="67">
        <f t="shared" si="42"/>
        <v>0</v>
      </c>
      <c r="FQ31" s="67">
        <f t="shared" si="43"/>
        <v>0</v>
      </c>
      <c r="FR31" s="67">
        <f t="shared" si="43"/>
        <v>0</v>
      </c>
      <c r="FS31" s="67">
        <f t="shared" si="43"/>
        <v>0</v>
      </c>
      <c r="FT31" s="67">
        <f t="shared" si="43"/>
        <v>0</v>
      </c>
      <c r="FU31" s="67">
        <f t="shared" si="43"/>
        <v>0</v>
      </c>
      <c r="FV31" s="192">
        <v>450</v>
      </c>
      <c r="FW31" s="192">
        <v>550</v>
      </c>
      <c r="FX31" s="192">
        <v>720</v>
      </c>
      <c r="FY31" s="192">
        <v>2280</v>
      </c>
      <c r="FZ31" s="192">
        <v>1650</v>
      </c>
      <c r="GA31" s="192">
        <v>1160</v>
      </c>
      <c r="GB31" s="192">
        <v>660</v>
      </c>
      <c r="GC31" s="192">
        <v>190</v>
      </c>
      <c r="GD31" s="192">
        <v>300</v>
      </c>
      <c r="GE31" s="192">
        <v>880</v>
      </c>
      <c r="GF31" s="192">
        <v>400</v>
      </c>
      <c r="GG31" s="192">
        <v>80</v>
      </c>
      <c r="GH31" s="192">
        <v>80</v>
      </c>
      <c r="GI31" s="192">
        <v>150</v>
      </c>
      <c r="GJ31" s="192">
        <v>20</v>
      </c>
      <c r="GK31" s="192">
        <v>200</v>
      </c>
      <c r="GL31" s="192">
        <v>240</v>
      </c>
      <c r="GM31" s="192">
        <v>60</v>
      </c>
      <c r="GN31" s="192">
        <v>80</v>
      </c>
      <c r="GO31" s="192">
        <v>120</v>
      </c>
      <c r="GP31" s="192">
        <v>70</v>
      </c>
      <c r="GQ31" s="67">
        <f t="shared" si="44"/>
        <v>2</v>
      </c>
      <c r="GR31" s="67">
        <f t="shared" si="45"/>
        <v>12</v>
      </c>
      <c r="GS31" s="67">
        <f t="shared" si="46"/>
        <v>1</v>
      </c>
      <c r="GT31" s="67">
        <f t="shared" si="47"/>
        <v>9999999</v>
      </c>
      <c r="GU31" s="67">
        <f t="shared" si="48"/>
        <v>1</v>
      </c>
      <c r="GX31" s="67">
        <f t="shared" si="49"/>
        <v>0</v>
      </c>
      <c r="GY31" s="67">
        <v>1408</v>
      </c>
      <c r="HB31" s="67">
        <v>203022</v>
      </c>
      <c r="HD31" s="193">
        <f t="shared" si="50"/>
        <v>0</v>
      </c>
      <c r="HE31" s="193">
        <f t="shared" si="50"/>
        <v>0</v>
      </c>
      <c r="HF31" s="193">
        <f t="shared" si="50"/>
        <v>0</v>
      </c>
      <c r="HG31" s="193">
        <f t="shared" si="50"/>
        <v>0</v>
      </c>
      <c r="HH31" s="193">
        <f t="shared" si="50"/>
        <v>0</v>
      </c>
      <c r="HI31" s="193">
        <f t="shared" si="50"/>
        <v>0</v>
      </c>
      <c r="HJ31" s="193">
        <f t="shared" si="50"/>
        <v>0</v>
      </c>
      <c r="HK31" s="193">
        <f t="shared" si="50"/>
        <v>0</v>
      </c>
      <c r="HL31" s="193">
        <f t="shared" si="50"/>
        <v>0</v>
      </c>
      <c r="HM31" s="193">
        <f t="shared" si="50"/>
        <v>0</v>
      </c>
      <c r="HN31" s="193">
        <f t="shared" si="50"/>
        <v>0</v>
      </c>
      <c r="HO31" s="193">
        <f t="shared" si="50"/>
        <v>0</v>
      </c>
      <c r="HP31" s="193">
        <f t="shared" si="50"/>
        <v>0</v>
      </c>
      <c r="HQ31" s="193">
        <f t="shared" si="50"/>
        <v>0</v>
      </c>
      <c r="HR31" s="193">
        <f t="shared" si="50"/>
        <v>0</v>
      </c>
      <c r="HS31" s="193">
        <f t="shared" si="50"/>
        <v>0</v>
      </c>
      <c r="HT31" s="193">
        <f t="shared" si="50"/>
        <v>0</v>
      </c>
      <c r="HU31" s="193">
        <f t="shared" si="50"/>
        <v>0</v>
      </c>
      <c r="HV31" s="193">
        <f t="shared" si="50"/>
        <v>0</v>
      </c>
      <c r="HW31" s="193">
        <f t="shared" si="50"/>
        <v>0</v>
      </c>
      <c r="HX31" s="193">
        <f t="shared" si="50"/>
        <v>0</v>
      </c>
      <c r="KD31" s="195"/>
      <c r="KE31" s="194"/>
      <c r="KF31" s="194"/>
      <c r="KG31" s="194"/>
      <c r="KH31" s="194"/>
      <c r="KM31" s="142">
        <f t="shared" si="13"/>
        <v>1120</v>
      </c>
      <c r="KN31" s="142">
        <f t="shared" si="13"/>
        <v>1120</v>
      </c>
      <c r="KO31" s="142">
        <f t="shared" si="13"/>
        <v>1120</v>
      </c>
      <c r="KP31" s="142">
        <f t="shared" si="13"/>
        <v>840</v>
      </c>
      <c r="KQ31" s="142">
        <f t="shared" si="13"/>
        <v>840</v>
      </c>
      <c r="KR31" s="142">
        <f t="shared" si="13"/>
        <v>840</v>
      </c>
      <c r="KS31" s="142">
        <f t="shared" si="13"/>
        <v>0</v>
      </c>
      <c r="KT31" s="142">
        <f t="shared" si="13"/>
        <v>0</v>
      </c>
      <c r="KU31" s="142">
        <f t="shared" si="13"/>
        <v>0</v>
      </c>
      <c r="KV31" s="142">
        <f t="shared" si="13"/>
        <v>0</v>
      </c>
      <c r="KW31" s="142">
        <f t="shared" si="13"/>
        <v>0</v>
      </c>
      <c r="KX31" s="142">
        <f t="shared" si="13"/>
        <v>0</v>
      </c>
      <c r="KY31" s="142">
        <f t="shared" si="13"/>
        <v>0</v>
      </c>
      <c r="KZ31" s="142">
        <f t="shared" si="13"/>
        <v>0</v>
      </c>
      <c r="LA31" s="142">
        <f t="shared" si="13"/>
        <v>0</v>
      </c>
      <c r="LB31" s="142">
        <f t="shared" si="13"/>
        <v>0</v>
      </c>
      <c r="LC31" s="142">
        <f t="shared" si="14"/>
        <v>0</v>
      </c>
      <c r="LD31" s="142">
        <f t="shared" si="14"/>
        <v>0</v>
      </c>
      <c r="LE31" s="142">
        <f t="shared" si="14"/>
        <v>0</v>
      </c>
      <c r="LF31" s="142">
        <f t="shared" si="14"/>
        <v>0</v>
      </c>
      <c r="LG31" s="142">
        <f t="shared" si="14"/>
        <v>0</v>
      </c>
      <c r="LI31" s="67">
        <f t="shared" si="15"/>
        <v>317</v>
      </c>
      <c r="LJ31" s="67" t="s">
        <v>966</v>
      </c>
      <c r="LK31" s="67" t="s">
        <v>966</v>
      </c>
      <c r="LL31" s="67" t="s">
        <v>966</v>
      </c>
      <c r="LM31" s="67" t="s">
        <v>966</v>
      </c>
      <c r="LN31" s="67" t="s">
        <v>966</v>
      </c>
      <c r="LO31" s="67" t="s">
        <v>966</v>
      </c>
      <c r="LP31" s="67" t="s">
        <v>966</v>
      </c>
      <c r="LQ31" s="67" t="s">
        <v>966</v>
      </c>
      <c r="LR31" s="67" t="s">
        <v>966</v>
      </c>
      <c r="LS31" s="67" t="s">
        <v>966</v>
      </c>
      <c r="LT31" s="67" t="s">
        <v>966</v>
      </c>
      <c r="LU31" s="67" t="s">
        <v>966</v>
      </c>
      <c r="LV31" s="67" t="s">
        <v>966</v>
      </c>
      <c r="LW31" s="67" t="s">
        <v>966</v>
      </c>
      <c r="LX31" s="67" t="s">
        <v>966</v>
      </c>
      <c r="LY31" s="67" t="s">
        <v>966</v>
      </c>
      <c r="LZ31" s="67" t="s">
        <v>966</v>
      </c>
      <c r="MA31" s="67" t="s">
        <v>966</v>
      </c>
      <c r="MB31" s="67" t="s">
        <v>966</v>
      </c>
      <c r="MC31" s="67" t="s">
        <v>966</v>
      </c>
      <c r="MD31" s="67" t="s">
        <v>966</v>
      </c>
    </row>
    <row r="32" spans="1:342" ht="12.75" customHeight="1">
      <c r="A32" s="151" t="s">
        <v>954</v>
      </c>
      <c r="B32" s="67" t="s">
        <v>959</v>
      </c>
      <c r="C32" s="67">
        <v>9200491</v>
      </c>
      <c r="E32" s="77"/>
      <c r="F32" s="162" t="s">
        <v>960</v>
      </c>
      <c r="G32" s="163" t="s">
        <v>954</v>
      </c>
      <c r="H32" s="164"/>
      <c r="I32" s="165"/>
      <c r="J32" s="163" t="str">
        <f>IF(ISNA(VLOOKUP(I32,$A$24997:$C$25044,2,FALSE)),"UNKNOWN",VLOOKUP(I32,$A$24997:$C$25044,2,FALSE))</f>
        <v>UNKNOWN</v>
      </c>
      <c r="K32" s="166"/>
      <c r="L32" s="166"/>
      <c r="M32" s="167"/>
      <c r="N32" s="167"/>
      <c r="O32" s="168"/>
      <c r="P32" s="168"/>
      <c r="Q32" s="168"/>
      <c r="R32" s="169"/>
      <c r="S32" s="170"/>
      <c r="T32" s="171"/>
      <c r="U32" s="169"/>
      <c r="V32" s="169"/>
      <c r="W32" s="169"/>
      <c r="X32" s="172"/>
      <c r="Y32" s="166"/>
      <c r="Z32" s="172"/>
      <c r="AA32" s="169"/>
      <c r="AB32" s="169"/>
      <c r="AC32" s="169"/>
      <c r="AD32" s="170" t="str">
        <f t="shared" si="19"/>
        <v/>
      </c>
      <c r="AE32" s="169"/>
      <c r="AF32" s="169"/>
      <c r="AG32" s="173"/>
      <c r="AH32" s="169"/>
      <c r="AI32" s="173"/>
      <c r="AJ32" s="173"/>
      <c r="AK32" s="174" t="str">
        <f t="shared" si="20"/>
        <v>_</v>
      </c>
      <c r="AL32" s="175" t="str">
        <f t="shared" si="21"/>
        <v>_</v>
      </c>
      <c r="AM32" s="173"/>
      <c r="AN32" s="173"/>
      <c r="AO32" s="175" t="str">
        <f t="shared" si="22"/>
        <v>_</v>
      </c>
      <c r="AP32" s="169"/>
      <c r="AQ32" s="169"/>
      <c r="AR32" s="169"/>
      <c r="AS32" s="169"/>
      <c r="AT32" s="169"/>
      <c r="AU32" s="169"/>
      <c r="AV32" s="169"/>
      <c r="AW32" s="169"/>
      <c r="AX32" s="169"/>
      <c r="AY32" s="169"/>
      <c r="AZ32" s="169"/>
      <c r="BA32" s="176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7"/>
      <c r="BR32" s="177"/>
      <c r="BS32" s="177"/>
      <c r="BT32" s="177"/>
      <c r="BU32" s="177"/>
      <c r="BV32" s="177"/>
      <c r="BW32" s="178">
        <v>0.05</v>
      </c>
      <c r="BX32" s="179">
        <v>26</v>
      </c>
      <c r="BY32" s="180">
        <v>0.55000000000000004</v>
      </c>
      <c r="BZ32" s="169"/>
      <c r="CA32" s="181" t="str">
        <f t="shared" si="23"/>
        <v/>
      </c>
      <c r="CB32" s="182"/>
      <c r="CC32" s="183">
        <f t="shared" si="24"/>
        <v>0</v>
      </c>
      <c r="CD32" s="183">
        <f t="shared" si="25"/>
        <v>0</v>
      </c>
      <c r="CE32" s="184">
        <v>2</v>
      </c>
      <c r="CF32" s="184">
        <v>12</v>
      </c>
      <c r="CG32" s="184"/>
      <c r="CH32" s="184"/>
      <c r="CI32" s="184"/>
      <c r="CJ32" s="181">
        <f t="shared" si="26"/>
        <v>0</v>
      </c>
      <c r="CK32" s="181">
        <f t="shared" si="27"/>
        <v>0</v>
      </c>
      <c r="CL32" s="185">
        <f t="shared" si="28"/>
        <v>0</v>
      </c>
      <c r="CM32" s="186">
        <f t="shared" si="29"/>
        <v>0</v>
      </c>
      <c r="CN32" s="187" t="str">
        <f t="shared" si="30"/>
        <v/>
      </c>
      <c r="CO32" s="188">
        <f t="shared" si="31"/>
        <v>0</v>
      </c>
      <c r="CP32" s="188">
        <f t="shared" si="32"/>
        <v>0</v>
      </c>
      <c r="CQ32" s="177"/>
      <c r="CR32" s="189">
        <v>0</v>
      </c>
      <c r="CS32" s="189">
        <v>0</v>
      </c>
      <c r="CT32" s="189">
        <v>0</v>
      </c>
      <c r="CU32" s="189">
        <v>0</v>
      </c>
      <c r="CV32" s="189">
        <v>0</v>
      </c>
      <c r="CW32" s="189">
        <v>0</v>
      </c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6">
        <f t="shared" si="33"/>
        <v>0</v>
      </c>
      <c r="DN32" s="190"/>
      <c r="DO32" s="190"/>
      <c r="DP32" s="190"/>
      <c r="DQ32" s="190"/>
      <c r="DR32" s="181">
        <f t="shared" si="34"/>
        <v>0</v>
      </c>
      <c r="DS32" s="181">
        <f t="shared" si="34"/>
        <v>0</v>
      </c>
      <c r="DT32" s="181">
        <f t="shared" si="34"/>
        <v>0</v>
      </c>
      <c r="DU32" s="181">
        <f t="shared" si="34"/>
        <v>0</v>
      </c>
      <c r="DV32" s="169"/>
      <c r="DW32" s="172"/>
      <c r="DX32" s="67">
        <f t="shared" si="12"/>
        <v>0</v>
      </c>
      <c r="DY32" s="67">
        <f t="shared" si="35"/>
        <v>0</v>
      </c>
      <c r="DZ32" s="67">
        <f t="shared" si="36"/>
        <v>0</v>
      </c>
      <c r="EA32" s="67">
        <v>0</v>
      </c>
      <c r="EB32" s="67">
        <v>4361028</v>
      </c>
      <c r="EC32" s="67">
        <f t="shared" si="37"/>
        <v>0</v>
      </c>
      <c r="ED32" s="67">
        <f t="shared" si="38"/>
        <v>0</v>
      </c>
      <c r="EE32" s="67">
        <f t="shared" si="39"/>
        <v>0</v>
      </c>
      <c r="EF32" s="191">
        <f t="shared" si="40"/>
        <v>0</v>
      </c>
      <c r="EG32" s="191">
        <f t="shared" si="40"/>
        <v>0</v>
      </c>
      <c r="EH32" s="191">
        <f t="shared" si="40"/>
        <v>0</v>
      </c>
      <c r="EI32" s="191">
        <f t="shared" si="40"/>
        <v>0</v>
      </c>
      <c r="EJ32" s="191">
        <f t="shared" si="40"/>
        <v>0</v>
      </c>
      <c r="EK32" s="191">
        <f t="shared" si="40"/>
        <v>0</v>
      </c>
      <c r="EL32" s="191">
        <f t="shared" si="40"/>
        <v>0</v>
      </c>
      <c r="EM32" s="191">
        <f t="shared" si="40"/>
        <v>0</v>
      </c>
      <c r="EN32" s="191">
        <f t="shared" si="40"/>
        <v>0</v>
      </c>
      <c r="EO32" s="191">
        <f t="shared" si="40"/>
        <v>0</v>
      </c>
      <c r="EP32" s="191">
        <f t="shared" si="40"/>
        <v>0</v>
      </c>
      <c r="EQ32" s="191">
        <f t="shared" si="40"/>
        <v>0</v>
      </c>
      <c r="ER32" s="191">
        <f t="shared" si="40"/>
        <v>0</v>
      </c>
      <c r="ES32" s="191">
        <f t="shared" si="40"/>
        <v>0</v>
      </c>
      <c r="ET32" s="191">
        <f t="shared" si="40"/>
        <v>0</v>
      </c>
      <c r="EU32" s="191">
        <f t="shared" si="40"/>
        <v>0</v>
      </c>
      <c r="EV32" s="191">
        <f t="shared" si="41"/>
        <v>0</v>
      </c>
      <c r="EW32" s="191">
        <f t="shared" si="41"/>
        <v>0</v>
      </c>
      <c r="EX32" s="191">
        <f t="shared" si="41"/>
        <v>0</v>
      </c>
      <c r="EY32" s="191">
        <f t="shared" si="41"/>
        <v>0</v>
      </c>
      <c r="EZ32" s="191">
        <f t="shared" si="41"/>
        <v>0</v>
      </c>
      <c r="FA32" s="67">
        <f t="shared" si="42"/>
        <v>0</v>
      </c>
      <c r="FB32" s="67">
        <f t="shared" si="42"/>
        <v>0</v>
      </c>
      <c r="FC32" s="67">
        <f t="shared" si="42"/>
        <v>0</v>
      </c>
      <c r="FD32" s="67">
        <f t="shared" si="42"/>
        <v>0</v>
      </c>
      <c r="FE32" s="67">
        <f t="shared" si="42"/>
        <v>0</v>
      </c>
      <c r="FF32" s="67">
        <f t="shared" si="42"/>
        <v>0</v>
      </c>
      <c r="FG32" s="67">
        <f t="shared" si="42"/>
        <v>0</v>
      </c>
      <c r="FH32" s="67">
        <f t="shared" si="42"/>
        <v>0</v>
      </c>
      <c r="FI32" s="67">
        <f t="shared" si="42"/>
        <v>0</v>
      </c>
      <c r="FJ32" s="67">
        <f t="shared" si="42"/>
        <v>0</v>
      </c>
      <c r="FK32" s="67">
        <f t="shared" si="42"/>
        <v>0</v>
      </c>
      <c r="FL32" s="67">
        <f t="shared" si="42"/>
        <v>0</v>
      </c>
      <c r="FM32" s="67">
        <f t="shared" si="42"/>
        <v>0</v>
      </c>
      <c r="FN32" s="67">
        <f t="shared" si="42"/>
        <v>0</v>
      </c>
      <c r="FO32" s="67">
        <f t="shared" si="42"/>
        <v>0</v>
      </c>
      <c r="FP32" s="67">
        <f t="shared" si="42"/>
        <v>0</v>
      </c>
      <c r="FQ32" s="67">
        <f t="shared" si="43"/>
        <v>0</v>
      </c>
      <c r="FR32" s="67">
        <f t="shared" si="43"/>
        <v>0</v>
      </c>
      <c r="FS32" s="67">
        <f t="shared" si="43"/>
        <v>0</v>
      </c>
      <c r="FT32" s="67">
        <f t="shared" si="43"/>
        <v>0</v>
      </c>
      <c r="FU32" s="67">
        <f t="shared" si="43"/>
        <v>0</v>
      </c>
      <c r="FV32" s="192">
        <v>450</v>
      </c>
      <c r="FW32" s="192">
        <v>550</v>
      </c>
      <c r="FX32" s="192">
        <v>720</v>
      </c>
      <c r="FY32" s="192">
        <v>2280</v>
      </c>
      <c r="FZ32" s="192">
        <v>1650</v>
      </c>
      <c r="GA32" s="192">
        <v>1160</v>
      </c>
      <c r="GB32" s="192">
        <v>660</v>
      </c>
      <c r="GC32" s="192">
        <v>190</v>
      </c>
      <c r="GD32" s="192">
        <v>300</v>
      </c>
      <c r="GE32" s="192">
        <v>880</v>
      </c>
      <c r="GF32" s="192">
        <v>400</v>
      </c>
      <c r="GG32" s="192">
        <v>80</v>
      </c>
      <c r="GH32" s="192">
        <v>80</v>
      </c>
      <c r="GI32" s="192">
        <v>150</v>
      </c>
      <c r="GJ32" s="192">
        <v>20</v>
      </c>
      <c r="GK32" s="192">
        <v>200</v>
      </c>
      <c r="GL32" s="192">
        <v>240</v>
      </c>
      <c r="GM32" s="192">
        <v>60</v>
      </c>
      <c r="GN32" s="192">
        <v>80</v>
      </c>
      <c r="GO32" s="192">
        <v>120</v>
      </c>
      <c r="GP32" s="192">
        <v>70</v>
      </c>
      <c r="GQ32" s="67">
        <f t="shared" si="44"/>
        <v>2</v>
      </c>
      <c r="GR32" s="67">
        <f t="shared" si="45"/>
        <v>12</v>
      </c>
      <c r="GS32" s="67">
        <f t="shared" si="46"/>
        <v>1</v>
      </c>
      <c r="GT32" s="67">
        <f t="shared" si="47"/>
        <v>9999999</v>
      </c>
      <c r="GU32" s="67">
        <f t="shared" si="48"/>
        <v>1</v>
      </c>
      <c r="GX32" s="67" t="str">
        <f t="shared" si="49"/>
        <v/>
      </c>
      <c r="GY32" s="67">
        <v>1408</v>
      </c>
      <c r="HB32" s="67">
        <v>203022</v>
      </c>
      <c r="HD32" s="193">
        <f t="shared" si="50"/>
        <v>0</v>
      </c>
      <c r="HE32" s="193">
        <f t="shared" si="50"/>
        <v>0</v>
      </c>
      <c r="HF32" s="193">
        <f t="shared" si="50"/>
        <v>0</v>
      </c>
      <c r="HG32" s="193">
        <f t="shared" si="50"/>
        <v>0</v>
      </c>
      <c r="HH32" s="193">
        <f t="shared" si="50"/>
        <v>0</v>
      </c>
      <c r="HI32" s="193">
        <f t="shared" si="50"/>
        <v>0</v>
      </c>
      <c r="HJ32" s="193">
        <f t="shared" si="50"/>
        <v>0</v>
      </c>
      <c r="HK32" s="193">
        <f t="shared" si="50"/>
        <v>0</v>
      </c>
      <c r="HL32" s="193">
        <f t="shared" si="50"/>
        <v>0</v>
      </c>
      <c r="HM32" s="193">
        <f t="shared" si="50"/>
        <v>0</v>
      </c>
      <c r="HN32" s="193">
        <f t="shared" si="50"/>
        <v>0</v>
      </c>
      <c r="HO32" s="193">
        <f t="shared" si="50"/>
        <v>0</v>
      </c>
      <c r="HP32" s="193">
        <f t="shared" si="50"/>
        <v>0</v>
      </c>
      <c r="HQ32" s="193">
        <f t="shared" si="50"/>
        <v>0</v>
      </c>
      <c r="HR32" s="193">
        <f t="shared" si="50"/>
        <v>0</v>
      </c>
      <c r="HS32" s="193">
        <f t="shared" si="50"/>
        <v>0</v>
      </c>
      <c r="HT32" s="193">
        <f t="shared" si="50"/>
        <v>0</v>
      </c>
      <c r="HU32" s="193">
        <f t="shared" si="50"/>
        <v>0</v>
      </c>
      <c r="HV32" s="193">
        <f t="shared" si="50"/>
        <v>0</v>
      </c>
      <c r="HW32" s="193">
        <f t="shared" si="50"/>
        <v>0</v>
      </c>
      <c r="HX32" s="193">
        <f t="shared" si="50"/>
        <v>0</v>
      </c>
      <c r="KD32" s="195"/>
      <c r="KE32" s="194"/>
      <c r="KF32" s="194"/>
      <c r="KG32" s="194"/>
      <c r="KH32" s="194"/>
      <c r="KM32" s="142">
        <f t="shared" si="13"/>
        <v>0</v>
      </c>
      <c r="KN32" s="142">
        <f t="shared" si="13"/>
        <v>0</v>
      </c>
      <c r="KO32" s="142">
        <f t="shared" si="13"/>
        <v>0</v>
      </c>
      <c r="KP32" s="142">
        <f t="shared" si="13"/>
        <v>0</v>
      </c>
      <c r="KQ32" s="142">
        <f t="shared" si="13"/>
        <v>0</v>
      </c>
      <c r="KR32" s="142">
        <f t="shared" si="13"/>
        <v>0</v>
      </c>
      <c r="KS32" s="142">
        <f t="shared" si="13"/>
        <v>0</v>
      </c>
      <c r="KT32" s="142">
        <f t="shared" si="13"/>
        <v>0</v>
      </c>
      <c r="KU32" s="142">
        <f t="shared" si="13"/>
        <v>0</v>
      </c>
      <c r="KV32" s="142">
        <f t="shared" si="13"/>
        <v>0</v>
      </c>
      <c r="KW32" s="142">
        <f t="shared" si="13"/>
        <v>0</v>
      </c>
      <c r="KX32" s="142">
        <f t="shared" si="13"/>
        <v>0</v>
      </c>
      <c r="KY32" s="142">
        <f t="shared" si="13"/>
        <v>0</v>
      </c>
      <c r="KZ32" s="142">
        <f t="shared" si="13"/>
        <v>0</v>
      </c>
      <c r="LA32" s="142">
        <f t="shared" si="13"/>
        <v>0</v>
      </c>
      <c r="LB32" s="142">
        <f t="shared" si="13"/>
        <v>0</v>
      </c>
      <c r="LC32" s="142">
        <f t="shared" si="14"/>
        <v>0</v>
      </c>
      <c r="LD32" s="142">
        <f t="shared" si="14"/>
        <v>0</v>
      </c>
      <c r="LE32" s="142">
        <f t="shared" si="14"/>
        <v>0</v>
      </c>
      <c r="LF32" s="142">
        <f t="shared" si="14"/>
        <v>0</v>
      </c>
      <c r="LG32" s="142">
        <f t="shared" si="14"/>
        <v>0</v>
      </c>
      <c r="LI32" s="67">
        <f t="shared" si="15"/>
        <v>0</v>
      </c>
      <c r="LJ32" s="67" t="s">
        <v>966</v>
      </c>
      <c r="LK32" s="67" t="s">
        <v>966</v>
      </c>
      <c r="LL32" s="67" t="s">
        <v>966</v>
      </c>
      <c r="LM32" s="67" t="s">
        <v>966</v>
      </c>
      <c r="LN32" s="67" t="s">
        <v>966</v>
      </c>
      <c r="LO32" s="67" t="s">
        <v>966</v>
      </c>
      <c r="LP32" s="67" t="s">
        <v>966</v>
      </c>
      <c r="LQ32" s="67" t="s">
        <v>966</v>
      </c>
      <c r="LR32" s="67" t="s">
        <v>966</v>
      </c>
      <c r="LS32" s="67" t="s">
        <v>966</v>
      </c>
      <c r="LT32" s="67" t="s">
        <v>966</v>
      </c>
      <c r="LU32" s="67" t="s">
        <v>966</v>
      </c>
      <c r="LV32" s="67" t="s">
        <v>966</v>
      </c>
      <c r="LW32" s="67" t="s">
        <v>966</v>
      </c>
      <c r="LX32" s="67" t="s">
        <v>966</v>
      </c>
      <c r="LY32" s="67" t="s">
        <v>966</v>
      </c>
      <c r="LZ32" s="67" t="s">
        <v>966</v>
      </c>
      <c r="MA32" s="67" t="s">
        <v>966</v>
      </c>
      <c r="MB32" s="67" t="s">
        <v>966</v>
      </c>
      <c r="MC32" s="67" t="s">
        <v>966</v>
      </c>
      <c r="MD32" s="67" t="s">
        <v>966</v>
      </c>
    </row>
    <row r="33" spans="1:342" ht="12.75" customHeight="1">
      <c r="A33" s="151" t="s">
        <v>954</v>
      </c>
      <c r="B33" s="67" t="s">
        <v>959</v>
      </c>
      <c r="C33" s="67">
        <v>9200491</v>
      </c>
      <c r="E33" s="77"/>
      <c r="F33" s="162" t="s">
        <v>960</v>
      </c>
      <c r="G33" s="163" t="s">
        <v>954</v>
      </c>
      <c r="H33" s="164"/>
      <c r="I33" s="165">
        <v>10021755</v>
      </c>
      <c r="J33" s="163" t="s">
        <v>961</v>
      </c>
      <c r="K33" s="166"/>
      <c r="L33" s="166"/>
      <c r="M33" s="167"/>
      <c r="N33" s="167"/>
      <c r="O33" s="168"/>
      <c r="P33" s="168" t="s">
        <v>971</v>
      </c>
      <c r="Q33" s="168" t="s">
        <v>972</v>
      </c>
      <c r="R33" s="169"/>
      <c r="S33" s="170"/>
      <c r="T33" s="171"/>
      <c r="U33" s="169"/>
      <c r="V33" s="169"/>
      <c r="W33" s="169"/>
      <c r="X33" s="172"/>
      <c r="Y33" s="166"/>
      <c r="Z33" s="172"/>
      <c r="AA33" s="169" t="s">
        <v>973</v>
      </c>
      <c r="AB33" s="169"/>
      <c r="AC33" s="169"/>
      <c r="AD33" s="170" t="str">
        <f t="shared" si="19"/>
        <v/>
      </c>
      <c r="AE33" s="169"/>
      <c r="AF33" s="169"/>
      <c r="AG33" s="173"/>
      <c r="AH33" s="169"/>
      <c r="AI33" s="173">
        <v>55.11</v>
      </c>
      <c r="AJ33" s="173">
        <v>260</v>
      </c>
      <c r="AK33" s="174">
        <f t="shared" si="20"/>
        <v>1</v>
      </c>
      <c r="AL33" s="175">
        <f t="shared" si="21"/>
        <v>0.78800000000000003</v>
      </c>
      <c r="AM33" s="173"/>
      <c r="AN33" s="173"/>
      <c r="AO33" s="175" t="str">
        <f t="shared" si="22"/>
        <v>_</v>
      </c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76"/>
      <c r="BB33" s="177"/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77"/>
      <c r="BR33" s="177"/>
      <c r="BS33" s="177"/>
      <c r="BT33" s="177"/>
      <c r="BU33" s="177"/>
      <c r="BV33" s="177"/>
      <c r="BW33" s="178">
        <v>0.05</v>
      </c>
      <c r="BX33" s="179">
        <v>26</v>
      </c>
      <c r="BY33" s="180">
        <v>0.55000000000000004</v>
      </c>
      <c r="BZ33" s="169"/>
      <c r="CA33" s="181">
        <f t="shared" si="23"/>
        <v>0</v>
      </c>
      <c r="CB33" s="182"/>
      <c r="CC33" s="183">
        <f t="shared" si="24"/>
        <v>8.4000000000000005E-2</v>
      </c>
      <c r="CD33" s="183">
        <f t="shared" si="25"/>
        <v>8.4000000000000005E-2</v>
      </c>
      <c r="CE33" s="184">
        <v>2</v>
      </c>
      <c r="CF33" s="184">
        <v>12</v>
      </c>
      <c r="CG33" s="184"/>
      <c r="CH33" s="184"/>
      <c r="CI33" s="184">
        <v>1</v>
      </c>
      <c r="CJ33" s="181">
        <f t="shared" si="26"/>
        <v>100</v>
      </c>
      <c r="CK33" s="181">
        <f t="shared" si="27"/>
        <v>0</v>
      </c>
      <c r="CL33" s="185">
        <f t="shared" si="28"/>
        <v>-308</v>
      </c>
      <c r="CM33" s="186">
        <f t="shared" si="29"/>
        <v>308</v>
      </c>
      <c r="CN33" s="187">
        <f t="shared" si="30"/>
        <v>7.0000000000000007E-2</v>
      </c>
      <c r="CO33" s="188">
        <f t="shared" si="31"/>
        <v>16974</v>
      </c>
      <c r="CP33" s="188">
        <f t="shared" si="32"/>
        <v>80080</v>
      </c>
      <c r="CQ33" s="177"/>
      <c r="CR33" s="189">
        <v>4</v>
      </c>
      <c r="CS33" s="189">
        <v>4</v>
      </c>
      <c r="CT33" s="189">
        <v>3</v>
      </c>
      <c r="CU33" s="189">
        <v>3</v>
      </c>
      <c r="CV33" s="189">
        <v>3</v>
      </c>
      <c r="CW33" s="189">
        <v>3</v>
      </c>
      <c r="CX33" s="189"/>
      <c r="CY33" s="189"/>
      <c r="CZ33" s="189"/>
      <c r="DA33" s="189"/>
      <c r="DB33" s="189"/>
      <c r="DC33" s="189"/>
      <c r="DD33" s="189"/>
      <c r="DE33" s="189"/>
      <c r="DF33" s="189"/>
      <c r="DG33" s="189"/>
      <c r="DH33" s="189"/>
      <c r="DI33" s="189"/>
      <c r="DJ33" s="189"/>
      <c r="DK33" s="189"/>
      <c r="DL33" s="189"/>
      <c r="DM33" s="186">
        <f t="shared" si="33"/>
        <v>0</v>
      </c>
      <c r="DN33" s="190" t="s">
        <v>965</v>
      </c>
      <c r="DO33" s="190"/>
      <c r="DP33" s="190"/>
      <c r="DQ33" s="190"/>
      <c r="DR33" s="181">
        <f t="shared" si="34"/>
        <v>308</v>
      </c>
      <c r="DS33" s="181">
        <f t="shared" si="34"/>
        <v>0</v>
      </c>
      <c r="DT33" s="181">
        <f t="shared" si="34"/>
        <v>0</v>
      </c>
      <c r="DU33" s="181">
        <f t="shared" si="34"/>
        <v>0</v>
      </c>
      <c r="DV33" s="169"/>
      <c r="DW33" s="172"/>
      <c r="DX33" s="67">
        <f t="shared" ref="DX33:DX39" si="51">IF(AC33:AC78="Yes",0,IF(GV33="",IF(ISERROR(VLOOKUP(BZ33,$A$25045:$B$25048,2,FALSE)),0,VLOOKUP(BZ33,$A$25045:$B$25048,2,FALSE)),GV33))</f>
        <v>0</v>
      </c>
      <c r="DY33" s="67">
        <f t="shared" si="35"/>
        <v>0</v>
      </c>
      <c r="DZ33" s="67">
        <f t="shared" si="36"/>
        <v>0</v>
      </c>
      <c r="EA33" s="67">
        <v>0</v>
      </c>
      <c r="EB33" s="67">
        <v>4361028</v>
      </c>
      <c r="EC33" s="67">
        <f t="shared" si="37"/>
        <v>0</v>
      </c>
      <c r="ED33" s="67">
        <f t="shared" si="38"/>
        <v>0</v>
      </c>
      <c r="EE33" s="67">
        <f t="shared" si="39"/>
        <v>0</v>
      </c>
      <c r="EF33" s="191">
        <f t="shared" si="40"/>
        <v>0</v>
      </c>
      <c r="EG33" s="191">
        <f t="shared" si="40"/>
        <v>0</v>
      </c>
      <c r="EH33" s="191">
        <f t="shared" si="40"/>
        <v>0</v>
      </c>
      <c r="EI33" s="191">
        <f t="shared" si="40"/>
        <v>0</v>
      </c>
      <c r="EJ33" s="191">
        <f t="shared" si="40"/>
        <v>0</v>
      </c>
      <c r="EK33" s="191">
        <f t="shared" si="40"/>
        <v>0</v>
      </c>
      <c r="EL33" s="191">
        <f t="shared" si="40"/>
        <v>0</v>
      </c>
      <c r="EM33" s="191">
        <f t="shared" si="40"/>
        <v>0</v>
      </c>
      <c r="EN33" s="191">
        <f t="shared" si="40"/>
        <v>0</v>
      </c>
      <c r="EO33" s="191">
        <f t="shared" si="40"/>
        <v>0</v>
      </c>
      <c r="EP33" s="191">
        <f t="shared" si="40"/>
        <v>0</v>
      </c>
      <c r="EQ33" s="191">
        <f t="shared" si="40"/>
        <v>0</v>
      </c>
      <c r="ER33" s="191">
        <f t="shared" si="40"/>
        <v>0</v>
      </c>
      <c r="ES33" s="191">
        <f t="shared" si="40"/>
        <v>0</v>
      </c>
      <c r="ET33" s="191">
        <f t="shared" si="40"/>
        <v>0</v>
      </c>
      <c r="EU33" s="191">
        <f t="shared" si="40"/>
        <v>0</v>
      </c>
      <c r="EV33" s="191">
        <f t="shared" si="41"/>
        <v>0</v>
      </c>
      <c r="EW33" s="191">
        <f t="shared" si="41"/>
        <v>0</v>
      </c>
      <c r="EX33" s="191">
        <f t="shared" si="41"/>
        <v>0</v>
      </c>
      <c r="EY33" s="191">
        <f t="shared" si="41"/>
        <v>0</v>
      </c>
      <c r="EZ33" s="191">
        <f t="shared" si="41"/>
        <v>0</v>
      </c>
      <c r="FA33" s="67">
        <f t="shared" si="42"/>
        <v>0</v>
      </c>
      <c r="FB33" s="67">
        <f t="shared" si="42"/>
        <v>0</v>
      </c>
      <c r="FC33" s="67">
        <f t="shared" si="42"/>
        <v>0</v>
      </c>
      <c r="FD33" s="67">
        <f t="shared" si="42"/>
        <v>0</v>
      </c>
      <c r="FE33" s="67">
        <f t="shared" si="42"/>
        <v>0</v>
      </c>
      <c r="FF33" s="67">
        <f t="shared" si="42"/>
        <v>0</v>
      </c>
      <c r="FG33" s="67">
        <f t="shared" si="42"/>
        <v>0</v>
      </c>
      <c r="FH33" s="67">
        <f t="shared" si="42"/>
        <v>0</v>
      </c>
      <c r="FI33" s="67">
        <f t="shared" si="42"/>
        <v>0</v>
      </c>
      <c r="FJ33" s="67">
        <f t="shared" si="42"/>
        <v>0</v>
      </c>
      <c r="FK33" s="67">
        <f t="shared" si="42"/>
        <v>0</v>
      </c>
      <c r="FL33" s="67">
        <f t="shared" si="42"/>
        <v>0</v>
      </c>
      <c r="FM33" s="67">
        <f t="shared" si="42"/>
        <v>0</v>
      </c>
      <c r="FN33" s="67">
        <f t="shared" si="42"/>
        <v>0</v>
      </c>
      <c r="FO33" s="67">
        <f t="shared" si="42"/>
        <v>0</v>
      </c>
      <c r="FP33" s="67">
        <f t="shared" si="42"/>
        <v>0</v>
      </c>
      <c r="FQ33" s="67">
        <f t="shared" si="43"/>
        <v>0</v>
      </c>
      <c r="FR33" s="67">
        <f t="shared" si="43"/>
        <v>0</v>
      </c>
      <c r="FS33" s="67">
        <f t="shared" si="43"/>
        <v>0</v>
      </c>
      <c r="FT33" s="67">
        <f t="shared" si="43"/>
        <v>0</v>
      </c>
      <c r="FU33" s="67">
        <f t="shared" si="43"/>
        <v>0</v>
      </c>
      <c r="FV33" s="192">
        <v>450</v>
      </c>
      <c r="FW33" s="192">
        <v>550</v>
      </c>
      <c r="FX33" s="192">
        <v>720</v>
      </c>
      <c r="FY33" s="192">
        <v>2280</v>
      </c>
      <c r="FZ33" s="192">
        <v>1650</v>
      </c>
      <c r="GA33" s="192">
        <v>1160</v>
      </c>
      <c r="GB33" s="192">
        <v>660</v>
      </c>
      <c r="GC33" s="192">
        <v>190</v>
      </c>
      <c r="GD33" s="192">
        <v>300</v>
      </c>
      <c r="GE33" s="192">
        <v>880</v>
      </c>
      <c r="GF33" s="192">
        <v>400</v>
      </c>
      <c r="GG33" s="192">
        <v>80</v>
      </c>
      <c r="GH33" s="192">
        <v>80</v>
      </c>
      <c r="GI33" s="192">
        <v>150</v>
      </c>
      <c r="GJ33" s="192">
        <v>20</v>
      </c>
      <c r="GK33" s="192">
        <v>200</v>
      </c>
      <c r="GL33" s="192">
        <v>240</v>
      </c>
      <c r="GM33" s="192">
        <v>60</v>
      </c>
      <c r="GN33" s="192">
        <v>80</v>
      </c>
      <c r="GO33" s="192">
        <v>120</v>
      </c>
      <c r="GP33" s="192">
        <v>70</v>
      </c>
      <c r="GQ33" s="67">
        <f t="shared" si="44"/>
        <v>2</v>
      </c>
      <c r="GR33" s="67">
        <f t="shared" si="45"/>
        <v>12</v>
      </c>
      <c r="GS33" s="67">
        <f t="shared" si="46"/>
        <v>1</v>
      </c>
      <c r="GT33" s="67">
        <f t="shared" si="47"/>
        <v>9999999</v>
      </c>
      <c r="GU33" s="67">
        <f t="shared" si="48"/>
        <v>1</v>
      </c>
      <c r="GX33" s="67">
        <f t="shared" si="49"/>
        <v>0</v>
      </c>
      <c r="GY33" s="67">
        <v>1408</v>
      </c>
      <c r="HB33" s="67">
        <v>203022</v>
      </c>
      <c r="HD33" s="193">
        <f t="shared" ref="HD33:HX39" si="52">IF(LJ33="F",,IF($CB33&lt;0,0,IF(OR(BB30039="T",$GW33=1),CR30039,IF($AC33&lt;&gt;"Yes",ROUND(INT(IF(IF(EF33&gt;$GR33,$GR33,EF33)&lt;$GQ33,ROUND(EF33/$GQ33,0)*$GQ33,IF(EF33&gt;$GR33,$GR33,EF33))/$GU33),0)*$GU33,IF(ISERROR(($CB33*((CR30039*CR$16)/SUMPRODUCT($CR30039:$DL30039,$CR$16:$DL$16)))/CR$16),0,($CB33*((CR30039*CR$16)/SUMPRODUCT($CR30039:$DL30039,$CR$16:$DL$16)))/CR$16)))))</f>
        <v>0</v>
      </c>
      <c r="HE33" s="193">
        <f t="shared" si="52"/>
        <v>0</v>
      </c>
      <c r="HF33" s="193">
        <f t="shared" si="52"/>
        <v>0</v>
      </c>
      <c r="HG33" s="193">
        <f t="shared" si="52"/>
        <v>0</v>
      </c>
      <c r="HH33" s="193">
        <f t="shared" si="52"/>
        <v>0</v>
      </c>
      <c r="HI33" s="193">
        <f t="shared" si="52"/>
        <v>0</v>
      </c>
      <c r="HJ33" s="193">
        <f t="shared" si="52"/>
        <v>0</v>
      </c>
      <c r="HK33" s="193">
        <f t="shared" si="52"/>
        <v>0</v>
      </c>
      <c r="HL33" s="193">
        <f t="shared" si="52"/>
        <v>0</v>
      </c>
      <c r="HM33" s="193">
        <f t="shared" si="52"/>
        <v>0</v>
      </c>
      <c r="HN33" s="193">
        <f t="shared" si="52"/>
        <v>0</v>
      </c>
      <c r="HO33" s="193">
        <f t="shared" si="52"/>
        <v>0</v>
      </c>
      <c r="HP33" s="193">
        <f t="shared" si="52"/>
        <v>0</v>
      </c>
      <c r="HQ33" s="193">
        <f t="shared" si="52"/>
        <v>0</v>
      </c>
      <c r="HR33" s="193">
        <f t="shared" si="52"/>
        <v>0</v>
      </c>
      <c r="HS33" s="193">
        <f t="shared" si="52"/>
        <v>0</v>
      </c>
      <c r="HT33" s="193">
        <f t="shared" si="52"/>
        <v>0</v>
      </c>
      <c r="HU33" s="193">
        <f t="shared" si="52"/>
        <v>0</v>
      </c>
      <c r="HV33" s="193">
        <f t="shared" si="52"/>
        <v>0</v>
      </c>
      <c r="HW33" s="193">
        <f t="shared" si="52"/>
        <v>0</v>
      </c>
      <c r="HX33" s="193">
        <f t="shared" si="52"/>
        <v>0</v>
      </c>
      <c r="KD33" s="195"/>
      <c r="KE33" s="194"/>
      <c r="KF33" s="194"/>
      <c r="KG33" s="194"/>
      <c r="KH33" s="194"/>
      <c r="KM33" s="142">
        <f t="shared" si="13"/>
        <v>1040</v>
      </c>
      <c r="KN33" s="142">
        <f t="shared" si="13"/>
        <v>1040</v>
      </c>
      <c r="KO33" s="142">
        <f t="shared" si="13"/>
        <v>780</v>
      </c>
      <c r="KP33" s="142">
        <f t="shared" si="13"/>
        <v>780</v>
      </c>
      <c r="KQ33" s="142">
        <f t="shared" si="13"/>
        <v>780</v>
      </c>
      <c r="KR33" s="142">
        <f t="shared" si="13"/>
        <v>780</v>
      </c>
      <c r="KS33" s="142">
        <f t="shared" si="13"/>
        <v>0</v>
      </c>
      <c r="KT33" s="142">
        <f t="shared" si="13"/>
        <v>0</v>
      </c>
      <c r="KU33" s="142">
        <f t="shared" si="13"/>
        <v>0</v>
      </c>
      <c r="KV33" s="142">
        <f t="shared" si="13"/>
        <v>0</v>
      </c>
      <c r="KW33" s="142">
        <f t="shared" si="13"/>
        <v>0</v>
      </c>
      <c r="KX33" s="142">
        <f t="shared" si="13"/>
        <v>0</v>
      </c>
      <c r="KY33" s="142">
        <f t="shared" si="13"/>
        <v>0</v>
      </c>
      <c r="KZ33" s="142">
        <f t="shared" si="13"/>
        <v>0</v>
      </c>
      <c r="LA33" s="142">
        <f t="shared" si="13"/>
        <v>0</v>
      </c>
      <c r="LB33" s="142">
        <f t="shared" si="13"/>
        <v>0</v>
      </c>
      <c r="LC33" s="142">
        <f t="shared" si="14"/>
        <v>0</v>
      </c>
      <c r="LD33" s="142">
        <f t="shared" si="14"/>
        <v>0</v>
      </c>
      <c r="LE33" s="142">
        <f t="shared" si="14"/>
        <v>0</v>
      </c>
      <c r="LF33" s="142">
        <f t="shared" si="14"/>
        <v>0</v>
      </c>
      <c r="LG33" s="142">
        <f t="shared" si="14"/>
        <v>0</v>
      </c>
      <c r="LI33" s="67">
        <f t="shared" si="15"/>
        <v>308</v>
      </c>
      <c r="LJ33" s="67" t="s">
        <v>966</v>
      </c>
      <c r="LK33" s="67" t="s">
        <v>966</v>
      </c>
      <c r="LL33" s="67" t="s">
        <v>966</v>
      </c>
      <c r="LM33" s="67" t="s">
        <v>966</v>
      </c>
      <c r="LN33" s="67" t="s">
        <v>966</v>
      </c>
      <c r="LO33" s="67" t="s">
        <v>966</v>
      </c>
      <c r="LP33" s="67" t="s">
        <v>966</v>
      </c>
      <c r="LQ33" s="67" t="s">
        <v>966</v>
      </c>
      <c r="LR33" s="67" t="s">
        <v>966</v>
      </c>
      <c r="LS33" s="67" t="s">
        <v>966</v>
      </c>
      <c r="LT33" s="67" t="s">
        <v>966</v>
      </c>
      <c r="LU33" s="67" t="s">
        <v>966</v>
      </c>
      <c r="LV33" s="67" t="s">
        <v>966</v>
      </c>
      <c r="LW33" s="67" t="s">
        <v>966</v>
      </c>
      <c r="LX33" s="67" t="s">
        <v>966</v>
      </c>
      <c r="LY33" s="67" t="s">
        <v>966</v>
      </c>
      <c r="LZ33" s="67" t="s">
        <v>966</v>
      </c>
      <c r="MA33" s="67" t="s">
        <v>966</v>
      </c>
      <c r="MB33" s="67" t="s">
        <v>966</v>
      </c>
      <c r="MC33" s="67" t="s">
        <v>966</v>
      </c>
      <c r="MD33" s="67" t="s">
        <v>966</v>
      </c>
    </row>
    <row r="34" spans="1:342" ht="12.75" customHeight="1">
      <c r="A34" s="151" t="s">
        <v>954</v>
      </c>
      <c r="B34" s="67" t="s">
        <v>959</v>
      </c>
      <c r="C34" s="67">
        <v>9200491</v>
      </c>
      <c r="E34" s="77"/>
      <c r="F34" s="162" t="s">
        <v>960</v>
      </c>
      <c r="G34" s="163" t="s">
        <v>954</v>
      </c>
      <c r="H34" s="164"/>
      <c r="I34" s="165">
        <v>10021755</v>
      </c>
      <c r="J34" s="163" t="s">
        <v>961</v>
      </c>
      <c r="K34" s="166"/>
      <c r="L34" s="166"/>
      <c r="M34" s="167"/>
      <c r="N34" s="167"/>
      <c r="O34" s="168"/>
      <c r="P34" s="168" t="s">
        <v>974</v>
      </c>
      <c r="Q34" s="168" t="s">
        <v>972</v>
      </c>
      <c r="R34" s="169"/>
      <c r="S34" s="170"/>
      <c r="T34" s="171"/>
      <c r="U34" s="169"/>
      <c r="V34" s="169"/>
      <c r="W34" s="169"/>
      <c r="X34" s="172"/>
      <c r="Y34" s="166"/>
      <c r="Z34" s="172"/>
      <c r="AA34" s="169" t="s">
        <v>973</v>
      </c>
      <c r="AB34" s="169"/>
      <c r="AC34" s="169"/>
      <c r="AD34" s="170" t="str">
        <f t="shared" si="19"/>
        <v/>
      </c>
      <c r="AE34" s="169"/>
      <c r="AF34" s="169"/>
      <c r="AG34" s="173"/>
      <c r="AH34" s="169"/>
      <c r="AI34" s="173">
        <v>61.15</v>
      </c>
      <c r="AJ34" s="173">
        <v>280</v>
      </c>
      <c r="AK34" s="174">
        <f t="shared" si="20"/>
        <v>1</v>
      </c>
      <c r="AL34" s="175">
        <f t="shared" si="21"/>
        <v>0.78159999999999996</v>
      </c>
      <c r="AM34" s="173"/>
      <c r="AN34" s="173"/>
      <c r="AO34" s="175" t="str">
        <f t="shared" si="22"/>
        <v>_</v>
      </c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76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7"/>
      <c r="BR34" s="177"/>
      <c r="BS34" s="177"/>
      <c r="BT34" s="177"/>
      <c r="BU34" s="177"/>
      <c r="BV34" s="177"/>
      <c r="BW34" s="178">
        <v>0.05</v>
      </c>
      <c r="BX34" s="179">
        <v>26</v>
      </c>
      <c r="BY34" s="180">
        <v>0.55000000000000004</v>
      </c>
      <c r="BZ34" s="169"/>
      <c r="CA34" s="181">
        <f t="shared" si="23"/>
        <v>0</v>
      </c>
      <c r="CB34" s="182"/>
      <c r="CC34" s="183">
        <f t="shared" si="24"/>
        <v>8.6999999999999994E-2</v>
      </c>
      <c r="CD34" s="183">
        <f t="shared" si="25"/>
        <v>8.6999999999999994E-2</v>
      </c>
      <c r="CE34" s="184">
        <v>2</v>
      </c>
      <c r="CF34" s="184">
        <v>12</v>
      </c>
      <c r="CG34" s="184"/>
      <c r="CH34" s="184"/>
      <c r="CI34" s="184">
        <v>1</v>
      </c>
      <c r="CJ34" s="181">
        <f t="shared" si="26"/>
        <v>100</v>
      </c>
      <c r="CK34" s="181">
        <f t="shared" si="27"/>
        <v>0</v>
      </c>
      <c r="CL34" s="185">
        <f t="shared" si="28"/>
        <v>-317</v>
      </c>
      <c r="CM34" s="186">
        <f t="shared" si="29"/>
        <v>317</v>
      </c>
      <c r="CN34" s="187">
        <f t="shared" si="30"/>
        <v>7.0000000000000007E-2</v>
      </c>
      <c r="CO34" s="188">
        <f t="shared" si="31"/>
        <v>19385</v>
      </c>
      <c r="CP34" s="188">
        <f t="shared" si="32"/>
        <v>88760</v>
      </c>
      <c r="CQ34" s="177"/>
      <c r="CR34" s="189">
        <v>4</v>
      </c>
      <c r="CS34" s="189">
        <v>4</v>
      </c>
      <c r="CT34" s="189">
        <v>4</v>
      </c>
      <c r="CU34" s="189">
        <v>3</v>
      </c>
      <c r="CV34" s="189">
        <v>3</v>
      </c>
      <c r="CW34" s="189">
        <v>3</v>
      </c>
      <c r="CX34" s="189"/>
      <c r="CY34" s="189"/>
      <c r="CZ34" s="189"/>
      <c r="DA34" s="189"/>
      <c r="DB34" s="189"/>
      <c r="DC34" s="189"/>
      <c r="DD34" s="189"/>
      <c r="DE34" s="189"/>
      <c r="DF34" s="189"/>
      <c r="DG34" s="189"/>
      <c r="DH34" s="189"/>
      <c r="DI34" s="189"/>
      <c r="DJ34" s="189"/>
      <c r="DK34" s="189"/>
      <c r="DL34" s="189"/>
      <c r="DM34" s="186">
        <f t="shared" si="33"/>
        <v>0</v>
      </c>
      <c r="DN34" s="190" t="s">
        <v>965</v>
      </c>
      <c r="DO34" s="190"/>
      <c r="DP34" s="190"/>
      <c r="DQ34" s="190"/>
      <c r="DR34" s="181">
        <f t="shared" si="34"/>
        <v>317</v>
      </c>
      <c r="DS34" s="181">
        <f t="shared" si="34"/>
        <v>0</v>
      </c>
      <c r="DT34" s="181">
        <f t="shared" si="34"/>
        <v>0</v>
      </c>
      <c r="DU34" s="181">
        <f t="shared" si="34"/>
        <v>0</v>
      </c>
      <c r="DV34" s="169"/>
      <c r="DW34" s="172"/>
      <c r="DX34" s="67">
        <f t="shared" si="51"/>
        <v>0</v>
      </c>
      <c r="DY34" s="67">
        <f t="shared" si="35"/>
        <v>0</v>
      </c>
      <c r="DZ34" s="67">
        <f t="shared" si="36"/>
        <v>0</v>
      </c>
      <c r="EA34" s="67">
        <v>0</v>
      </c>
      <c r="EB34" s="67">
        <v>4361028</v>
      </c>
      <c r="EC34" s="67">
        <f t="shared" si="37"/>
        <v>0</v>
      </c>
      <c r="ED34" s="67">
        <f t="shared" si="38"/>
        <v>0</v>
      </c>
      <c r="EE34" s="67">
        <f t="shared" si="39"/>
        <v>0</v>
      </c>
      <c r="EF34" s="191">
        <f t="shared" si="40"/>
        <v>0</v>
      </c>
      <c r="EG34" s="191">
        <f t="shared" si="40"/>
        <v>0</v>
      </c>
      <c r="EH34" s="191">
        <f t="shared" si="40"/>
        <v>0</v>
      </c>
      <c r="EI34" s="191">
        <f t="shared" si="40"/>
        <v>0</v>
      </c>
      <c r="EJ34" s="191">
        <f t="shared" si="40"/>
        <v>0</v>
      </c>
      <c r="EK34" s="191">
        <f t="shared" si="40"/>
        <v>0</v>
      </c>
      <c r="EL34" s="191">
        <f t="shared" si="40"/>
        <v>0</v>
      </c>
      <c r="EM34" s="191">
        <f t="shared" si="40"/>
        <v>0</v>
      </c>
      <c r="EN34" s="191">
        <f t="shared" si="40"/>
        <v>0</v>
      </c>
      <c r="EO34" s="191">
        <f t="shared" si="40"/>
        <v>0</v>
      </c>
      <c r="EP34" s="191">
        <f t="shared" si="40"/>
        <v>0</v>
      </c>
      <c r="EQ34" s="191">
        <f t="shared" si="40"/>
        <v>0</v>
      </c>
      <c r="ER34" s="191">
        <f t="shared" si="40"/>
        <v>0</v>
      </c>
      <c r="ES34" s="191">
        <f t="shared" si="40"/>
        <v>0</v>
      </c>
      <c r="ET34" s="191">
        <f t="shared" si="40"/>
        <v>0</v>
      </c>
      <c r="EU34" s="191">
        <f t="shared" si="40"/>
        <v>0</v>
      </c>
      <c r="EV34" s="191">
        <f t="shared" si="41"/>
        <v>0</v>
      </c>
      <c r="EW34" s="191">
        <f t="shared" si="41"/>
        <v>0</v>
      </c>
      <c r="EX34" s="191">
        <f t="shared" si="41"/>
        <v>0</v>
      </c>
      <c r="EY34" s="191">
        <f t="shared" si="41"/>
        <v>0</v>
      </c>
      <c r="EZ34" s="191">
        <f t="shared" si="41"/>
        <v>0</v>
      </c>
      <c r="FA34" s="67">
        <f t="shared" si="42"/>
        <v>0</v>
      </c>
      <c r="FB34" s="67">
        <f t="shared" si="42"/>
        <v>0</v>
      </c>
      <c r="FC34" s="67">
        <f t="shared" si="42"/>
        <v>0</v>
      </c>
      <c r="FD34" s="67">
        <f t="shared" si="42"/>
        <v>0</v>
      </c>
      <c r="FE34" s="67">
        <f t="shared" si="42"/>
        <v>0</v>
      </c>
      <c r="FF34" s="67">
        <f t="shared" si="42"/>
        <v>0</v>
      </c>
      <c r="FG34" s="67">
        <f t="shared" si="42"/>
        <v>0</v>
      </c>
      <c r="FH34" s="67">
        <f t="shared" si="42"/>
        <v>0</v>
      </c>
      <c r="FI34" s="67">
        <f t="shared" si="42"/>
        <v>0</v>
      </c>
      <c r="FJ34" s="67">
        <f t="shared" si="42"/>
        <v>0</v>
      </c>
      <c r="FK34" s="67">
        <f t="shared" si="42"/>
        <v>0</v>
      </c>
      <c r="FL34" s="67">
        <f t="shared" si="42"/>
        <v>0</v>
      </c>
      <c r="FM34" s="67">
        <f t="shared" si="42"/>
        <v>0</v>
      </c>
      <c r="FN34" s="67">
        <f t="shared" si="42"/>
        <v>0</v>
      </c>
      <c r="FO34" s="67">
        <f t="shared" si="42"/>
        <v>0</v>
      </c>
      <c r="FP34" s="67">
        <f t="shared" si="42"/>
        <v>0</v>
      </c>
      <c r="FQ34" s="67">
        <f t="shared" si="43"/>
        <v>0</v>
      </c>
      <c r="FR34" s="67">
        <f t="shared" si="43"/>
        <v>0</v>
      </c>
      <c r="FS34" s="67">
        <f t="shared" si="43"/>
        <v>0</v>
      </c>
      <c r="FT34" s="67">
        <f t="shared" si="43"/>
        <v>0</v>
      </c>
      <c r="FU34" s="67">
        <f t="shared" si="43"/>
        <v>0</v>
      </c>
      <c r="FV34" s="192">
        <v>450</v>
      </c>
      <c r="FW34" s="192">
        <v>550</v>
      </c>
      <c r="FX34" s="192">
        <v>720</v>
      </c>
      <c r="FY34" s="192">
        <v>2280</v>
      </c>
      <c r="FZ34" s="192">
        <v>1650</v>
      </c>
      <c r="GA34" s="192">
        <v>1160</v>
      </c>
      <c r="GB34" s="192">
        <v>660</v>
      </c>
      <c r="GC34" s="192">
        <v>190</v>
      </c>
      <c r="GD34" s="192">
        <v>300</v>
      </c>
      <c r="GE34" s="192">
        <v>880</v>
      </c>
      <c r="GF34" s="192">
        <v>400</v>
      </c>
      <c r="GG34" s="192">
        <v>80</v>
      </c>
      <c r="GH34" s="192">
        <v>80</v>
      </c>
      <c r="GI34" s="192">
        <v>150</v>
      </c>
      <c r="GJ34" s="192">
        <v>20</v>
      </c>
      <c r="GK34" s="192">
        <v>200</v>
      </c>
      <c r="GL34" s="192">
        <v>240</v>
      </c>
      <c r="GM34" s="192">
        <v>60</v>
      </c>
      <c r="GN34" s="192">
        <v>80</v>
      </c>
      <c r="GO34" s="192">
        <v>120</v>
      </c>
      <c r="GP34" s="192">
        <v>70</v>
      </c>
      <c r="GQ34" s="67">
        <f t="shared" si="44"/>
        <v>2</v>
      </c>
      <c r="GR34" s="67">
        <f t="shared" si="45"/>
        <v>12</v>
      </c>
      <c r="GS34" s="67">
        <f t="shared" si="46"/>
        <v>1</v>
      </c>
      <c r="GT34" s="67">
        <f t="shared" si="47"/>
        <v>9999999</v>
      </c>
      <c r="GU34" s="67">
        <f t="shared" si="48"/>
        <v>1</v>
      </c>
      <c r="GX34" s="67">
        <f t="shared" si="49"/>
        <v>0</v>
      </c>
      <c r="GY34" s="67">
        <v>1408</v>
      </c>
      <c r="HB34" s="67">
        <v>203022</v>
      </c>
      <c r="HD34" s="193">
        <f t="shared" si="52"/>
        <v>0</v>
      </c>
      <c r="HE34" s="193">
        <f t="shared" si="52"/>
        <v>0</v>
      </c>
      <c r="HF34" s="193">
        <f t="shared" si="52"/>
        <v>0</v>
      </c>
      <c r="HG34" s="193">
        <f t="shared" si="52"/>
        <v>0</v>
      </c>
      <c r="HH34" s="193">
        <f t="shared" si="52"/>
        <v>0</v>
      </c>
      <c r="HI34" s="193">
        <f t="shared" si="52"/>
        <v>0</v>
      </c>
      <c r="HJ34" s="193">
        <f t="shared" si="52"/>
        <v>0</v>
      </c>
      <c r="HK34" s="193">
        <f t="shared" si="52"/>
        <v>0</v>
      </c>
      <c r="HL34" s="193">
        <f t="shared" si="52"/>
        <v>0</v>
      </c>
      <c r="HM34" s="193">
        <f t="shared" si="52"/>
        <v>0</v>
      </c>
      <c r="HN34" s="193">
        <f t="shared" si="52"/>
        <v>0</v>
      </c>
      <c r="HO34" s="193">
        <f t="shared" si="52"/>
        <v>0</v>
      </c>
      <c r="HP34" s="193">
        <f t="shared" si="52"/>
        <v>0</v>
      </c>
      <c r="HQ34" s="193">
        <f t="shared" si="52"/>
        <v>0</v>
      </c>
      <c r="HR34" s="193">
        <f t="shared" si="52"/>
        <v>0</v>
      </c>
      <c r="HS34" s="193">
        <f t="shared" si="52"/>
        <v>0</v>
      </c>
      <c r="HT34" s="193">
        <f t="shared" si="52"/>
        <v>0</v>
      </c>
      <c r="HU34" s="193">
        <f t="shared" si="52"/>
        <v>0</v>
      </c>
      <c r="HV34" s="193">
        <f t="shared" si="52"/>
        <v>0</v>
      </c>
      <c r="HW34" s="193">
        <f t="shared" si="52"/>
        <v>0</v>
      </c>
      <c r="HX34" s="193">
        <f t="shared" si="52"/>
        <v>0</v>
      </c>
      <c r="KD34" s="195"/>
      <c r="KE34" s="194"/>
      <c r="KF34" s="194"/>
      <c r="KG34" s="194"/>
      <c r="KH34" s="194"/>
      <c r="KM34" s="142">
        <f t="shared" si="13"/>
        <v>1120</v>
      </c>
      <c r="KN34" s="142">
        <f t="shared" si="13"/>
        <v>1120</v>
      </c>
      <c r="KO34" s="142">
        <f t="shared" si="13"/>
        <v>1120</v>
      </c>
      <c r="KP34" s="142">
        <f t="shared" si="13"/>
        <v>840</v>
      </c>
      <c r="KQ34" s="142">
        <f t="shared" si="13"/>
        <v>840</v>
      </c>
      <c r="KR34" s="142">
        <f t="shared" si="13"/>
        <v>840</v>
      </c>
      <c r="KS34" s="142">
        <f t="shared" si="13"/>
        <v>0</v>
      </c>
      <c r="KT34" s="142">
        <f t="shared" si="13"/>
        <v>0</v>
      </c>
      <c r="KU34" s="142">
        <f t="shared" si="13"/>
        <v>0</v>
      </c>
      <c r="KV34" s="142">
        <f t="shared" si="13"/>
        <v>0</v>
      </c>
      <c r="KW34" s="142">
        <f t="shared" si="13"/>
        <v>0</v>
      </c>
      <c r="KX34" s="142">
        <f t="shared" si="13"/>
        <v>0</v>
      </c>
      <c r="KY34" s="142">
        <f t="shared" si="13"/>
        <v>0</v>
      </c>
      <c r="KZ34" s="142">
        <f t="shared" si="13"/>
        <v>0</v>
      </c>
      <c r="LA34" s="142">
        <f t="shared" si="13"/>
        <v>0</v>
      </c>
      <c r="LB34" s="142">
        <f t="shared" si="13"/>
        <v>0</v>
      </c>
      <c r="LC34" s="142">
        <f t="shared" si="14"/>
        <v>0</v>
      </c>
      <c r="LD34" s="142">
        <f t="shared" si="14"/>
        <v>0</v>
      </c>
      <c r="LE34" s="142">
        <f t="shared" si="14"/>
        <v>0</v>
      </c>
      <c r="LF34" s="142">
        <f t="shared" si="14"/>
        <v>0</v>
      </c>
      <c r="LG34" s="142">
        <f t="shared" si="14"/>
        <v>0</v>
      </c>
      <c r="LI34" s="67">
        <f t="shared" si="15"/>
        <v>317</v>
      </c>
      <c r="LJ34" s="67" t="s">
        <v>966</v>
      </c>
      <c r="LK34" s="67" t="s">
        <v>966</v>
      </c>
      <c r="LL34" s="67" t="s">
        <v>966</v>
      </c>
      <c r="LM34" s="67" t="s">
        <v>966</v>
      </c>
      <c r="LN34" s="67" t="s">
        <v>966</v>
      </c>
      <c r="LO34" s="67" t="s">
        <v>966</v>
      </c>
      <c r="LP34" s="67" t="s">
        <v>966</v>
      </c>
      <c r="LQ34" s="67" t="s">
        <v>966</v>
      </c>
      <c r="LR34" s="67" t="s">
        <v>966</v>
      </c>
      <c r="LS34" s="67" t="s">
        <v>966</v>
      </c>
      <c r="LT34" s="67" t="s">
        <v>966</v>
      </c>
      <c r="LU34" s="67" t="s">
        <v>966</v>
      </c>
      <c r="LV34" s="67" t="s">
        <v>966</v>
      </c>
      <c r="LW34" s="67" t="s">
        <v>966</v>
      </c>
      <c r="LX34" s="67" t="s">
        <v>966</v>
      </c>
      <c r="LY34" s="67" t="s">
        <v>966</v>
      </c>
      <c r="LZ34" s="67" t="s">
        <v>966</v>
      </c>
      <c r="MA34" s="67" t="s">
        <v>966</v>
      </c>
      <c r="MB34" s="67" t="s">
        <v>966</v>
      </c>
      <c r="MC34" s="67" t="s">
        <v>966</v>
      </c>
      <c r="MD34" s="67" t="s">
        <v>966</v>
      </c>
    </row>
    <row r="35" spans="1:342" ht="12.75" customHeight="1">
      <c r="A35" s="151" t="s">
        <v>954</v>
      </c>
      <c r="B35" s="67" t="s">
        <v>959</v>
      </c>
      <c r="C35" s="67">
        <v>9200491</v>
      </c>
      <c r="E35" s="77"/>
      <c r="F35" s="162" t="s">
        <v>960</v>
      </c>
      <c r="G35" s="163" t="s">
        <v>954</v>
      </c>
      <c r="H35" s="164"/>
      <c r="I35" s="165"/>
      <c r="J35" s="163" t="str">
        <f>IF(ISNA(VLOOKUP(I35,$A$24997:$C$25044,2,FALSE)),"UNKNOWN",VLOOKUP(I35,$A$24997:$C$25044,2,FALSE))</f>
        <v>UNKNOWN</v>
      </c>
      <c r="K35" s="166"/>
      <c r="L35" s="166"/>
      <c r="M35" s="167"/>
      <c r="N35" s="167"/>
      <c r="O35" s="168"/>
      <c r="P35" s="168"/>
      <c r="Q35" s="168"/>
      <c r="R35" s="169"/>
      <c r="S35" s="170"/>
      <c r="T35" s="171"/>
      <c r="U35" s="169"/>
      <c r="V35" s="169"/>
      <c r="W35" s="169"/>
      <c r="X35" s="172"/>
      <c r="Y35" s="166"/>
      <c r="Z35" s="172"/>
      <c r="AA35" s="169"/>
      <c r="AB35" s="169"/>
      <c r="AC35" s="169"/>
      <c r="AD35" s="170" t="str">
        <f t="shared" si="19"/>
        <v/>
      </c>
      <c r="AE35" s="169"/>
      <c r="AF35" s="169"/>
      <c r="AG35" s="173"/>
      <c r="AH35" s="169"/>
      <c r="AI35" s="173"/>
      <c r="AJ35" s="173"/>
      <c r="AK35" s="174" t="str">
        <f t="shared" si="20"/>
        <v>_</v>
      </c>
      <c r="AL35" s="175" t="str">
        <f t="shared" si="21"/>
        <v>_</v>
      </c>
      <c r="AM35" s="173"/>
      <c r="AN35" s="173"/>
      <c r="AO35" s="175" t="str">
        <f t="shared" si="22"/>
        <v>_</v>
      </c>
      <c r="AP35" s="169"/>
      <c r="AQ35" s="169"/>
      <c r="AR35" s="169"/>
      <c r="AS35" s="169"/>
      <c r="AT35" s="169"/>
      <c r="AU35" s="169"/>
      <c r="AV35" s="169"/>
      <c r="AW35" s="169"/>
      <c r="AX35" s="169"/>
      <c r="AY35" s="169"/>
      <c r="AZ35" s="169"/>
      <c r="BA35" s="176"/>
      <c r="BB35" s="177"/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77"/>
      <c r="BR35" s="177"/>
      <c r="BS35" s="177"/>
      <c r="BT35" s="177"/>
      <c r="BU35" s="177"/>
      <c r="BV35" s="177"/>
      <c r="BW35" s="178">
        <v>0.05</v>
      </c>
      <c r="BX35" s="179">
        <v>26</v>
      </c>
      <c r="BY35" s="180">
        <v>0.55000000000000004</v>
      </c>
      <c r="BZ35" s="169"/>
      <c r="CA35" s="181" t="str">
        <f t="shared" si="23"/>
        <v/>
      </c>
      <c r="CB35" s="182"/>
      <c r="CC35" s="183">
        <f t="shared" si="24"/>
        <v>0</v>
      </c>
      <c r="CD35" s="183">
        <f t="shared" si="25"/>
        <v>0</v>
      </c>
      <c r="CE35" s="184">
        <v>2</v>
      </c>
      <c r="CF35" s="184">
        <v>12</v>
      </c>
      <c r="CG35" s="184"/>
      <c r="CH35" s="184"/>
      <c r="CI35" s="184"/>
      <c r="CJ35" s="181">
        <f t="shared" si="26"/>
        <v>0</v>
      </c>
      <c r="CK35" s="181">
        <f t="shared" si="27"/>
        <v>0</v>
      </c>
      <c r="CL35" s="185">
        <f t="shared" si="28"/>
        <v>0</v>
      </c>
      <c r="CM35" s="186">
        <f t="shared" si="29"/>
        <v>0</v>
      </c>
      <c r="CN35" s="187" t="str">
        <f t="shared" si="30"/>
        <v/>
      </c>
      <c r="CO35" s="188">
        <f t="shared" si="31"/>
        <v>0</v>
      </c>
      <c r="CP35" s="188">
        <f t="shared" si="32"/>
        <v>0</v>
      </c>
      <c r="CQ35" s="177"/>
      <c r="CR35" s="189">
        <v>0</v>
      </c>
      <c r="CS35" s="189">
        <v>0</v>
      </c>
      <c r="CT35" s="189">
        <v>0</v>
      </c>
      <c r="CU35" s="189">
        <v>0</v>
      </c>
      <c r="CV35" s="189">
        <v>0</v>
      </c>
      <c r="CW35" s="189">
        <v>0</v>
      </c>
      <c r="CX35" s="189"/>
      <c r="CY35" s="189"/>
      <c r="CZ35" s="189"/>
      <c r="DA35" s="189"/>
      <c r="DB35" s="189"/>
      <c r="DC35" s="189"/>
      <c r="DD35" s="189"/>
      <c r="DE35" s="189"/>
      <c r="DF35" s="189"/>
      <c r="DG35" s="189"/>
      <c r="DH35" s="189"/>
      <c r="DI35" s="189"/>
      <c r="DJ35" s="189"/>
      <c r="DK35" s="189"/>
      <c r="DL35" s="189"/>
      <c r="DM35" s="186">
        <f t="shared" si="33"/>
        <v>0</v>
      </c>
      <c r="DN35" s="190"/>
      <c r="DO35" s="190"/>
      <c r="DP35" s="190"/>
      <c r="DQ35" s="190"/>
      <c r="DR35" s="181">
        <f t="shared" si="34"/>
        <v>0</v>
      </c>
      <c r="DS35" s="181">
        <f t="shared" si="34"/>
        <v>0</v>
      </c>
      <c r="DT35" s="181">
        <f t="shared" si="34"/>
        <v>0</v>
      </c>
      <c r="DU35" s="181">
        <f t="shared" si="34"/>
        <v>0</v>
      </c>
      <c r="DV35" s="169"/>
      <c r="DW35" s="172"/>
      <c r="DX35" s="67">
        <f t="shared" si="51"/>
        <v>0</v>
      </c>
      <c r="DY35" s="67">
        <f t="shared" si="35"/>
        <v>0</v>
      </c>
      <c r="DZ35" s="67">
        <f t="shared" si="36"/>
        <v>0</v>
      </c>
      <c r="EA35" s="67">
        <v>0</v>
      </c>
      <c r="EB35" s="67">
        <v>4361028</v>
      </c>
      <c r="EC35" s="67">
        <f t="shared" si="37"/>
        <v>0</v>
      </c>
      <c r="ED35" s="67">
        <f t="shared" si="38"/>
        <v>0</v>
      </c>
      <c r="EE35" s="67">
        <f t="shared" si="39"/>
        <v>0</v>
      </c>
      <c r="EF35" s="191">
        <f t="shared" si="40"/>
        <v>0</v>
      </c>
      <c r="EG35" s="191">
        <f t="shared" si="40"/>
        <v>0</v>
      </c>
      <c r="EH35" s="191">
        <f t="shared" si="40"/>
        <v>0</v>
      </c>
      <c r="EI35" s="191">
        <f t="shared" si="40"/>
        <v>0</v>
      </c>
      <c r="EJ35" s="191">
        <f t="shared" si="40"/>
        <v>0</v>
      </c>
      <c r="EK35" s="191">
        <f t="shared" si="40"/>
        <v>0</v>
      </c>
      <c r="EL35" s="191">
        <f t="shared" si="40"/>
        <v>0</v>
      </c>
      <c r="EM35" s="191">
        <f t="shared" si="40"/>
        <v>0</v>
      </c>
      <c r="EN35" s="191">
        <f t="shared" si="40"/>
        <v>0</v>
      </c>
      <c r="EO35" s="191">
        <f t="shared" si="40"/>
        <v>0</v>
      </c>
      <c r="EP35" s="191">
        <f t="shared" si="40"/>
        <v>0</v>
      </c>
      <c r="EQ35" s="191">
        <f t="shared" si="40"/>
        <v>0</v>
      </c>
      <c r="ER35" s="191">
        <f t="shared" si="40"/>
        <v>0</v>
      </c>
      <c r="ES35" s="191">
        <f t="shared" si="40"/>
        <v>0</v>
      </c>
      <c r="ET35" s="191">
        <f t="shared" si="40"/>
        <v>0</v>
      </c>
      <c r="EU35" s="191">
        <f t="shared" si="40"/>
        <v>0</v>
      </c>
      <c r="EV35" s="191">
        <f t="shared" si="41"/>
        <v>0</v>
      </c>
      <c r="EW35" s="191">
        <f t="shared" si="41"/>
        <v>0</v>
      </c>
      <c r="EX35" s="191">
        <f t="shared" si="41"/>
        <v>0</v>
      </c>
      <c r="EY35" s="191">
        <f t="shared" si="41"/>
        <v>0</v>
      </c>
      <c r="EZ35" s="191">
        <f t="shared" si="41"/>
        <v>0</v>
      </c>
      <c r="FA35" s="67">
        <f t="shared" si="42"/>
        <v>0</v>
      </c>
      <c r="FB35" s="67">
        <f t="shared" si="42"/>
        <v>0</v>
      </c>
      <c r="FC35" s="67">
        <f t="shared" si="42"/>
        <v>0</v>
      </c>
      <c r="FD35" s="67">
        <f t="shared" si="42"/>
        <v>0</v>
      </c>
      <c r="FE35" s="67">
        <f t="shared" si="42"/>
        <v>0</v>
      </c>
      <c r="FF35" s="67">
        <f t="shared" si="42"/>
        <v>0</v>
      </c>
      <c r="FG35" s="67">
        <f t="shared" si="42"/>
        <v>0</v>
      </c>
      <c r="FH35" s="67">
        <f t="shared" si="42"/>
        <v>0</v>
      </c>
      <c r="FI35" s="67">
        <f t="shared" si="42"/>
        <v>0</v>
      </c>
      <c r="FJ35" s="67">
        <f t="shared" si="42"/>
        <v>0</v>
      </c>
      <c r="FK35" s="67">
        <f t="shared" si="42"/>
        <v>0</v>
      </c>
      <c r="FL35" s="67">
        <f t="shared" si="42"/>
        <v>0</v>
      </c>
      <c r="FM35" s="67">
        <f t="shared" si="42"/>
        <v>0</v>
      </c>
      <c r="FN35" s="67">
        <f t="shared" si="42"/>
        <v>0</v>
      </c>
      <c r="FO35" s="67">
        <f t="shared" si="42"/>
        <v>0</v>
      </c>
      <c r="FP35" s="67">
        <f t="shared" si="42"/>
        <v>0</v>
      </c>
      <c r="FQ35" s="67">
        <f t="shared" si="43"/>
        <v>0</v>
      </c>
      <c r="FR35" s="67">
        <f t="shared" si="43"/>
        <v>0</v>
      </c>
      <c r="FS35" s="67">
        <f t="shared" si="43"/>
        <v>0</v>
      </c>
      <c r="FT35" s="67">
        <f t="shared" si="43"/>
        <v>0</v>
      </c>
      <c r="FU35" s="67">
        <f t="shared" si="43"/>
        <v>0</v>
      </c>
      <c r="FV35" s="192">
        <v>450</v>
      </c>
      <c r="FW35" s="192">
        <v>550</v>
      </c>
      <c r="FX35" s="192">
        <v>720</v>
      </c>
      <c r="FY35" s="192">
        <v>2280</v>
      </c>
      <c r="FZ35" s="192">
        <v>1650</v>
      </c>
      <c r="GA35" s="192">
        <v>1160</v>
      </c>
      <c r="GB35" s="192">
        <v>660</v>
      </c>
      <c r="GC35" s="192">
        <v>190</v>
      </c>
      <c r="GD35" s="192">
        <v>300</v>
      </c>
      <c r="GE35" s="192">
        <v>880</v>
      </c>
      <c r="GF35" s="192">
        <v>400</v>
      </c>
      <c r="GG35" s="192">
        <v>80</v>
      </c>
      <c r="GH35" s="192">
        <v>80</v>
      </c>
      <c r="GI35" s="192">
        <v>150</v>
      </c>
      <c r="GJ35" s="192">
        <v>20</v>
      </c>
      <c r="GK35" s="192">
        <v>200</v>
      </c>
      <c r="GL35" s="192">
        <v>240</v>
      </c>
      <c r="GM35" s="192">
        <v>60</v>
      </c>
      <c r="GN35" s="192">
        <v>80</v>
      </c>
      <c r="GO35" s="192">
        <v>120</v>
      </c>
      <c r="GP35" s="192">
        <v>70</v>
      </c>
      <c r="GQ35" s="67">
        <f t="shared" si="44"/>
        <v>2</v>
      </c>
      <c r="GR35" s="67">
        <f t="shared" si="45"/>
        <v>12</v>
      </c>
      <c r="GS35" s="67">
        <f t="shared" si="46"/>
        <v>1</v>
      </c>
      <c r="GT35" s="67">
        <f t="shared" si="47"/>
        <v>9999999</v>
      </c>
      <c r="GU35" s="67">
        <f t="shared" si="48"/>
        <v>1</v>
      </c>
      <c r="GX35" s="67" t="str">
        <f t="shared" si="49"/>
        <v/>
      </c>
      <c r="GY35" s="67">
        <v>1408</v>
      </c>
      <c r="HB35" s="67">
        <v>203022</v>
      </c>
      <c r="HD35" s="193">
        <f t="shared" si="52"/>
        <v>0</v>
      </c>
      <c r="HE35" s="193">
        <f t="shared" si="52"/>
        <v>0</v>
      </c>
      <c r="HF35" s="193">
        <f t="shared" si="52"/>
        <v>0</v>
      </c>
      <c r="HG35" s="193">
        <f t="shared" si="52"/>
        <v>0</v>
      </c>
      <c r="HH35" s="193">
        <f t="shared" si="52"/>
        <v>0</v>
      </c>
      <c r="HI35" s="193">
        <f t="shared" si="52"/>
        <v>0</v>
      </c>
      <c r="HJ35" s="193">
        <f t="shared" si="52"/>
        <v>0</v>
      </c>
      <c r="HK35" s="193">
        <f t="shared" si="52"/>
        <v>0</v>
      </c>
      <c r="HL35" s="193">
        <f t="shared" si="52"/>
        <v>0</v>
      </c>
      <c r="HM35" s="193">
        <f t="shared" si="52"/>
        <v>0</v>
      </c>
      <c r="HN35" s="193">
        <f t="shared" si="52"/>
        <v>0</v>
      </c>
      <c r="HO35" s="193">
        <f t="shared" si="52"/>
        <v>0</v>
      </c>
      <c r="HP35" s="193">
        <f t="shared" si="52"/>
        <v>0</v>
      </c>
      <c r="HQ35" s="193">
        <f t="shared" si="52"/>
        <v>0</v>
      </c>
      <c r="HR35" s="193">
        <f t="shared" si="52"/>
        <v>0</v>
      </c>
      <c r="HS35" s="193">
        <f t="shared" si="52"/>
        <v>0</v>
      </c>
      <c r="HT35" s="193">
        <f t="shared" si="52"/>
        <v>0</v>
      </c>
      <c r="HU35" s="193">
        <f t="shared" si="52"/>
        <v>0</v>
      </c>
      <c r="HV35" s="193">
        <f t="shared" si="52"/>
        <v>0</v>
      </c>
      <c r="HW35" s="193">
        <f t="shared" si="52"/>
        <v>0</v>
      </c>
      <c r="HX35" s="193">
        <f t="shared" si="52"/>
        <v>0</v>
      </c>
      <c r="KD35" s="195"/>
      <c r="KE35" s="194"/>
      <c r="KF35" s="194"/>
      <c r="KG35" s="194"/>
      <c r="KH35" s="194"/>
      <c r="KM35" s="142">
        <f t="shared" si="13"/>
        <v>0</v>
      </c>
      <c r="KN35" s="142">
        <f t="shared" si="13"/>
        <v>0</v>
      </c>
      <c r="KO35" s="142">
        <f t="shared" si="13"/>
        <v>0</v>
      </c>
      <c r="KP35" s="142">
        <f t="shared" si="13"/>
        <v>0</v>
      </c>
      <c r="KQ35" s="142">
        <f t="shared" si="13"/>
        <v>0</v>
      </c>
      <c r="KR35" s="142">
        <f t="shared" si="13"/>
        <v>0</v>
      </c>
      <c r="KS35" s="142">
        <f t="shared" si="13"/>
        <v>0</v>
      </c>
      <c r="KT35" s="142">
        <f t="shared" si="13"/>
        <v>0</v>
      </c>
      <c r="KU35" s="142">
        <f t="shared" si="13"/>
        <v>0</v>
      </c>
      <c r="KV35" s="142">
        <f t="shared" si="13"/>
        <v>0</v>
      </c>
      <c r="KW35" s="142">
        <f t="shared" si="13"/>
        <v>0</v>
      </c>
      <c r="KX35" s="142">
        <f t="shared" si="13"/>
        <v>0</v>
      </c>
      <c r="KY35" s="142">
        <f t="shared" si="13"/>
        <v>0</v>
      </c>
      <c r="KZ35" s="142">
        <f t="shared" si="13"/>
        <v>0</v>
      </c>
      <c r="LA35" s="142">
        <f t="shared" si="13"/>
        <v>0</v>
      </c>
      <c r="LB35" s="142">
        <f t="shared" si="13"/>
        <v>0</v>
      </c>
      <c r="LC35" s="142">
        <f t="shared" si="14"/>
        <v>0</v>
      </c>
      <c r="LD35" s="142">
        <f t="shared" si="14"/>
        <v>0</v>
      </c>
      <c r="LE35" s="142">
        <f t="shared" si="14"/>
        <v>0</v>
      </c>
      <c r="LF35" s="142">
        <f t="shared" si="14"/>
        <v>0</v>
      </c>
      <c r="LG35" s="142">
        <f t="shared" si="14"/>
        <v>0</v>
      </c>
      <c r="LI35" s="67">
        <f t="shared" si="15"/>
        <v>0</v>
      </c>
      <c r="LJ35" s="67" t="s">
        <v>966</v>
      </c>
      <c r="LK35" s="67" t="s">
        <v>966</v>
      </c>
      <c r="LL35" s="67" t="s">
        <v>966</v>
      </c>
      <c r="LM35" s="67" t="s">
        <v>966</v>
      </c>
      <c r="LN35" s="67" t="s">
        <v>966</v>
      </c>
      <c r="LO35" s="67" t="s">
        <v>966</v>
      </c>
      <c r="LP35" s="67" t="s">
        <v>966</v>
      </c>
      <c r="LQ35" s="67" t="s">
        <v>966</v>
      </c>
      <c r="LR35" s="67" t="s">
        <v>966</v>
      </c>
      <c r="LS35" s="67" t="s">
        <v>966</v>
      </c>
      <c r="LT35" s="67" t="s">
        <v>966</v>
      </c>
      <c r="LU35" s="67" t="s">
        <v>966</v>
      </c>
      <c r="LV35" s="67" t="s">
        <v>966</v>
      </c>
      <c r="LW35" s="67" t="s">
        <v>966</v>
      </c>
      <c r="LX35" s="67" t="s">
        <v>966</v>
      </c>
      <c r="LY35" s="67" t="s">
        <v>966</v>
      </c>
      <c r="LZ35" s="67" t="s">
        <v>966</v>
      </c>
      <c r="MA35" s="67" t="s">
        <v>966</v>
      </c>
      <c r="MB35" s="67" t="s">
        <v>966</v>
      </c>
      <c r="MC35" s="67" t="s">
        <v>966</v>
      </c>
      <c r="MD35" s="67" t="s">
        <v>966</v>
      </c>
    </row>
    <row r="36" spans="1:342" ht="12.75" customHeight="1">
      <c r="A36" s="151" t="s">
        <v>954</v>
      </c>
      <c r="B36" s="67" t="s">
        <v>959</v>
      </c>
      <c r="C36" s="67">
        <v>9200491</v>
      </c>
      <c r="E36" s="77"/>
      <c r="F36" s="162" t="s">
        <v>960</v>
      </c>
      <c r="G36" s="163" t="s">
        <v>954</v>
      </c>
      <c r="H36" s="164"/>
      <c r="I36" s="165">
        <v>10021755</v>
      </c>
      <c r="J36" s="163" t="s">
        <v>961</v>
      </c>
      <c r="K36" s="166"/>
      <c r="L36" s="166"/>
      <c r="M36" s="167"/>
      <c r="N36" s="167"/>
      <c r="O36" s="168"/>
      <c r="P36" s="168" t="s">
        <v>975</v>
      </c>
      <c r="Q36" s="168" t="s">
        <v>963</v>
      </c>
      <c r="R36" s="169"/>
      <c r="S36" s="170"/>
      <c r="T36" s="171"/>
      <c r="U36" s="169"/>
      <c r="V36" s="169"/>
      <c r="W36" s="169"/>
      <c r="X36" s="172"/>
      <c r="Y36" s="166"/>
      <c r="Z36" s="172"/>
      <c r="AA36" s="169" t="s">
        <v>973</v>
      </c>
      <c r="AB36" s="169"/>
      <c r="AC36" s="169"/>
      <c r="AD36" s="170" t="str">
        <f t="shared" si="19"/>
        <v/>
      </c>
      <c r="AE36" s="169"/>
      <c r="AF36" s="169"/>
      <c r="AG36" s="173"/>
      <c r="AH36" s="169"/>
      <c r="AI36" s="173">
        <v>54.04</v>
      </c>
      <c r="AJ36" s="173">
        <v>260</v>
      </c>
      <c r="AK36" s="174">
        <f t="shared" si="20"/>
        <v>1</v>
      </c>
      <c r="AL36" s="175">
        <f t="shared" si="21"/>
        <v>0.79220000000000002</v>
      </c>
      <c r="AM36" s="173"/>
      <c r="AN36" s="173"/>
      <c r="AO36" s="175" t="str">
        <f t="shared" si="22"/>
        <v>_</v>
      </c>
      <c r="AP36" s="169"/>
      <c r="AQ36" s="169"/>
      <c r="AR36" s="169"/>
      <c r="AS36" s="169"/>
      <c r="AT36" s="169"/>
      <c r="AU36" s="169"/>
      <c r="AV36" s="169"/>
      <c r="AW36" s="169"/>
      <c r="AX36" s="169"/>
      <c r="AY36" s="169"/>
      <c r="AZ36" s="169"/>
      <c r="BA36" s="176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8">
        <v>0.05</v>
      </c>
      <c r="BX36" s="179">
        <v>26</v>
      </c>
      <c r="BY36" s="180">
        <v>0.55000000000000004</v>
      </c>
      <c r="BZ36" s="169"/>
      <c r="CA36" s="181">
        <f t="shared" si="23"/>
        <v>0</v>
      </c>
      <c r="CB36" s="182"/>
      <c r="CC36" s="183">
        <f t="shared" si="24"/>
        <v>0.11</v>
      </c>
      <c r="CD36" s="183">
        <f t="shared" si="25"/>
        <v>0.11</v>
      </c>
      <c r="CE36" s="184">
        <v>2</v>
      </c>
      <c r="CF36" s="184">
        <v>12</v>
      </c>
      <c r="CG36" s="184"/>
      <c r="CH36" s="184"/>
      <c r="CI36" s="184">
        <v>1</v>
      </c>
      <c r="CJ36" s="181">
        <f t="shared" si="26"/>
        <v>100</v>
      </c>
      <c r="CK36" s="181">
        <f t="shared" si="27"/>
        <v>0</v>
      </c>
      <c r="CL36" s="185">
        <f t="shared" si="28"/>
        <v>-400</v>
      </c>
      <c r="CM36" s="186">
        <f t="shared" si="29"/>
        <v>400</v>
      </c>
      <c r="CN36" s="187">
        <f t="shared" si="30"/>
        <v>0.08</v>
      </c>
      <c r="CO36" s="188">
        <f t="shared" si="31"/>
        <v>21616</v>
      </c>
      <c r="CP36" s="188">
        <f t="shared" si="32"/>
        <v>104000</v>
      </c>
      <c r="CQ36" s="177"/>
      <c r="CR36" s="189">
        <v>4</v>
      </c>
      <c r="CS36" s="189">
        <v>4</v>
      </c>
      <c r="CT36" s="189">
        <v>4</v>
      </c>
      <c r="CU36" s="189">
        <v>4</v>
      </c>
      <c r="CV36" s="189">
        <v>4</v>
      </c>
      <c r="CW36" s="189">
        <v>4</v>
      </c>
      <c r="CX36" s="189"/>
      <c r="CY36" s="189"/>
      <c r="CZ36" s="189"/>
      <c r="DA36" s="189"/>
      <c r="DB36" s="189"/>
      <c r="DC36" s="189"/>
      <c r="DD36" s="189"/>
      <c r="DE36" s="189"/>
      <c r="DF36" s="189"/>
      <c r="DG36" s="189"/>
      <c r="DH36" s="189"/>
      <c r="DI36" s="189"/>
      <c r="DJ36" s="189"/>
      <c r="DK36" s="189"/>
      <c r="DL36" s="189"/>
      <c r="DM36" s="186">
        <f t="shared" si="33"/>
        <v>0</v>
      </c>
      <c r="DN36" s="190" t="s">
        <v>965</v>
      </c>
      <c r="DO36" s="190"/>
      <c r="DP36" s="190"/>
      <c r="DQ36" s="190"/>
      <c r="DR36" s="181">
        <f t="shared" si="34"/>
        <v>400</v>
      </c>
      <c r="DS36" s="181">
        <f t="shared" si="34"/>
        <v>0</v>
      </c>
      <c r="DT36" s="181">
        <f t="shared" si="34"/>
        <v>0</v>
      </c>
      <c r="DU36" s="181">
        <f t="shared" si="34"/>
        <v>0</v>
      </c>
      <c r="DV36" s="169"/>
      <c r="DW36" s="172"/>
      <c r="DX36" s="67">
        <f t="shared" si="51"/>
        <v>0</v>
      </c>
      <c r="DY36" s="67">
        <f t="shared" si="35"/>
        <v>0</v>
      </c>
      <c r="DZ36" s="67">
        <f t="shared" si="36"/>
        <v>0</v>
      </c>
      <c r="EA36" s="67">
        <v>0</v>
      </c>
      <c r="EB36" s="67">
        <v>4361028</v>
      </c>
      <c r="EC36" s="67">
        <f t="shared" si="37"/>
        <v>0</v>
      </c>
      <c r="ED36" s="67">
        <f t="shared" si="38"/>
        <v>0</v>
      </c>
      <c r="EE36" s="67">
        <f t="shared" si="39"/>
        <v>0</v>
      </c>
      <c r="EF36" s="191">
        <f t="shared" si="40"/>
        <v>0</v>
      </c>
      <c r="EG36" s="191">
        <f t="shared" si="40"/>
        <v>0</v>
      </c>
      <c r="EH36" s="191">
        <f t="shared" si="40"/>
        <v>0</v>
      </c>
      <c r="EI36" s="191">
        <f t="shared" si="40"/>
        <v>0</v>
      </c>
      <c r="EJ36" s="191">
        <f t="shared" si="40"/>
        <v>0</v>
      </c>
      <c r="EK36" s="191">
        <f t="shared" si="40"/>
        <v>0</v>
      </c>
      <c r="EL36" s="191">
        <f t="shared" si="40"/>
        <v>0</v>
      </c>
      <c r="EM36" s="191">
        <f t="shared" si="40"/>
        <v>0</v>
      </c>
      <c r="EN36" s="191">
        <f t="shared" si="40"/>
        <v>0</v>
      </c>
      <c r="EO36" s="191">
        <f t="shared" si="40"/>
        <v>0</v>
      </c>
      <c r="EP36" s="191">
        <f t="shared" si="40"/>
        <v>0</v>
      </c>
      <c r="EQ36" s="191">
        <f t="shared" si="40"/>
        <v>0</v>
      </c>
      <c r="ER36" s="191">
        <f t="shared" si="40"/>
        <v>0</v>
      </c>
      <c r="ES36" s="191">
        <f t="shared" si="40"/>
        <v>0</v>
      </c>
      <c r="ET36" s="191">
        <f t="shared" si="40"/>
        <v>0</v>
      </c>
      <c r="EU36" s="191">
        <f t="shared" si="40"/>
        <v>0</v>
      </c>
      <c r="EV36" s="191">
        <f t="shared" si="41"/>
        <v>0</v>
      </c>
      <c r="EW36" s="191">
        <f t="shared" si="41"/>
        <v>0</v>
      </c>
      <c r="EX36" s="191">
        <f t="shared" si="41"/>
        <v>0</v>
      </c>
      <c r="EY36" s="191">
        <f t="shared" si="41"/>
        <v>0</v>
      </c>
      <c r="EZ36" s="191">
        <f t="shared" si="41"/>
        <v>0</v>
      </c>
      <c r="FA36" s="67">
        <f t="shared" si="42"/>
        <v>0</v>
      </c>
      <c r="FB36" s="67">
        <f t="shared" si="42"/>
        <v>0</v>
      </c>
      <c r="FC36" s="67">
        <f t="shared" si="42"/>
        <v>0</v>
      </c>
      <c r="FD36" s="67">
        <f t="shared" si="42"/>
        <v>0</v>
      </c>
      <c r="FE36" s="67">
        <f t="shared" si="42"/>
        <v>0</v>
      </c>
      <c r="FF36" s="67">
        <f t="shared" si="42"/>
        <v>0</v>
      </c>
      <c r="FG36" s="67">
        <f t="shared" si="42"/>
        <v>0</v>
      </c>
      <c r="FH36" s="67">
        <f t="shared" si="42"/>
        <v>0</v>
      </c>
      <c r="FI36" s="67">
        <f t="shared" si="42"/>
        <v>0</v>
      </c>
      <c r="FJ36" s="67">
        <f t="shared" si="42"/>
        <v>0</v>
      </c>
      <c r="FK36" s="67">
        <f t="shared" si="42"/>
        <v>0</v>
      </c>
      <c r="FL36" s="67">
        <f t="shared" si="42"/>
        <v>0</v>
      </c>
      <c r="FM36" s="67">
        <f t="shared" si="42"/>
        <v>0</v>
      </c>
      <c r="FN36" s="67">
        <f t="shared" si="42"/>
        <v>0</v>
      </c>
      <c r="FO36" s="67">
        <f t="shared" si="42"/>
        <v>0</v>
      </c>
      <c r="FP36" s="67">
        <f t="shared" si="42"/>
        <v>0</v>
      </c>
      <c r="FQ36" s="67">
        <f t="shared" si="43"/>
        <v>0</v>
      </c>
      <c r="FR36" s="67">
        <f t="shared" si="43"/>
        <v>0</v>
      </c>
      <c r="FS36" s="67">
        <f t="shared" si="43"/>
        <v>0</v>
      </c>
      <c r="FT36" s="67">
        <f t="shared" si="43"/>
        <v>0</v>
      </c>
      <c r="FU36" s="67">
        <f t="shared" si="43"/>
        <v>0</v>
      </c>
      <c r="FV36" s="192">
        <v>450</v>
      </c>
      <c r="FW36" s="192">
        <v>550</v>
      </c>
      <c r="FX36" s="192">
        <v>720</v>
      </c>
      <c r="FY36" s="192">
        <v>2280</v>
      </c>
      <c r="FZ36" s="192">
        <v>1650</v>
      </c>
      <c r="GA36" s="192">
        <v>1160</v>
      </c>
      <c r="GB36" s="192">
        <v>660</v>
      </c>
      <c r="GC36" s="192">
        <v>190</v>
      </c>
      <c r="GD36" s="192">
        <v>300</v>
      </c>
      <c r="GE36" s="192">
        <v>880</v>
      </c>
      <c r="GF36" s="192">
        <v>400</v>
      </c>
      <c r="GG36" s="192">
        <v>80</v>
      </c>
      <c r="GH36" s="192">
        <v>80</v>
      </c>
      <c r="GI36" s="192">
        <v>150</v>
      </c>
      <c r="GJ36" s="192">
        <v>20</v>
      </c>
      <c r="GK36" s="192">
        <v>200</v>
      </c>
      <c r="GL36" s="192">
        <v>240</v>
      </c>
      <c r="GM36" s="192">
        <v>60</v>
      </c>
      <c r="GN36" s="192">
        <v>80</v>
      </c>
      <c r="GO36" s="192">
        <v>120</v>
      </c>
      <c r="GP36" s="192">
        <v>70</v>
      </c>
      <c r="GQ36" s="67">
        <f t="shared" si="44"/>
        <v>2</v>
      </c>
      <c r="GR36" s="67">
        <f t="shared" si="45"/>
        <v>12</v>
      </c>
      <c r="GS36" s="67">
        <f t="shared" si="46"/>
        <v>1</v>
      </c>
      <c r="GT36" s="67">
        <f t="shared" si="47"/>
        <v>9999999</v>
      </c>
      <c r="GU36" s="67">
        <f t="shared" si="48"/>
        <v>1</v>
      </c>
      <c r="GX36" s="67">
        <f t="shared" si="49"/>
        <v>0</v>
      </c>
      <c r="GY36" s="67">
        <v>1408</v>
      </c>
      <c r="HB36" s="67">
        <v>203022</v>
      </c>
      <c r="HD36" s="193">
        <f t="shared" si="52"/>
        <v>0</v>
      </c>
      <c r="HE36" s="193">
        <f t="shared" si="52"/>
        <v>0</v>
      </c>
      <c r="HF36" s="193">
        <f t="shared" si="52"/>
        <v>0</v>
      </c>
      <c r="HG36" s="193">
        <f t="shared" si="52"/>
        <v>0</v>
      </c>
      <c r="HH36" s="193">
        <f t="shared" si="52"/>
        <v>0</v>
      </c>
      <c r="HI36" s="193">
        <f t="shared" si="52"/>
        <v>0</v>
      </c>
      <c r="HJ36" s="193">
        <f t="shared" si="52"/>
        <v>0</v>
      </c>
      <c r="HK36" s="193">
        <f t="shared" si="52"/>
        <v>0</v>
      </c>
      <c r="HL36" s="193">
        <f t="shared" si="52"/>
        <v>0</v>
      </c>
      <c r="HM36" s="193">
        <f t="shared" si="52"/>
        <v>0</v>
      </c>
      <c r="HN36" s="193">
        <f t="shared" si="52"/>
        <v>0</v>
      </c>
      <c r="HO36" s="193">
        <f t="shared" si="52"/>
        <v>0</v>
      </c>
      <c r="HP36" s="193">
        <f t="shared" si="52"/>
        <v>0</v>
      </c>
      <c r="HQ36" s="193">
        <f t="shared" si="52"/>
        <v>0</v>
      </c>
      <c r="HR36" s="193">
        <f t="shared" si="52"/>
        <v>0</v>
      </c>
      <c r="HS36" s="193">
        <f t="shared" si="52"/>
        <v>0</v>
      </c>
      <c r="HT36" s="193">
        <f t="shared" si="52"/>
        <v>0</v>
      </c>
      <c r="HU36" s="193">
        <f t="shared" si="52"/>
        <v>0</v>
      </c>
      <c r="HV36" s="193">
        <f t="shared" si="52"/>
        <v>0</v>
      </c>
      <c r="HW36" s="193">
        <f t="shared" si="52"/>
        <v>0</v>
      </c>
      <c r="HX36" s="193">
        <f t="shared" si="52"/>
        <v>0</v>
      </c>
      <c r="KD36" s="195"/>
      <c r="KE36" s="194"/>
      <c r="KF36" s="194"/>
      <c r="KG36" s="194"/>
      <c r="KH36" s="194"/>
      <c r="KM36" s="142">
        <f t="shared" si="13"/>
        <v>1040</v>
      </c>
      <c r="KN36" s="142">
        <f t="shared" si="13"/>
        <v>1040</v>
      </c>
      <c r="KO36" s="142">
        <f t="shared" si="13"/>
        <v>1040</v>
      </c>
      <c r="KP36" s="142">
        <f t="shared" si="13"/>
        <v>1040</v>
      </c>
      <c r="KQ36" s="142">
        <f t="shared" si="13"/>
        <v>1040</v>
      </c>
      <c r="KR36" s="142">
        <f t="shared" si="13"/>
        <v>1040</v>
      </c>
      <c r="KS36" s="142">
        <f t="shared" si="13"/>
        <v>0</v>
      </c>
      <c r="KT36" s="142">
        <f t="shared" si="13"/>
        <v>0</v>
      </c>
      <c r="KU36" s="142">
        <f t="shared" si="13"/>
        <v>0</v>
      </c>
      <c r="KV36" s="142">
        <f t="shared" si="13"/>
        <v>0</v>
      </c>
      <c r="KW36" s="142">
        <f t="shared" si="13"/>
        <v>0</v>
      </c>
      <c r="KX36" s="142">
        <f t="shared" si="13"/>
        <v>0</v>
      </c>
      <c r="KY36" s="142">
        <f t="shared" si="13"/>
        <v>0</v>
      </c>
      <c r="KZ36" s="142">
        <f t="shared" si="13"/>
        <v>0</v>
      </c>
      <c r="LA36" s="142">
        <f t="shared" si="13"/>
        <v>0</v>
      </c>
      <c r="LB36" s="142">
        <f t="shared" si="13"/>
        <v>0</v>
      </c>
      <c r="LC36" s="142">
        <f t="shared" si="14"/>
        <v>0</v>
      </c>
      <c r="LD36" s="142">
        <f t="shared" si="14"/>
        <v>0</v>
      </c>
      <c r="LE36" s="142">
        <f t="shared" si="14"/>
        <v>0</v>
      </c>
      <c r="LF36" s="142">
        <f t="shared" si="14"/>
        <v>0</v>
      </c>
      <c r="LG36" s="142">
        <f t="shared" si="14"/>
        <v>0</v>
      </c>
      <c r="LI36" s="67">
        <f t="shared" si="15"/>
        <v>400</v>
      </c>
      <c r="LJ36" s="67" t="s">
        <v>966</v>
      </c>
      <c r="LK36" s="67" t="s">
        <v>966</v>
      </c>
      <c r="LL36" s="67" t="s">
        <v>966</v>
      </c>
      <c r="LM36" s="67" t="s">
        <v>966</v>
      </c>
      <c r="LN36" s="67" t="s">
        <v>966</v>
      </c>
      <c r="LO36" s="67" t="s">
        <v>966</v>
      </c>
      <c r="LP36" s="67" t="s">
        <v>966</v>
      </c>
      <c r="LQ36" s="67" t="s">
        <v>966</v>
      </c>
      <c r="LR36" s="67" t="s">
        <v>966</v>
      </c>
      <c r="LS36" s="67" t="s">
        <v>966</v>
      </c>
      <c r="LT36" s="67" t="s">
        <v>966</v>
      </c>
      <c r="LU36" s="67" t="s">
        <v>966</v>
      </c>
      <c r="LV36" s="67" t="s">
        <v>966</v>
      </c>
      <c r="LW36" s="67" t="s">
        <v>966</v>
      </c>
      <c r="LX36" s="67" t="s">
        <v>966</v>
      </c>
      <c r="LY36" s="67" t="s">
        <v>966</v>
      </c>
      <c r="LZ36" s="67" t="s">
        <v>966</v>
      </c>
      <c r="MA36" s="67" t="s">
        <v>966</v>
      </c>
      <c r="MB36" s="67" t="s">
        <v>966</v>
      </c>
      <c r="MC36" s="67" t="s">
        <v>966</v>
      </c>
      <c r="MD36" s="67" t="s">
        <v>966</v>
      </c>
    </row>
    <row r="37" spans="1:342" ht="12.75" customHeight="1">
      <c r="A37" s="151" t="s">
        <v>954</v>
      </c>
      <c r="B37" s="67" t="s">
        <v>959</v>
      </c>
      <c r="C37" s="67">
        <v>9200491</v>
      </c>
      <c r="E37" s="77"/>
      <c r="F37" s="162" t="s">
        <v>960</v>
      </c>
      <c r="G37" s="163" t="s">
        <v>954</v>
      </c>
      <c r="H37" s="164"/>
      <c r="I37" s="165">
        <v>10021755</v>
      </c>
      <c r="J37" s="163" t="s">
        <v>961</v>
      </c>
      <c r="K37" s="166"/>
      <c r="L37" s="166"/>
      <c r="M37" s="167"/>
      <c r="N37" s="167"/>
      <c r="O37" s="168"/>
      <c r="P37" s="168" t="s">
        <v>976</v>
      </c>
      <c r="Q37" s="168" t="s">
        <v>963</v>
      </c>
      <c r="R37" s="169"/>
      <c r="S37" s="170"/>
      <c r="T37" s="171"/>
      <c r="U37" s="169"/>
      <c r="V37" s="169"/>
      <c r="W37" s="169"/>
      <c r="X37" s="172"/>
      <c r="Y37" s="166"/>
      <c r="Z37" s="172"/>
      <c r="AA37" s="169" t="s">
        <v>973</v>
      </c>
      <c r="AB37" s="169"/>
      <c r="AC37" s="169"/>
      <c r="AD37" s="170" t="str">
        <f t="shared" si="19"/>
        <v/>
      </c>
      <c r="AE37" s="169"/>
      <c r="AF37" s="169"/>
      <c r="AG37" s="173"/>
      <c r="AH37" s="169"/>
      <c r="AI37" s="173">
        <v>59.65</v>
      </c>
      <c r="AJ37" s="173">
        <v>280</v>
      </c>
      <c r="AK37" s="174">
        <f t="shared" si="20"/>
        <v>1</v>
      </c>
      <c r="AL37" s="175">
        <f t="shared" si="21"/>
        <v>0.78700000000000003</v>
      </c>
      <c r="AM37" s="173"/>
      <c r="AN37" s="173"/>
      <c r="AO37" s="175" t="str">
        <f t="shared" si="22"/>
        <v>_</v>
      </c>
      <c r="AP37" s="169"/>
      <c r="AQ37" s="169"/>
      <c r="AR37" s="169"/>
      <c r="AS37" s="169"/>
      <c r="AT37" s="169"/>
      <c r="AU37" s="169"/>
      <c r="AV37" s="169"/>
      <c r="AW37" s="169"/>
      <c r="AX37" s="169"/>
      <c r="AY37" s="169"/>
      <c r="AZ37" s="169"/>
      <c r="BA37" s="176"/>
      <c r="BB37" s="177"/>
      <c r="BC37" s="177"/>
      <c r="BD37" s="177"/>
      <c r="BE37" s="177"/>
      <c r="BF37" s="177"/>
      <c r="BG37" s="177"/>
      <c r="BH37" s="177"/>
      <c r="BI37" s="177"/>
      <c r="BJ37" s="177"/>
      <c r="BK37" s="177"/>
      <c r="BL37" s="177"/>
      <c r="BM37" s="177"/>
      <c r="BN37" s="177"/>
      <c r="BO37" s="177"/>
      <c r="BP37" s="177"/>
      <c r="BQ37" s="177"/>
      <c r="BR37" s="177"/>
      <c r="BS37" s="177"/>
      <c r="BT37" s="177"/>
      <c r="BU37" s="177"/>
      <c r="BV37" s="177"/>
      <c r="BW37" s="178">
        <v>0.05</v>
      </c>
      <c r="BX37" s="179">
        <v>26</v>
      </c>
      <c r="BY37" s="180">
        <v>0.55000000000000004</v>
      </c>
      <c r="BZ37" s="169"/>
      <c r="CA37" s="181">
        <f t="shared" si="23"/>
        <v>0</v>
      </c>
      <c r="CB37" s="182"/>
      <c r="CC37" s="183">
        <f t="shared" si="24"/>
        <v>0.11</v>
      </c>
      <c r="CD37" s="183">
        <f t="shared" si="25"/>
        <v>0.11</v>
      </c>
      <c r="CE37" s="184">
        <v>2</v>
      </c>
      <c r="CF37" s="184">
        <v>12</v>
      </c>
      <c r="CG37" s="184"/>
      <c r="CH37" s="184"/>
      <c r="CI37" s="184">
        <v>1</v>
      </c>
      <c r="CJ37" s="181">
        <f t="shared" si="26"/>
        <v>100</v>
      </c>
      <c r="CK37" s="181">
        <f t="shared" si="27"/>
        <v>0</v>
      </c>
      <c r="CL37" s="185">
        <f t="shared" si="28"/>
        <v>-400</v>
      </c>
      <c r="CM37" s="186">
        <f t="shared" si="29"/>
        <v>400</v>
      </c>
      <c r="CN37" s="187">
        <f t="shared" si="30"/>
        <v>0.08</v>
      </c>
      <c r="CO37" s="188">
        <f t="shared" si="31"/>
        <v>23860</v>
      </c>
      <c r="CP37" s="188">
        <f t="shared" si="32"/>
        <v>112000</v>
      </c>
      <c r="CQ37" s="177"/>
      <c r="CR37" s="189">
        <v>4</v>
      </c>
      <c r="CS37" s="189">
        <v>4</v>
      </c>
      <c r="CT37" s="189">
        <v>4</v>
      </c>
      <c r="CU37" s="189">
        <v>4</v>
      </c>
      <c r="CV37" s="189">
        <v>4</v>
      </c>
      <c r="CW37" s="189">
        <v>4</v>
      </c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6">
        <f t="shared" si="33"/>
        <v>0</v>
      </c>
      <c r="DN37" s="190" t="s">
        <v>965</v>
      </c>
      <c r="DO37" s="190"/>
      <c r="DP37" s="190"/>
      <c r="DQ37" s="190"/>
      <c r="DR37" s="181">
        <f t="shared" si="34"/>
        <v>400</v>
      </c>
      <c r="DS37" s="181">
        <f t="shared" si="34"/>
        <v>0</v>
      </c>
      <c r="DT37" s="181">
        <f t="shared" si="34"/>
        <v>0</v>
      </c>
      <c r="DU37" s="181">
        <f t="shared" si="34"/>
        <v>0</v>
      </c>
      <c r="DV37" s="169"/>
      <c r="DW37" s="172"/>
      <c r="DX37" s="67">
        <f t="shared" si="51"/>
        <v>0</v>
      </c>
      <c r="DY37" s="67">
        <f t="shared" si="35"/>
        <v>0</v>
      </c>
      <c r="DZ37" s="67">
        <f t="shared" si="36"/>
        <v>0</v>
      </c>
      <c r="EA37" s="67">
        <v>0</v>
      </c>
      <c r="EB37" s="67">
        <v>4361028</v>
      </c>
      <c r="EC37" s="67">
        <f t="shared" si="37"/>
        <v>0</v>
      </c>
      <c r="ED37" s="67">
        <f t="shared" si="38"/>
        <v>0</v>
      </c>
      <c r="EE37" s="67">
        <f t="shared" si="39"/>
        <v>0</v>
      </c>
      <c r="EF37" s="191">
        <f t="shared" si="40"/>
        <v>0</v>
      </c>
      <c r="EG37" s="191">
        <f t="shared" si="40"/>
        <v>0</v>
      </c>
      <c r="EH37" s="191">
        <f t="shared" si="40"/>
        <v>0</v>
      </c>
      <c r="EI37" s="191">
        <f t="shared" si="40"/>
        <v>0</v>
      </c>
      <c r="EJ37" s="191">
        <f t="shared" si="40"/>
        <v>0</v>
      </c>
      <c r="EK37" s="191">
        <f t="shared" si="40"/>
        <v>0</v>
      </c>
      <c r="EL37" s="191">
        <f t="shared" si="40"/>
        <v>0</v>
      </c>
      <c r="EM37" s="191">
        <f t="shared" si="40"/>
        <v>0</v>
      </c>
      <c r="EN37" s="191">
        <f t="shared" si="40"/>
        <v>0</v>
      </c>
      <c r="EO37" s="191">
        <f t="shared" si="40"/>
        <v>0</v>
      </c>
      <c r="EP37" s="191">
        <f t="shared" si="40"/>
        <v>0</v>
      </c>
      <c r="EQ37" s="191">
        <f t="shared" si="40"/>
        <v>0</v>
      </c>
      <c r="ER37" s="191">
        <f t="shared" si="40"/>
        <v>0</v>
      </c>
      <c r="ES37" s="191">
        <f t="shared" si="40"/>
        <v>0</v>
      </c>
      <c r="ET37" s="191">
        <f t="shared" si="40"/>
        <v>0</v>
      </c>
      <c r="EU37" s="191">
        <f t="shared" si="40"/>
        <v>0</v>
      </c>
      <c r="EV37" s="191">
        <f t="shared" si="41"/>
        <v>0</v>
      </c>
      <c r="EW37" s="191">
        <f t="shared" si="41"/>
        <v>0</v>
      </c>
      <c r="EX37" s="191">
        <f t="shared" si="41"/>
        <v>0</v>
      </c>
      <c r="EY37" s="191">
        <f t="shared" si="41"/>
        <v>0</v>
      </c>
      <c r="EZ37" s="191">
        <f t="shared" si="41"/>
        <v>0</v>
      </c>
      <c r="FA37" s="67">
        <f t="shared" si="42"/>
        <v>0</v>
      </c>
      <c r="FB37" s="67">
        <f t="shared" si="42"/>
        <v>0</v>
      </c>
      <c r="FC37" s="67">
        <f t="shared" si="42"/>
        <v>0</v>
      </c>
      <c r="FD37" s="67">
        <f t="shared" si="42"/>
        <v>0</v>
      </c>
      <c r="FE37" s="67">
        <f t="shared" si="42"/>
        <v>0</v>
      </c>
      <c r="FF37" s="67">
        <f t="shared" si="42"/>
        <v>0</v>
      </c>
      <c r="FG37" s="67">
        <f t="shared" si="42"/>
        <v>0</v>
      </c>
      <c r="FH37" s="67">
        <f t="shared" si="42"/>
        <v>0</v>
      </c>
      <c r="FI37" s="67">
        <f t="shared" si="42"/>
        <v>0</v>
      </c>
      <c r="FJ37" s="67">
        <f t="shared" si="42"/>
        <v>0</v>
      </c>
      <c r="FK37" s="67">
        <f t="shared" si="42"/>
        <v>0</v>
      </c>
      <c r="FL37" s="67">
        <f t="shared" si="42"/>
        <v>0</v>
      </c>
      <c r="FM37" s="67">
        <f t="shared" si="42"/>
        <v>0</v>
      </c>
      <c r="FN37" s="67">
        <f t="shared" si="42"/>
        <v>0</v>
      </c>
      <c r="FO37" s="67">
        <f t="shared" si="42"/>
        <v>0</v>
      </c>
      <c r="FP37" s="67">
        <f t="shared" si="42"/>
        <v>0</v>
      </c>
      <c r="FQ37" s="67">
        <f t="shared" si="43"/>
        <v>0</v>
      </c>
      <c r="FR37" s="67">
        <f t="shared" si="43"/>
        <v>0</v>
      </c>
      <c r="FS37" s="67">
        <f t="shared" si="43"/>
        <v>0</v>
      </c>
      <c r="FT37" s="67">
        <f t="shared" si="43"/>
        <v>0</v>
      </c>
      <c r="FU37" s="67">
        <f t="shared" si="43"/>
        <v>0</v>
      </c>
      <c r="FV37" s="192">
        <v>450</v>
      </c>
      <c r="FW37" s="192">
        <v>550</v>
      </c>
      <c r="FX37" s="192">
        <v>720</v>
      </c>
      <c r="FY37" s="192">
        <v>2280</v>
      </c>
      <c r="FZ37" s="192">
        <v>1650</v>
      </c>
      <c r="GA37" s="192">
        <v>1160</v>
      </c>
      <c r="GB37" s="192">
        <v>660</v>
      </c>
      <c r="GC37" s="192">
        <v>190</v>
      </c>
      <c r="GD37" s="192">
        <v>300</v>
      </c>
      <c r="GE37" s="192">
        <v>880</v>
      </c>
      <c r="GF37" s="192">
        <v>400</v>
      </c>
      <c r="GG37" s="192">
        <v>80</v>
      </c>
      <c r="GH37" s="192">
        <v>80</v>
      </c>
      <c r="GI37" s="192">
        <v>150</v>
      </c>
      <c r="GJ37" s="192">
        <v>20</v>
      </c>
      <c r="GK37" s="192">
        <v>200</v>
      </c>
      <c r="GL37" s="192">
        <v>240</v>
      </c>
      <c r="GM37" s="192">
        <v>60</v>
      </c>
      <c r="GN37" s="192">
        <v>80</v>
      </c>
      <c r="GO37" s="192">
        <v>120</v>
      </c>
      <c r="GP37" s="192">
        <v>70</v>
      </c>
      <c r="GQ37" s="67">
        <f t="shared" si="44"/>
        <v>2</v>
      </c>
      <c r="GR37" s="67">
        <f t="shared" si="45"/>
        <v>12</v>
      </c>
      <c r="GS37" s="67">
        <f t="shared" si="46"/>
        <v>1</v>
      </c>
      <c r="GT37" s="67">
        <f t="shared" si="47"/>
        <v>9999999</v>
      </c>
      <c r="GU37" s="67">
        <f t="shared" si="48"/>
        <v>1</v>
      </c>
      <c r="GX37" s="67">
        <f t="shared" si="49"/>
        <v>0</v>
      </c>
      <c r="GY37" s="67">
        <v>1408</v>
      </c>
      <c r="HB37" s="67">
        <v>203022</v>
      </c>
      <c r="HD37" s="193">
        <f t="shared" si="52"/>
        <v>0</v>
      </c>
      <c r="HE37" s="193">
        <f t="shared" si="52"/>
        <v>0</v>
      </c>
      <c r="HF37" s="193">
        <f t="shared" si="52"/>
        <v>0</v>
      </c>
      <c r="HG37" s="193">
        <f t="shared" si="52"/>
        <v>0</v>
      </c>
      <c r="HH37" s="193">
        <f t="shared" si="52"/>
        <v>0</v>
      </c>
      <c r="HI37" s="193">
        <f t="shared" si="52"/>
        <v>0</v>
      </c>
      <c r="HJ37" s="193">
        <f t="shared" si="52"/>
        <v>0</v>
      </c>
      <c r="HK37" s="193">
        <f t="shared" si="52"/>
        <v>0</v>
      </c>
      <c r="HL37" s="193">
        <f t="shared" si="52"/>
        <v>0</v>
      </c>
      <c r="HM37" s="193">
        <f t="shared" si="52"/>
        <v>0</v>
      </c>
      <c r="HN37" s="193">
        <f t="shared" si="52"/>
        <v>0</v>
      </c>
      <c r="HO37" s="193">
        <f t="shared" si="52"/>
        <v>0</v>
      </c>
      <c r="HP37" s="193">
        <f t="shared" si="52"/>
        <v>0</v>
      </c>
      <c r="HQ37" s="193">
        <f t="shared" si="52"/>
        <v>0</v>
      </c>
      <c r="HR37" s="193">
        <f t="shared" si="52"/>
        <v>0</v>
      </c>
      <c r="HS37" s="193">
        <f t="shared" si="52"/>
        <v>0</v>
      </c>
      <c r="HT37" s="193">
        <f t="shared" si="52"/>
        <v>0</v>
      </c>
      <c r="HU37" s="193">
        <f t="shared" si="52"/>
        <v>0</v>
      </c>
      <c r="HV37" s="193">
        <f t="shared" si="52"/>
        <v>0</v>
      </c>
      <c r="HW37" s="193">
        <f t="shared" si="52"/>
        <v>0</v>
      </c>
      <c r="HX37" s="193">
        <f t="shared" si="52"/>
        <v>0</v>
      </c>
      <c r="KD37" s="195"/>
      <c r="KE37" s="194"/>
      <c r="KF37" s="194"/>
      <c r="KG37" s="194"/>
      <c r="KH37" s="194"/>
      <c r="KM37" s="142">
        <f t="shared" si="13"/>
        <v>1120</v>
      </c>
      <c r="KN37" s="142">
        <f t="shared" si="13"/>
        <v>1120</v>
      </c>
      <c r="KO37" s="142">
        <f t="shared" si="13"/>
        <v>1120</v>
      </c>
      <c r="KP37" s="142">
        <f t="shared" si="13"/>
        <v>1120</v>
      </c>
      <c r="KQ37" s="142">
        <f t="shared" si="13"/>
        <v>1120</v>
      </c>
      <c r="KR37" s="142">
        <f t="shared" si="13"/>
        <v>1120</v>
      </c>
      <c r="KS37" s="142">
        <f t="shared" si="13"/>
        <v>0</v>
      </c>
      <c r="KT37" s="142">
        <f t="shared" si="13"/>
        <v>0</v>
      </c>
      <c r="KU37" s="142">
        <f t="shared" si="13"/>
        <v>0</v>
      </c>
      <c r="KV37" s="142">
        <f t="shared" si="13"/>
        <v>0</v>
      </c>
      <c r="KW37" s="142">
        <f t="shared" si="13"/>
        <v>0</v>
      </c>
      <c r="KX37" s="142">
        <f t="shared" si="13"/>
        <v>0</v>
      </c>
      <c r="KY37" s="142">
        <f t="shared" si="13"/>
        <v>0</v>
      </c>
      <c r="KZ37" s="142">
        <f t="shared" si="13"/>
        <v>0</v>
      </c>
      <c r="LA37" s="142">
        <f t="shared" si="13"/>
        <v>0</v>
      </c>
      <c r="LB37" s="142">
        <f t="shared" si="13"/>
        <v>0</v>
      </c>
      <c r="LC37" s="142">
        <f t="shared" si="14"/>
        <v>0</v>
      </c>
      <c r="LD37" s="142">
        <f t="shared" si="14"/>
        <v>0</v>
      </c>
      <c r="LE37" s="142">
        <f t="shared" si="14"/>
        <v>0</v>
      </c>
      <c r="LF37" s="142">
        <f t="shared" si="14"/>
        <v>0</v>
      </c>
      <c r="LG37" s="142">
        <f t="shared" si="14"/>
        <v>0</v>
      </c>
      <c r="LI37" s="67">
        <f t="shared" si="15"/>
        <v>400</v>
      </c>
      <c r="LJ37" s="67" t="s">
        <v>966</v>
      </c>
      <c r="LK37" s="67" t="s">
        <v>966</v>
      </c>
      <c r="LL37" s="67" t="s">
        <v>966</v>
      </c>
      <c r="LM37" s="67" t="s">
        <v>966</v>
      </c>
      <c r="LN37" s="67" t="s">
        <v>966</v>
      </c>
      <c r="LO37" s="67" t="s">
        <v>966</v>
      </c>
      <c r="LP37" s="67" t="s">
        <v>966</v>
      </c>
      <c r="LQ37" s="67" t="s">
        <v>966</v>
      </c>
      <c r="LR37" s="67" t="s">
        <v>966</v>
      </c>
      <c r="LS37" s="67" t="s">
        <v>966</v>
      </c>
      <c r="LT37" s="67" t="s">
        <v>966</v>
      </c>
      <c r="LU37" s="67" t="s">
        <v>966</v>
      </c>
      <c r="LV37" s="67" t="s">
        <v>966</v>
      </c>
      <c r="LW37" s="67" t="s">
        <v>966</v>
      </c>
      <c r="LX37" s="67" t="s">
        <v>966</v>
      </c>
      <c r="LY37" s="67" t="s">
        <v>966</v>
      </c>
      <c r="LZ37" s="67" t="s">
        <v>966</v>
      </c>
      <c r="MA37" s="67" t="s">
        <v>966</v>
      </c>
      <c r="MB37" s="67" t="s">
        <v>966</v>
      </c>
      <c r="MC37" s="67" t="s">
        <v>966</v>
      </c>
      <c r="MD37" s="67" t="s">
        <v>966</v>
      </c>
    </row>
    <row r="38" spans="1:342" ht="12.75" customHeight="1">
      <c r="A38" s="151" t="s">
        <v>954</v>
      </c>
      <c r="B38" s="67" t="s">
        <v>959</v>
      </c>
      <c r="C38" s="67">
        <v>9200491</v>
      </c>
      <c r="E38" s="77"/>
      <c r="F38" s="162" t="s">
        <v>960</v>
      </c>
      <c r="G38" s="163" t="s">
        <v>954</v>
      </c>
      <c r="H38" s="164"/>
      <c r="I38" s="165"/>
      <c r="J38" s="163" t="str">
        <f>IF(ISNA(VLOOKUP(I38,$A$24997:$C$25044,2,FALSE)),"UNKNOWN",VLOOKUP(I38,$A$24997:$C$25044,2,FALSE))</f>
        <v>UNKNOWN</v>
      </c>
      <c r="K38" s="166"/>
      <c r="L38" s="166"/>
      <c r="M38" s="167"/>
      <c r="N38" s="167"/>
      <c r="O38" s="168"/>
      <c r="P38" s="168"/>
      <c r="Q38" s="168"/>
      <c r="R38" s="169"/>
      <c r="S38" s="170"/>
      <c r="T38" s="171"/>
      <c r="U38" s="169"/>
      <c r="V38" s="169"/>
      <c r="W38" s="169"/>
      <c r="X38" s="172"/>
      <c r="Y38" s="166"/>
      <c r="Z38" s="172"/>
      <c r="AA38" s="169"/>
      <c r="AB38" s="169"/>
      <c r="AC38" s="169"/>
      <c r="AD38" s="170" t="str">
        <f t="shared" si="19"/>
        <v/>
      </c>
      <c r="AE38" s="169"/>
      <c r="AF38" s="169"/>
      <c r="AG38" s="173"/>
      <c r="AH38" s="169"/>
      <c r="AI38" s="173"/>
      <c r="AJ38" s="173"/>
      <c r="AK38" s="174" t="str">
        <f t="shared" si="20"/>
        <v>_</v>
      </c>
      <c r="AL38" s="175" t="str">
        <f t="shared" si="21"/>
        <v>_</v>
      </c>
      <c r="AM38" s="173"/>
      <c r="AN38" s="173"/>
      <c r="AO38" s="175" t="str">
        <f t="shared" si="22"/>
        <v>_</v>
      </c>
      <c r="AP38" s="169"/>
      <c r="AQ38" s="169"/>
      <c r="AR38" s="169"/>
      <c r="AS38" s="169"/>
      <c r="AT38" s="169"/>
      <c r="AU38" s="169"/>
      <c r="AV38" s="169"/>
      <c r="AW38" s="169"/>
      <c r="AX38" s="169"/>
      <c r="AY38" s="169"/>
      <c r="AZ38" s="169"/>
      <c r="BA38" s="176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7"/>
      <c r="BR38" s="177"/>
      <c r="BS38" s="177"/>
      <c r="BT38" s="177"/>
      <c r="BU38" s="177"/>
      <c r="BV38" s="177"/>
      <c r="BW38" s="178">
        <v>0.05</v>
      </c>
      <c r="BX38" s="179">
        <v>26</v>
      </c>
      <c r="BY38" s="180">
        <v>0.55000000000000004</v>
      </c>
      <c r="BZ38" s="169"/>
      <c r="CA38" s="181" t="str">
        <f t="shared" si="23"/>
        <v/>
      </c>
      <c r="CB38" s="182"/>
      <c r="CC38" s="183">
        <f t="shared" si="24"/>
        <v>0</v>
      </c>
      <c r="CD38" s="183">
        <f t="shared" si="25"/>
        <v>0</v>
      </c>
      <c r="CE38" s="184">
        <v>2</v>
      </c>
      <c r="CF38" s="184">
        <v>12</v>
      </c>
      <c r="CG38" s="184"/>
      <c r="CH38" s="184"/>
      <c r="CI38" s="184"/>
      <c r="CJ38" s="181">
        <f t="shared" si="26"/>
        <v>0</v>
      </c>
      <c r="CK38" s="181">
        <f t="shared" si="27"/>
        <v>0</v>
      </c>
      <c r="CL38" s="185">
        <f t="shared" si="28"/>
        <v>0</v>
      </c>
      <c r="CM38" s="186">
        <f t="shared" si="29"/>
        <v>0</v>
      </c>
      <c r="CN38" s="187" t="str">
        <f t="shared" si="30"/>
        <v/>
      </c>
      <c r="CO38" s="188">
        <f t="shared" si="31"/>
        <v>0</v>
      </c>
      <c r="CP38" s="188">
        <f t="shared" si="32"/>
        <v>0</v>
      </c>
      <c r="CQ38" s="177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6">
        <f t="shared" si="33"/>
        <v>0</v>
      </c>
      <c r="DN38" s="190"/>
      <c r="DO38" s="190"/>
      <c r="DP38" s="190"/>
      <c r="DQ38" s="190"/>
      <c r="DR38" s="181">
        <f t="shared" si="34"/>
        <v>0</v>
      </c>
      <c r="DS38" s="181">
        <f t="shared" si="34"/>
        <v>0</v>
      </c>
      <c r="DT38" s="181">
        <f t="shared" si="34"/>
        <v>0</v>
      </c>
      <c r="DU38" s="181">
        <f t="shared" si="34"/>
        <v>0</v>
      </c>
      <c r="DV38" s="169"/>
      <c r="DW38" s="172"/>
      <c r="DX38" s="67">
        <f t="shared" si="51"/>
        <v>0</v>
      </c>
      <c r="DY38" s="67">
        <f t="shared" si="35"/>
        <v>0</v>
      </c>
      <c r="DZ38" s="67">
        <f t="shared" si="36"/>
        <v>0</v>
      </c>
      <c r="EA38" s="67">
        <v>0</v>
      </c>
      <c r="EB38" s="67">
        <v>4361028</v>
      </c>
      <c r="EC38" s="67">
        <f t="shared" si="37"/>
        <v>0</v>
      </c>
      <c r="ED38" s="67">
        <f t="shared" si="38"/>
        <v>0</v>
      </c>
      <c r="EE38" s="67">
        <f t="shared" si="39"/>
        <v>0</v>
      </c>
      <c r="EF38" s="191">
        <f t="shared" si="40"/>
        <v>0</v>
      </c>
      <c r="EG38" s="191">
        <f t="shared" si="40"/>
        <v>0</v>
      </c>
      <c r="EH38" s="191">
        <f t="shared" si="40"/>
        <v>0</v>
      </c>
      <c r="EI38" s="191">
        <f t="shared" si="40"/>
        <v>0</v>
      </c>
      <c r="EJ38" s="191">
        <f t="shared" si="40"/>
        <v>0</v>
      </c>
      <c r="EK38" s="191">
        <f t="shared" si="40"/>
        <v>0</v>
      </c>
      <c r="EL38" s="191">
        <f t="shared" si="40"/>
        <v>0</v>
      </c>
      <c r="EM38" s="191">
        <f t="shared" si="40"/>
        <v>0</v>
      </c>
      <c r="EN38" s="191">
        <f t="shared" si="40"/>
        <v>0</v>
      </c>
      <c r="EO38" s="191">
        <f t="shared" si="40"/>
        <v>0</v>
      </c>
      <c r="EP38" s="191">
        <f t="shared" si="40"/>
        <v>0</v>
      </c>
      <c r="EQ38" s="191">
        <f t="shared" si="40"/>
        <v>0</v>
      </c>
      <c r="ER38" s="191">
        <f t="shared" si="40"/>
        <v>0</v>
      </c>
      <c r="ES38" s="191">
        <f t="shared" si="40"/>
        <v>0</v>
      </c>
      <c r="ET38" s="191">
        <f t="shared" si="40"/>
        <v>0</v>
      </c>
      <c r="EU38" s="191">
        <f t="shared" si="40"/>
        <v>0</v>
      </c>
      <c r="EV38" s="191">
        <f t="shared" si="41"/>
        <v>0</v>
      </c>
      <c r="EW38" s="191">
        <f t="shared" si="41"/>
        <v>0</v>
      </c>
      <c r="EX38" s="191">
        <f t="shared" si="41"/>
        <v>0</v>
      </c>
      <c r="EY38" s="191">
        <f t="shared" si="41"/>
        <v>0</v>
      </c>
      <c r="EZ38" s="191">
        <f t="shared" si="41"/>
        <v>0</v>
      </c>
      <c r="FA38" s="67">
        <f t="shared" si="42"/>
        <v>0</v>
      </c>
      <c r="FB38" s="67">
        <f t="shared" si="42"/>
        <v>0</v>
      </c>
      <c r="FC38" s="67">
        <f t="shared" si="42"/>
        <v>0</v>
      </c>
      <c r="FD38" s="67">
        <f t="shared" si="42"/>
        <v>0</v>
      </c>
      <c r="FE38" s="67">
        <f t="shared" si="42"/>
        <v>0</v>
      </c>
      <c r="FF38" s="67">
        <f t="shared" si="42"/>
        <v>0</v>
      </c>
      <c r="FG38" s="67">
        <f t="shared" si="42"/>
        <v>0</v>
      </c>
      <c r="FH38" s="67">
        <f t="shared" si="42"/>
        <v>0</v>
      </c>
      <c r="FI38" s="67">
        <f t="shared" si="42"/>
        <v>0</v>
      </c>
      <c r="FJ38" s="67">
        <f t="shared" si="42"/>
        <v>0</v>
      </c>
      <c r="FK38" s="67">
        <f t="shared" si="42"/>
        <v>0</v>
      </c>
      <c r="FL38" s="67">
        <f t="shared" si="42"/>
        <v>0</v>
      </c>
      <c r="FM38" s="67">
        <f t="shared" si="42"/>
        <v>0</v>
      </c>
      <c r="FN38" s="67">
        <f t="shared" si="42"/>
        <v>0</v>
      </c>
      <c r="FO38" s="67">
        <f t="shared" si="42"/>
        <v>0</v>
      </c>
      <c r="FP38" s="67">
        <f t="shared" si="42"/>
        <v>0</v>
      </c>
      <c r="FQ38" s="67">
        <f t="shared" si="43"/>
        <v>0</v>
      </c>
      <c r="FR38" s="67">
        <f t="shared" si="43"/>
        <v>0</v>
      </c>
      <c r="FS38" s="67">
        <f t="shared" si="43"/>
        <v>0</v>
      </c>
      <c r="FT38" s="67">
        <f t="shared" si="43"/>
        <v>0</v>
      </c>
      <c r="FU38" s="67">
        <f t="shared" si="43"/>
        <v>0</v>
      </c>
      <c r="FV38" s="192">
        <v>450</v>
      </c>
      <c r="FW38" s="192">
        <v>550</v>
      </c>
      <c r="FX38" s="192">
        <v>720</v>
      </c>
      <c r="FY38" s="192">
        <v>2280</v>
      </c>
      <c r="FZ38" s="192">
        <v>1650</v>
      </c>
      <c r="GA38" s="192">
        <v>1160</v>
      </c>
      <c r="GB38" s="192">
        <v>660</v>
      </c>
      <c r="GC38" s="192">
        <v>190</v>
      </c>
      <c r="GD38" s="192">
        <v>300</v>
      </c>
      <c r="GE38" s="192">
        <v>880</v>
      </c>
      <c r="GF38" s="192">
        <v>400</v>
      </c>
      <c r="GG38" s="192">
        <v>80</v>
      </c>
      <c r="GH38" s="192">
        <v>80</v>
      </c>
      <c r="GI38" s="192">
        <v>150</v>
      </c>
      <c r="GJ38" s="192">
        <v>20</v>
      </c>
      <c r="GK38" s="192">
        <v>200</v>
      </c>
      <c r="GL38" s="192">
        <v>240</v>
      </c>
      <c r="GM38" s="192">
        <v>60</v>
      </c>
      <c r="GN38" s="192">
        <v>80</v>
      </c>
      <c r="GO38" s="192">
        <v>120</v>
      </c>
      <c r="GP38" s="192">
        <v>70</v>
      </c>
      <c r="GQ38" s="67">
        <f t="shared" si="44"/>
        <v>2</v>
      </c>
      <c r="GR38" s="67">
        <f t="shared" si="45"/>
        <v>12</v>
      </c>
      <c r="GS38" s="67">
        <f t="shared" si="46"/>
        <v>1</v>
      </c>
      <c r="GT38" s="67">
        <f t="shared" si="47"/>
        <v>9999999</v>
      </c>
      <c r="GU38" s="67">
        <f t="shared" si="48"/>
        <v>1</v>
      </c>
      <c r="GX38" s="67" t="str">
        <f t="shared" si="49"/>
        <v/>
      </c>
      <c r="GY38" s="67">
        <v>1408</v>
      </c>
      <c r="HB38" s="67">
        <v>203022</v>
      </c>
      <c r="HD38" s="193">
        <f t="shared" si="52"/>
        <v>0</v>
      </c>
      <c r="HE38" s="193">
        <f t="shared" si="52"/>
        <v>0</v>
      </c>
      <c r="HF38" s="193">
        <f t="shared" si="52"/>
        <v>0</v>
      </c>
      <c r="HG38" s="193">
        <f t="shared" si="52"/>
        <v>0</v>
      </c>
      <c r="HH38" s="193">
        <f t="shared" si="52"/>
        <v>0</v>
      </c>
      <c r="HI38" s="193">
        <f t="shared" si="52"/>
        <v>0</v>
      </c>
      <c r="HJ38" s="193">
        <f t="shared" si="52"/>
        <v>0</v>
      </c>
      <c r="HK38" s="193">
        <f t="shared" si="52"/>
        <v>0</v>
      </c>
      <c r="HL38" s="193">
        <f t="shared" si="52"/>
        <v>0</v>
      </c>
      <c r="HM38" s="193">
        <f t="shared" si="52"/>
        <v>0</v>
      </c>
      <c r="HN38" s="193">
        <f t="shared" si="52"/>
        <v>0</v>
      </c>
      <c r="HO38" s="193">
        <f t="shared" si="52"/>
        <v>0</v>
      </c>
      <c r="HP38" s="193">
        <f t="shared" si="52"/>
        <v>0</v>
      </c>
      <c r="HQ38" s="193">
        <f t="shared" si="52"/>
        <v>0</v>
      </c>
      <c r="HR38" s="193">
        <f t="shared" si="52"/>
        <v>0</v>
      </c>
      <c r="HS38" s="193">
        <f t="shared" si="52"/>
        <v>0</v>
      </c>
      <c r="HT38" s="193">
        <f t="shared" si="52"/>
        <v>0</v>
      </c>
      <c r="HU38" s="193">
        <f t="shared" si="52"/>
        <v>0</v>
      </c>
      <c r="HV38" s="193">
        <f t="shared" si="52"/>
        <v>0</v>
      </c>
      <c r="HW38" s="193">
        <f t="shared" si="52"/>
        <v>0</v>
      </c>
      <c r="HX38" s="193">
        <f t="shared" si="52"/>
        <v>0</v>
      </c>
      <c r="KD38" s="195"/>
      <c r="KE38" s="194"/>
      <c r="KF38" s="194"/>
      <c r="KG38" s="194"/>
      <c r="KH38" s="194"/>
      <c r="KM38" s="142">
        <f t="shared" si="13"/>
        <v>0</v>
      </c>
      <c r="KN38" s="142">
        <f t="shared" si="13"/>
        <v>0</v>
      </c>
      <c r="KO38" s="142">
        <f t="shared" si="13"/>
        <v>0</v>
      </c>
      <c r="KP38" s="142">
        <f t="shared" si="13"/>
        <v>0</v>
      </c>
      <c r="KQ38" s="142">
        <f t="shared" si="13"/>
        <v>0</v>
      </c>
      <c r="KR38" s="142">
        <f t="shared" si="13"/>
        <v>0</v>
      </c>
      <c r="KS38" s="142">
        <f t="shared" si="13"/>
        <v>0</v>
      </c>
      <c r="KT38" s="142">
        <f t="shared" si="13"/>
        <v>0</v>
      </c>
      <c r="KU38" s="142">
        <f t="shared" si="13"/>
        <v>0</v>
      </c>
      <c r="KV38" s="142">
        <f t="shared" si="13"/>
        <v>0</v>
      </c>
      <c r="KW38" s="142">
        <f t="shared" si="13"/>
        <v>0</v>
      </c>
      <c r="KX38" s="142">
        <f t="shared" si="13"/>
        <v>0</v>
      </c>
      <c r="KY38" s="142">
        <f t="shared" si="13"/>
        <v>0</v>
      </c>
      <c r="KZ38" s="142">
        <f t="shared" si="13"/>
        <v>0</v>
      </c>
      <c r="LA38" s="142">
        <f t="shared" si="13"/>
        <v>0</v>
      </c>
      <c r="LB38" s="142">
        <f t="shared" ref="LB38:LB59" si="53">(DG38*$AJ38)*IF((0+($DN38="X")+($DO38="X")+($DP38="X")+($DQ38="X"))=0,0,1)</f>
        <v>0</v>
      </c>
      <c r="LC38" s="142">
        <f t="shared" si="14"/>
        <v>0</v>
      </c>
      <c r="LD38" s="142">
        <f t="shared" si="14"/>
        <v>0</v>
      </c>
      <c r="LE38" s="142">
        <f t="shared" si="14"/>
        <v>0</v>
      </c>
      <c r="LF38" s="142">
        <f t="shared" si="14"/>
        <v>0</v>
      </c>
      <c r="LG38" s="142">
        <f t="shared" si="14"/>
        <v>0</v>
      </c>
      <c r="LI38" s="67">
        <f t="shared" si="15"/>
        <v>0</v>
      </c>
      <c r="LJ38" s="67" t="s">
        <v>966</v>
      </c>
      <c r="LK38" s="67" t="s">
        <v>966</v>
      </c>
      <c r="LL38" s="67" t="s">
        <v>966</v>
      </c>
      <c r="LM38" s="67" t="s">
        <v>966</v>
      </c>
      <c r="LN38" s="67" t="s">
        <v>966</v>
      </c>
      <c r="LO38" s="67" t="s">
        <v>966</v>
      </c>
      <c r="LP38" s="67" t="s">
        <v>966</v>
      </c>
      <c r="LQ38" s="67" t="s">
        <v>966</v>
      </c>
      <c r="LR38" s="67" t="s">
        <v>966</v>
      </c>
      <c r="LS38" s="67" t="s">
        <v>966</v>
      </c>
      <c r="LT38" s="67" t="s">
        <v>966</v>
      </c>
      <c r="LU38" s="67" t="s">
        <v>966</v>
      </c>
      <c r="LV38" s="67" t="s">
        <v>966</v>
      </c>
      <c r="LW38" s="67" t="s">
        <v>966</v>
      </c>
      <c r="LX38" s="67" t="s">
        <v>966</v>
      </c>
      <c r="LY38" s="67" t="s">
        <v>966</v>
      </c>
      <c r="LZ38" s="67" t="s">
        <v>966</v>
      </c>
      <c r="MA38" s="67" t="s">
        <v>966</v>
      </c>
      <c r="MB38" s="67" t="s">
        <v>966</v>
      </c>
      <c r="MC38" s="67" t="s">
        <v>966</v>
      </c>
      <c r="MD38" s="67" t="s">
        <v>966</v>
      </c>
    </row>
    <row r="39" spans="1:342" ht="12.75" customHeight="1">
      <c r="A39" s="151" t="s">
        <v>954</v>
      </c>
      <c r="B39" s="67" t="s">
        <v>959</v>
      </c>
      <c r="C39" s="67">
        <v>9200491</v>
      </c>
      <c r="E39" s="77"/>
      <c r="F39" s="162" t="s">
        <v>960</v>
      </c>
      <c r="G39" s="163" t="s">
        <v>954</v>
      </c>
      <c r="H39" s="164"/>
      <c r="I39" s="165">
        <v>10021755</v>
      </c>
      <c r="J39" s="163" t="s">
        <v>961</v>
      </c>
      <c r="K39" s="166"/>
      <c r="L39" s="166"/>
      <c r="M39" s="167"/>
      <c r="N39" s="167"/>
      <c r="O39" s="168"/>
      <c r="P39" s="168" t="s">
        <v>977</v>
      </c>
      <c r="Q39" s="168" t="s">
        <v>650</v>
      </c>
      <c r="R39" s="169"/>
      <c r="S39" s="170"/>
      <c r="T39" s="171"/>
      <c r="U39" s="169"/>
      <c r="V39" s="169"/>
      <c r="W39" s="169"/>
      <c r="X39" s="172"/>
      <c r="Y39" s="166" t="s">
        <v>965</v>
      </c>
      <c r="Z39" s="172" t="s">
        <v>978</v>
      </c>
      <c r="AA39" s="169" t="s">
        <v>964</v>
      </c>
      <c r="AB39" s="169"/>
      <c r="AC39" s="169"/>
      <c r="AD39" s="170" t="str">
        <f t="shared" si="19"/>
        <v/>
      </c>
      <c r="AE39" s="169"/>
      <c r="AF39" s="169"/>
      <c r="AG39" s="173"/>
      <c r="AH39" s="169"/>
      <c r="AI39" s="173">
        <v>10.7</v>
      </c>
      <c r="AJ39" s="173">
        <v>55</v>
      </c>
      <c r="AK39" s="174">
        <f t="shared" si="20"/>
        <v>1</v>
      </c>
      <c r="AL39" s="175">
        <f t="shared" si="21"/>
        <v>0.80549999999999999</v>
      </c>
      <c r="AM39" s="173"/>
      <c r="AN39" s="173"/>
      <c r="AO39" s="175" t="str">
        <f t="shared" si="22"/>
        <v>_</v>
      </c>
      <c r="AP39" s="169"/>
      <c r="AQ39" s="169"/>
      <c r="AR39" s="169"/>
      <c r="AS39" s="169"/>
      <c r="AT39" s="169"/>
      <c r="AU39" s="169"/>
      <c r="AV39" s="169"/>
      <c r="AW39" s="169"/>
      <c r="AX39" s="169"/>
      <c r="AY39" s="169"/>
      <c r="AZ39" s="169"/>
      <c r="BA39" s="176"/>
      <c r="BB39" s="177"/>
      <c r="BC39" s="177"/>
      <c r="BD39" s="177"/>
      <c r="BE39" s="177"/>
      <c r="BF39" s="177"/>
      <c r="BG39" s="177"/>
      <c r="BH39" s="177"/>
      <c r="BI39" s="177"/>
      <c r="BJ39" s="177"/>
      <c r="BK39" s="177"/>
      <c r="BL39" s="177"/>
      <c r="BM39" s="177"/>
      <c r="BN39" s="177"/>
      <c r="BO39" s="177"/>
      <c r="BP39" s="177"/>
      <c r="BQ39" s="177"/>
      <c r="BR39" s="177"/>
      <c r="BS39" s="177"/>
      <c r="BT39" s="177"/>
      <c r="BU39" s="177"/>
      <c r="BV39" s="177"/>
      <c r="BW39" s="178">
        <v>0.05</v>
      </c>
      <c r="BX39" s="179">
        <v>26</v>
      </c>
      <c r="BY39" s="180">
        <v>0.55000000000000004</v>
      </c>
      <c r="BZ39" s="169"/>
      <c r="CA39" s="181">
        <f t="shared" si="23"/>
        <v>0</v>
      </c>
      <c r="CB39" s="182"/>
      <c r="CC39" s="183">
        <f t="shared" si="24"/>
        <v>0.11</v>
      </c>
      <c r="CD39" s="183">
        <f t="shared" si="25"/>
        <v>0.11</v>
      </c>
      <c r="CE39" s="184">
        <v>2</v>
      </c>
      <c r="CF39" s="184">
        <v>12</v>
      </c>
      <c r="CG39" s="184"/>
      <c r="CH39" s="184"/>
      <c r="CI39" s="184">
        <v>2</v>
      </c>
      <c r="CJ39" s="181">
        <f t="shared" si="26"/>
        <v>100</v>
      </c>
      <c r="CK39" s="181">
        <f t="shared" si="27"/>
        <v>0</v>
      </c>
      <c r="CL39" s="185">
        <f t="shared" si="28"/>
        <v>-400</v>
      </c>
      <c r="CM39" s="186">
        <f t="shared" si="29"/>
        <v>400</v>
      </c>
      <c r="CN39" s="187">
        <f t="shared" si="30"/>
        <v>0.08</v>
      </c>
      <c r="CO39" s="188">
        <f t="shared" si="31"/>
        <v>4280</v>
      </c>
      <c r="CP39" s="188">
        <f t="shared" si="32"/>
        <v>22000</v>
      </c>
      <c r="CQ39" s="177"/>
      <c r="CR39" s="189">
        <v>4</v>
      </c>
      <c r="CS39" s="189">
        <v>4</v>
      </c>
      <c r="CT39" s="189">
        <v>4</v>
      </c>
      <c r="CU39" s="189">
        <v>4</v>
      </c>
      <c r="CV39" s="189">
        <v>4</v>
      </c>
      <c r="CW39" s="189">
        <v>4</v>
      </c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6">
        <f t="shared" si="33"/>
        <v>0</v>
      </c>
      <c r="DN39" s="190" t="s">
        <v>979</v>
      </c>
      <c r="DO39" s="190"/>
      <c r="DP39" s="190"/>
      <c r="DQ39" s="190"/>
      <c r="DR39" s="181">
        <f t="shared" si="34"/>
        <v>400</v>
      </c>
      <c r="DS39" s="181">
        <f t="shared" si="34"/>
        <v>0</v>
      </c>
      <c r="DT39" s="181">
        <f t="shared" si="34"/>
        <v>0</v>
      </c>
      <c r="DU39" s="181">
        <f t="shared" si="34"/>
        <v>0</v>
      </c>
      <c r="DV39" s="169"/>
      <c r="DW39" s="172"/>
      <c r="DX39" s="67">
        <f t="shared" si="51"/>
        <v>0</v>
      </c>
      <c r="DY39" s="67">
        <f t="shared" si="35"/>
        <v>0</v>
      </c>
      <c r="DZ39" s="67">
        <f t="shared" si="36"/>
        <v>0</v>
      </c>
      <c r="EA39" s="67">
        <v>0</v>
      </c>
      <c r="EB39" s="67">
        <v>4361028</v>
      </c>
      <c r="EC39" s="67">
        <f t="shared" si="37"/>
        <v>0</v>
      </c>
      <c r="ED39" s="67">
        <f t="shared" si="38"/>
        <v>0</v>
      </c>
      <c r="EE39" s="67">
        <f t="shared" si="39"/>
        <v>0</v>
      </c>
      <c r="EF39" s="191">
        <f t="shared" si="40"/>
        <v>0</v>
      </c>
      <c r="EG39" s="191">
        <f t="shared" si="40"/>
        <v>0</v>
      </c>
      <c r="EH39" s="191">
        <f t="shared" si="40"/>
        <v>0</v>
      </c>
      <c r="EI39" s="191">
        <f t="shared" si="40"/>
        <v>0</v>
      </c>
      <c r="EJ39" s="191">
        <f t="shared" si="40"/>
        <v>0</v>
      </c>
      <c r="EK39" s="191">
        <f t="shared" si="40"/>
        <v>0</v>
      </c>
      <c r="EL39" s="191">
        <f t="shared" si="40"/>
        <v>0</v>
      </c>
      <c r="EM39" s="191">
        <f t="shared" si="40"/>
        <v>0</v>
      </c>
      <c r="EN39" s="191">
        <f t="shared" si="40"/>
        <v>0</v>
      </c>
      <c r="EO39" s="191">
        <f t="shared" si="40"/>
        <v>0</v>
      </c>
      <c r="EP39" s="191">
        <f t="shared" si="40"/>
        <v>0</v>
      </c>
      <c r="EQ39" s="191">
        <f t="shared" si="40"/>
        <v>0</v>
      </c>
      <c r="ER39" s="191">
        <f t="shared" si="40"/>
        <v>0</v>
      </c>
      <c r="ES39" s="191">
        <f t="shared" si="40"/>
        <v>0</v>
      </c>
      <c r="ET39" s="191">
        <f t="shared" si="40"/>
        <v>0</v>
      </c>
      <c r="EU39" s="191">
        <f t="shared" si="40"/>
        <v>0</v>
      </c>
      <c r="EV39" s="191">
        <f t="shared" si="41"/>
        <v>0</v>
      </c>
      <c r="EW39" s="191">
        <f t="shared" si="41"/>
        <v>0</v>
      </c>
      <c r="EX39" s="191">
        <f t="shared" si="41"/>
        <v>0</v>
      </c>
      <c r="EY39" s="191">
        <f t="shared" si="41"/>
        <v>0</v>
      </c>
      <c r="EZ39" s="191">
        <f t="shared" si="41"/>
        <v>0</v>
      </c>
      <c r="FA39" s="67">
        <f t="shared" si="42"/>
        <v>0</v>
      </c>
      <c r="FB39" s="67">
        <f t="shared" si="42"/>
        <v>0</v>
      </c>
      <c r="FC39" s="67">
        <f t="shared" si="42"/>
        <v>0</v>
      </c>
      <c r="FD39" s="67">
        <f t="shared" si="42"/>
        <v>0</v>
      </c>
      <c r="FE39" s="67">
        <f t="shared" si="42"/>
        <v>0</v>
      </c>
      <c r="FF39" s="67">
        <f t="shared" si="42"/>
        <v>0</v>
      </c>
      <c r="FG39" s="67">
        <f t="shared" si="42"/>
        <v>0</v>
      </c>
      <c r="FH39" s="67">
        <f t="shared" si="42"/>
        <v>0</v>
      </c>
      <c r="FI39" s="67">
        <f t="shared" si="42"/>
        <v>0</v>
      </c>
      <c r="FJ39" s="67">
        <f t="shared" si="42"/>
        <v>0</v>
      </c>
      <c r="FK39" s="67">
        <f t="shared" si="42"/>
        <v>0</v>
      </c>
      <c r="FL39" s="67">
        <f t="shared" si="42"/>
        <v>0</v>
      </c>
      <c r="FM39" s="67">
        <f t="shared" si="42"/>
        <v>0</v>
      </c>
      <c r="FN39" s="67">
        <f t="shared" si="42"/>
        <v>0</v>
      </c>
      <c r="FO39" s="67">
        <f t="shared" si="42"/>
        <v>0</v>
      </c>
      <c r="FP39" s="67">
        <f t="shared" si="42"/>
        <v>0</v>
      </c>
      <c r="FQ39" s="67">
        <f t="shared" si="43"/>
        <v>0</v>
      </c>
      <c r="FR39" s="67">
        <f t="shared" si="43"/>
        <v>0</v>
      </c>
      <c r="FS39" s="67">
        <f t="shared" si="43"/>
        <v>0</v>
      </c>
      <c r="FT39" s="67">
        <f t="shared" si="43"/>
        <v>0</v>
      </c>
      <c r="FU39" s="67">
        <f t="shared" si="43"/>
        <v>0</v>
      </c>
      <c r="FV39" s="192">
        <v>450</v>
      </c>
      <c r="FW39" s="192">
        <v>550</v>
      </c>
      <c r="FX39" s="192">
        <v>720</v>
      </c>
      <c r="FY39" s="192">
        <v>2280</v>
      </c>
      <c r="FZ39" s="192">
        <v>1650</v>
      </c>
      <c r="GA39" s="192">
        <v>1160</v>
      </c>
      <c r="GB39" s="192">
        <v>660</v>
      </c>
      <c r="GC39" s="192">
        <v>190</v>
      </c>
      <c r="GD39" s="192">
        <v>300</v>
      </c>
      <c r="GE39" s="192">
        <v>880</v>
      </c>
      <c r="GF39" s="192">
        <v>400</v>
      </c>
      <c r="GG39" s="192">
        <v>80</v>
      </c>
      <c r="GH39" s="192">
        <v>80</v>
      </c>
      <c r="GI39" s="192">
        <v>150</v>
      </c>
      <c r="GJ39" s="192">
        <v>20</v>
      </c>
      <c r="GK39" s="192">
        <v>200</v>
      </c>
      <c r="GL39" s="192">
        <v>240</v>
      </c>
      <c r="GM39" s="192">
        <v>60</v>
      </c>
      <c r="GN39" s="192">
        <v>80</v>
      </c>
      <c r="GO39" s="192">
        <v>120</v>
      </c>
      <c r="GP39" s="192">
        <v>70</v>
      </c>
      <c r="GQ39" s="67">
        <f t="shared" si="44"/>
        <v>2</v>
      </c>
      <c r="GR39" s="67">
        <f t="shared" si="45"/>
        <v>12</v>
      </c>
      <c r="GS39" s="67">
        <f t="shared" si="46"/>
        <v>1</v>
      </c>
      <c r="GT39" s="67">
        <f t="shared" si="47"/>
        <v>9999999</v>
      </c>
      <c r="GU39" s="67">
        <f t="shared" si="48"/>
        <v>2</v>
      </c>
      <c r="GX39" s="67">
        <f t="shared" si="49"/>
        <v>0</v>
      </c>
      <c r="GY39" s="67">
        <v>1408</v>
      </c>
      <c r="HB39" s="67">
        <v>203022</v>
      </c>
      <c r="HD39" s="193">
        <f t="shared" si="52"/>
        <v>0</v>
      </c>
      <c r="HE39" s="193">
        <f t="shared" si="52"/>
        <v>0</v>
      </c>
      <c r="HF39" s="193">
        <f t="shared" si="52"/>
        <v>0</v>
      </c>
      <c r="HG39" s="193">
        <f t="shared" si="52"/>
        <v>0</v>
      </c>
      <c r="HH39" s="193">
        <f t="shared" si="52"/>
        <v>0</v>
      </c>
      <c r="HI39" s="193">
        <f t="shared" si="52"/>
        <v>0</v>
      </c>
      <c r="HJ39" s="193">
        <f t="shared" si="52"/>
        <v>0</v>
      </c>
      <c r="HK39" s="193">
        <f t="shared" si="52"/>
        <v>0</v>
      </c>
      <c r="HL39" s="193">
        <f t="shared" si="52"/>
        <v>0</v>
      </c>
      <c r="HM39" s="193">
        <f t="shared" si="52"/>
        <v>0</v>
      </c>
      <c r="HN39" s="193">
        <f t="shared" si="52"/>
        <v>0</v>
      </c>
      <c r="HO39" s="193">
        <f t="shared" si="52"/>
        <v>0</v>
      </c>
      <c r="HP39" s="193">
        <f t="shared" si="52"/>
        <v>0</v>
      </c>
      <c r="HQ39" s="193">
        <f t="shared" si="52"/>
        <v>0</v>
      </c>
      <c r="HR39" s="193">
        <f t="shared" si="52"/>
        <v>0</v>
      </c>
      <c r="HS39" s="193">
        <f t="shared" si="52"/>
        <v>0</v>
      </c>
      <c r="HT39" s="193">
        <f t="shared" si="52"/>
        <v>0</v>
      </c>
      <c r="HU39" s="193">
        <f t="shared" si="52"/>
        <v>0</v>
      </c>
      <c r="HV39" s="193">
        <f t="shared" si="52"/>
        <v>0</v>
      </c>
      <c r="HW39" s="193">
        <f t="shared" si="52"/>
        <v>0</v>
      </c>
      <c r="HX39" s="193">
        <f t="shared" si="52"/>
        <v>0</v>
      </c>
      <c r="KD39" s="195"/>
      <c r="KE39" s="194"/>
      <c r="KF39" s="194"/>
      <c r="KG39" s="194"/>
      <c r="KH39" s="194"/>
      <c r="KM39" s="142">
        <f t="shared" ref="KM39:LA54" si="54">(CR39*$AJ39)*IF((0+($DN39="X")+($DO39="X")+($DP39="X")+($DQ39="X"))=0,0,1)</f>
        <v>220</v>
      </c>
      <c r="KN39" s="142">
        <f t="shared" si="54"/>
        <v>220</v>
      </c>
      <c r="KO39" s="142">
        <f t="shared" si="54"/>
        <v>220</v>
      </c>
      <c r="KP39" s="142">
        <f t="shared" si="54"/>
        <v>220</v>
      </c>
      <c r="KQ39" s="142">
        <f t="shared" si="54"/>
        <v>220</v>
      </c>
      <c r="KR39" s="142">
        <f t="shared" si="54"/>
        <v>220</v>
      </c>
      <c r="KS39" s="142">
        <f t="shared" si="54"/>
        <v>0</v>
      </c>
      <c r="KT39" s="142">
        <f t="shared" si="54"/>
        <v>0</v>
      </c>
      <c r="KU39" s="142">
        <f t="shared" si="54"/>
        <v>0</v>
      </c>
      <c r="KV39" s="142">
        <f t="shared" si="54"/>
        <v>0</v>
      </c>
      <c r="KW39" s="142">
        <f t="shared" si="54"/>
        <v>0</v>
      </c>
      <c r="KX39" s="142">
        <f t="shared" si="54"/>
        <v>0</v>
      </c>
      <c r="KY39" s="142">
        <f t="shared" si="54"/>
        <v>0</v>
      </c>
      <c r="KZ39" s="142">
        <f t="shared" si="54"/>
        <v>0</v>
      </c>
      <c r="LA39" s="142">
        <f t="shared" si="54"/>
        <v>0</v>
      </c>
      <c r="LB39" s="142">
        <f t="shared" si="53"/>
        <v>0</v>
      </c>
      <c r="LC39" s="142">
        <f t="shared" si="14"/>
        <v>0</v>
      </c>
      <c r="LD39" s="142">
        <f t="shared" si="14"/>
        <v>0</v>
      </c>
      <c r="LE39" s="142">
        <f t="shared" si="14"/>
        <v>0</v>
      </c>
      <c r="LF39" s="142">
        <f t="shared" si="14"/>
        <v>0</v>
      </c>
      <c r="LG39" s="142">
        <f t="shared" si="14"/>
        <v>0</v>
      </c>
      <c r="LI39" s="67">
        <f t="shared" si="15"/>
        <v>400</v>
      </c>
      <c r="LJ39" s="67" t="s">
        <v>966</v>
      </c>
      <c r="LK39" s="67" t="s">
        <v>966</v>
      </c>
      <c r="LL39" s="67" t="s">
        <v>966</v>
      </c>
      <c r="LM39" s="67" t="s">
        <v>966</v>
      </c>
      <c r="LN39" s="67" t="s">
        <v>966</v>
      </c>
      <c r="LO39" s="67" t="s">
        <v>966</v>
      </c>
      <c r="LP39" s="67" t="s">
        <v>966</v>
      </c>
      <c r="LQ39" s="67" t="s">
        <v>966</v>
      </c>
      <c r="LR39" s="67" t="s">
        <v>966</v>
      </c>
      <c r="LS39" s="67" t="s">
        <v>966</v>
      </c>
      <c r="LT39" s="67" t="s">
        <v>966</v>
      </c>
      <c r="LU39" s="67" t="s">
        <v>966</v>
      </c>
      <c r="LV39" s="67" t="s">
        <v>966</v>
      </c>
      <c r="LW39" s="67" t="s">
        <v>966</v>
      </c>
      <c r="LX39" s="67" t="s">
        <v>966</v>
      </c>
      <c r="LY39" s="67" t="s">
        <v>966</v>
      </c>
      <c r="LZ39" s="67" t="s">
        <v>966</v>
      </c>
      <c r="MA39" s="67" t="s">
        <v>966</v>
      </c>
      <c r="MB39" s="67" t="s">
        <v>966</v>
      </c>
      <c r="MC39" s="67" t="s">
        <v>966</v>
      </c>
      <c r="MD39" s="67" t="s">
        <v>966</v>
      </c>
    </row>
    <row r="40" spans="1:342" ht="12.75" customHeight="1">
      <c r="A40" s="151" t="s">
        <v>954</v>
      </c>
      <c r="B40" s="67" t="s">
        <v>959</v>
      </c>
      <c r="C40" s="67">
        <v>9200491</v>
      </c>
      <c r="E40" s="77"/>
      <c r="F40" s="162" t="s">
        <v>960</v>
      </c>
      <c r="G40" s="163" t="s">
        <v>954</v>
      </c>
      <c r="H40" s="164"/>
      <c r="I40" s="165">
        <v>10021755</v>
      </c>
      <c r="J40" s="163" t="s">
        <v>961</v>
      </c>
      <c r="K40" s="166"/>
      <c r="L40" s="166"/>
      <c r="M40" s="167"/>
      <c r="N40" s="167"/>
      <c r="O40" s="168"/>
      <c r="P40" s="168" t="s">
        <v>977</v>
      </c>
      <c r="Q40" s="168" t="s">
        <v>650</v>
      </c>
      <c r="R40" s="169"/>
      <c r="S40" s="170"/>
      <c r="T40" s="171"/>
      <c r="U40" s="169"/>
      <c r="V40" s="169"/>
      <c r="W40" s="169"/>
      <c r="X40" s="172"/>
      <c r="Y40" s="166"/>
      <c r="Z40" s="172"/>
      <c r="AA40" s="169" t="s">
        <v>973</v>
      </c>
      <c r="AB40" s="169"/>
      <c r="AC40" s="169"/>
      <c r="AD40" s="170" t="str">
        <f t="shared" si="19"/>
        <v/>
      </c>
      <c r="AE40" s="169"/>
      <c r="AF40" s="169"/>
      <c r="AG40" s="173"/>
      <c r="AH40" s="169"/>
      <c r="AI40" s="173">
        <v>10.7</v>
      </c>
      <c r="AJ40" s="173">
        <v>55</v>
      </c>
      <c r="AK40" s="174">
        <f t="shared" si="20"/>
        <v>1</v>
      </c>
      <c r="AL40" s="175">
        <f t="shared" si="21"/>
        <v>0.80549999999999999</v>
      </c>
      <c r="AM40" s="173"/>
      <c r="AN40" s="173"/>
      <c r="AO40" s="175" t="str">
        <f t="shared" si="22"/>
        <v>_</v>
      </c>
      <c r="AP40" s="169"/>
      <c r="AQ40" s="169"/>
      <c r="AR40" s="169"/>
      <c r="AS40" s="169"/>
      <c r="AT40" s="169"/>
      <c r="AU40" s="169"/>
      <c r="AV40" s="169"/>
      <c r="AW40" s="169"/>
      <c r="AX40" s="169"/>
      <c r="AY40" s="169"/>
      <c r="AZ40" s="169"/>
      <c r="BA40" s="176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7"/>
      <c r="BR40" s="177"/>
      <c r="BS40" s="177"/>
      <c r="BT40" s="177"/>
      <c r="BU40" s="177"/>
      <c r="BV40" s="177"/>
      <c r="BW40" s="178">
        <v>0.05</v>
      </c>
      <c r="BX40" s="179">
        <v>26</v>
      </c>
      <c r="BY40" s="180">
        <v>0.55000000000000004</v>
      </c>
      <c r="BZ40" s="169"/>
      <c r="CA40" s="181">
        <f t="shared" si="23"/>
        <v>0</v>
      </c>
      <c r="CB40" s="182"/>
      <c r="CC40" s="183">
        <f t="shared" si="24"/>
        <v>0.11</v>
      </c>
      <c r="CD40" s="183">
        <f t="shared" si="25"/>
        <v>0.11</v>
      </c>
      <c r="CE40" s="184">
        <v>2</v>
      </c>
      <c r="CF40" s="184">
        <v>12</v>
      </c>
      <c r="CG40" s="184"/>
      <c r="CH40" s="184"/>
      <c r="CI40" s="184">
        <v>2</v>
      </c>
      <c r="CJ40" s="181">
        <f t="shared" si="26"/>
        <v>100</v>
      </c>
      <c r="CK40" s="181">
        <f t="shared" si="27"/>
        <v>0</v>
      </c>
      <c r="CL40" s="185">
        <f t="shared" si="28"/>
        <v>-400</v>
      </c>
      <c r="CM40" s="186">
        <f t="shared" si="29"/>
        <v>400</v>
      </c>
      <c r="CN40" s="187">
        <f t="shared" si="30"/>
        <v>0.08</v>
      </c>
      <c r="CO40" s="188">
        <f t="shared" si="31"/>
        <v>4280</v>
      </c>
      <c r="CP40" s="188">
        <f t="shared" si="32"/>
        <v>22000</v>
      </c>
      <c r="CQ40" s="177"/>
      <c r="CR40" s="189">
        <v>4</v>
      </c>
      <c r="CS40" s="189">
        <v>4</v>
      </c>
      <c r="CT40" s="189">
        <v>4</v>
      </c>
      <c r="CU40" s="189">
        <v>4</v>
      </c>
      <c r="CV40" s="189">
        <v>4</v>
      </c>
      <c r="CW40" s="189">
        <v>4</v>
      </c>
      <c r="CX40" s="189"/>
      <c r="CY40" s="189"/>
      <c r="CZ40" s="189"/>
      <c r="DA40" s="189"/>
      <c r="DB40" s="189"/>
      <c r="DC40" s="189"/>
      <c r="DD40" s="189"/>
      <c r="DE40" s="189"/>
      <c r="DF40" s="189"/>
      <c r="DG40" s="189"/>
      <c r="DH40" s="189"/>
      <c r="DI40" s="189"/>
      <c r="DJ40" s="189"/>
      <c r="DK40" s="189"/>
      <c r="DL40" s="189"/>
      <c r="DM40" s="186">
        <f t="shared" si="33"/>
        <v>0</v>
      </c>
      <c r="DN40" s="190" t="s">
        <v>965</v>
      </c>
      <c r="DO40" s="190"/>
      <c r="DP40" s="190"/>
      <c r="DQ40" s="190"/>
      <c r="DR40" s="181">
        <f t="shared" si="34"/>
        <v>400</v>
      </c>
      <c r="DS40" s="181">
        <f t="shared" si="34"/>
        <v>0</v>
      </c>
      <c r="DT40" s="181">
        <f t="shared" si="34"/>
        <v>0</v>
      </c>
      <c r="DU40" s="181">
        <f t="shared" si="34"/>
        <v>0</v>
      </c>
      <c r="DV40" s="169"/>
      <c r="DW40" s="172"/>
      <c r="DX40" s="67">
        <f>IF(AC40:AC91="Yes",0,IF(GV40="",IF(ISERROR(VLOOKUP(BZ40,$A$25045:$B$25048,2,FALSE)),0,VLOOKUP(BZ40,$A$25045:$B$25048,2,FALSE)),GV40))</f>
        <v>0</v>
      </c>
      <c r="DY40" s="67">
        <f t="shared" si="35"/>
        <v>0</v>
      </c>
      <c r="DZ40" s="67">
        <f t="shared" si="36"/>
        <v>0</v>
      </c>
      <c r="EA40" s="67">
        <v>0</v>
      </c>
      <c r="EB40" s="67">
        <v>4361028</v>
      </c>
      <c r="EC40" s="67">
        <f t="shared" si="37"/>
        <v>0</v>
      </c>
      <c r="ED40" s="67">
        <f t="shared" si="38"/>
        <v>0</v>
      </c>
      <c r="EE40" s="67">
        <f t="shared" si="39"/>
        <v>0</v>
      </c>
      <c r="EF40" s="191">
        <f t="shared" si="40"/>
        <v>0</v>
      </c>
      <c r="EG40" s="191">
        <f t="shared" si="40"/>
        <v>0</v>
      </c>
      <c r="EH40" s="191">
        <f t="shared" si="40"/>
        <v>0</v>
      </c>
      <c r="EI40" s="191">
        <f t="shared" si="40"/>
        <v>0</v>
      </c>
      <c r="EJ40" s="191">
        <f t="shared" si="40"/>
        <v>0</v>
      </c>
      <c r="EK40" s="191">
        <f t="shared" si="40"/>
        <v>0</v>
      </c>
      <c r="EL40" s="191">
        <f t="shared" si="40"/>
        <v>0</v>
      </c>
      <c r="EM40" s="191">
        <f t="shared" si="40"/>
        <v>0</v>
      </c>
      <c r="EN40" s="191">
        <f t="shared" si="40"/>
        <v>0</v>
      </c>
      <c r="EO40" s="191">
        <f t="shared" si="40"/>
        <v>0</v>
      </c>
      <c r="EP40" s="191">
        <f t="shared" si="40"/>
        <v>0</v>
      </c>
      <c r="EQ40" s="191">
        <f t="shared" si="40"/>
        <v>0</v>
      </c>
      <c r="ER40" s="191">
        <f t="shared" si="40"/>
        <v>0</v>
      </c>
      <c r="ES40" s="191">
        <f t="shared" si="40"/>
        <v>0</v>
      </c>
      <c r="ET40" s="191">
        <f t="shared" si="40"/>
        <v>0</v>
      </c>
      <c r="EU40" s="191">
        <f t="shared" si="40"/>
        <v>0</v>
      </c>
      <c r="EV40" s="191">
        <f t="shared" si="41"/>
        <v>0</v>
      </c>
      <c r="EW40" s="191">
        <f t="shared" si="41"/>
        <v>0</v>
      </c>
      <c r="EX40" s="191">
        <f t="shared" si="41"/>
        <v>0</v>
      </c>
      <c r="EY40" s="191">
        <f t="shared" si="41"/>
        <v>0</v>
      </c>
      <c r="EZ40" s="191">
        <f t="shared" si="41"/>
        <v>0</v>
      </c>
      <c r="FA40" s="67">
        <f t="shared" si="42"/>
        <v>0</v>
      </c>
      <c r="FB40" s="67">
        <f t="shared" si="42"/>
        <v>0</v>
      </c>
      <c r="FC40" s="67">
        <f t="shared" si="42"/>
        <v>0</v>
      </c>
      <c r="FD40" s="67">
        <f t="shared" si="42"/>
        <v>0</v>
      </c>
      <c r="FE40" s="67">
        <f t="shared" si="42"/>
        <v>0</v>
      </c>
      <c r="FF40" s="67">
        <f t="shared" si="42"/>
        <v>0</v>
      </c>
      <c r="FG40" s="67">
        <f t="shared" si="42"/>
        <v>0</v>
      </c>
      <c r="FH40" s="67">
        <f t="shared" si="42"/>
        <v>0</v>
      </c>
      <c r="FI40" s="67">
        <f t="shared" si="42"/>
        <v>0</v>
      </c>
      <c r="FJ40" s="67">
        <f t="shared" si="42"/>
        <v>0</v>
      </c>
      <c r="FK40" s="67">
        <f t="shared" si="42"/>
        <v>0</v>
      </c>
      <c r="FL40" s="67">
        <f t="shared" si="42"/>
        <v>0</v>
      </c>
      <c r="FM40" s="67">
        <f t="shared" si="42"/>
        <v>0</v>
      </c>
      <c r="FN40" s="67">
        <f t="shared" si="42"/>
        <v>0</v>
      </c>
      <c r="FO40" s="67">
        <f t="shared" si="42"/>
        <v>0</v>
      </c>
      <c r="FP40" s="67">
        <f t="shared" si="42"/>
        <v>0</v>
      </c>
      <c r="FQ40" s="67">
        <f t="shared" si="43"/>
        <v>0</v>
      </c>
      <c r="FR40" s="67">
        <f t="shared" si="43"/>
        <v>0</v>
      </c>
      <c r="FS40" s="67">
        <f t="shared" si="43"/>
        <v>0</v>
      </c>
      <c r="FT40" s="67">
        <f t="shared" si="43"/>
        <v>0</v>
      </c>
      <c r="FU40" s="67">
        <f t="shared" si="43"/>
        <v>0</v>
      </c>
      <c r="FV40" s="192">
        <v>450</v>
      </c>
      <c r="FW40" s="192">
        <v>550</v>
      </c>
      <c r="FX40" s="192">
        <v>720</v>
      </c>
      <c r="FY40" s="192">
        <v>2280</v>
      </c>
      <c r="FZ40" s="192">
        <v>1650</v>
      </c>
      <c r="GA40" s="192">
        <v>1160</v>
      </c>
      <c r="GB40" s="192">
        <v>660</v>
      </c>
      <c r="GC40" s="192">
        <v>190</v>
      </c>
      <c r="GD40" s="192">
        <v>300</v>
      </c>
      <c r="GE40" s="192">
        <v>880</v>
      </c>
      <c r="GF40" s="192">
        <v>400</v>
      </c>
      <c r="GG40" s="192">
        <v>80</v>
      </c>
      <c r="GH40" s="192">
        <v>80</v>
      </c>
      <c r="GI40" s="192">
        <v>150</v>
      </c>
      <c r="GJ40" s="192">
        <v>20</v>
      </c>
      <c r="GK40" s="192">
        <v>200</v>
      </c>
      <c r="GL40" s="192">
        <v>240</v>
      </c>
      <c r="GM40" s="192">
        <v>60</v>
      </c>
      <c r="GN40" s="192">
        <v>80</v>
      </c>
      <c r="GO40" s="192">
        <v>120</v>
      </c>
      <c r="GP40" s="192">
        <v>70</v>
      </c>
      <c r="GQ40" s="67">
        <f t="shared" si="44"/>
        <v>2</v>
      </c>
      <c r="GR40" s="67">
        <f t="shared" si="45"/>
        <v>12</v>
      </c>
      <c r="GS40" s="67">
        <f t="shared" si="46"/>
        <v>1</v>
      </c>
      <c r="GT40" s="67">
        <f t="shared" si="47"/>
        <v>9999999</v>
      </c>
      <c r="GU40" s="67">
        <f t="shared" si="48"/>
        <v>2</v>
      </c>
      <c r="GX40" s="67">
        <f t="shared" si="49"/>
        <v>0</v>
      </c>
      <c r="GY40" s="67">
        <v>1408</v>
      </c>
      <c r="HB40" s="67">
        <v>203022</v>
      </c>
      <c r="HD40" s="193">
        <f t="shared" ref="HD40:HX40" si="55">IF(LJ40="F",,IF($CB40&lt;0,0,IF(OR(BB30052="T",$GW40=1),CR30052,IF($AC40&lt;&gt;"Yes",ROUND(INT(IF(IF(EF40&gt;$GR40,$GR40,EF40)&lt;$GQ40,ROUND(EF40/$GQ40,0)*$GQ40,IF(EF40&gt;$GR40,$GR40,EF40))/$GU40),0)*$GU40,IF(ISERROR(($CB40*((CR30052*CR$16)/SUMPRODUCT($CR30052:$DL30052,$CR$16:$DL$16)))/CR$16),0,($CB40*((CR30052*CR$16)/SUMPRODUCT($CR30052:$DL30052,$CR$16:$DL$16)))/CR$16)))))</f>
        <v>0</v>
      </c>
      <c r="HE40" s="193">
        <f t="shared" si="55"/>
        <v>0</v>
      </c>
      <c r="HF40" s="193">
        <f t="shared" si="55"/>
        <v>0</v>
      </c>
      <c r="HG40" s="193">
        <f t="shared" si="55"/>
        <v>0</v>
      </c>
      <c r="HH40" s="193">
        <f t="shared" si="55"/>
        <v>0</v>
      </c>
      <c r="HI40" s="193">
        <f t="shared" si="55"/>
        <v>0</v>
      </c>
      <c r="HJ40" s="193">
        <f t="shared" si="55"/>
        <v>0</v>
      </c>
      <c r="HK40" s="193">
        <f t="shared" si="55"/>
        <v>0</v>
      </c>
      <c r="HL40" s="193">
        <f t="shared" si="55"/>
        <v>0</v>
      </c>
      <c r="HM40" s="193">
        <f t="shared" si="55"/>
        <v>0</v>
      </c>
      <c r="HN40" s="193">
        <f t="shared" si="55"/>
        <v>0</v>
      </c>
      <c r="HO40" s="193">
        <f t="shared" si="55"/>
        <v>0</v>
      </c>
      <c r="HP40" s="193">
        <f t="shared" si="55"/>
        <v>0</v>
      </c>
      <c r="HQ40" s="193">
        <f t="shared" si="55"/>
        <v>0</v>
      </c>
      <c r="HR40" s="193">
        <f t="shared" si="55"/>
        <v>0</v>
      </c>
      <c r="HS40" s="193">
        <f t="shared" si="55"/>
        <v>0</v>
      </c>
      <c r="HT40" s="193">
        <f t="shared" si="55"/>
        <v>0</v>
      </c>
      <c r="HU40" s="193">
        <f t="shared" si="55"/>
        <v>0</v>
      </c>
      <c r="HV40" s="193">
        <f t="shared" si="55"/>
        <v>0</v>
      </c>
      <c r="HW40" s="193">
        <f t="shared" si="55"/>
        <v>0</v>
      </c>
      <c r="HX40" s="193">
        <f t="shared" si="55"/>
        <v>0</v>
      </c>
      <c r="KD40" s="195"/>
      <c r="KE40" s="194"/>
      <c r="KF40" s="194"/>
      <c r="KG40" s="194"/>
      <c r="KH40" s="194"/>
      <c r="KM40" s="142">
        <f t="shared" si="54"/>
        <v>220</v>
      </c>
      <c r="KN40" s="142">
        <f t="shared" si="54"/>
        <v>220</v>
      </c>
      <c r="KO40" s="142">
        <f t="shared" si="54"/>
        <v>220</v>
      </c>
      <c r="KP40" s="142">
        <f t="shared" si="54"/>
        <v>220</v>
      </c>
      <c r="KQ40" s="142">
        <f t="shared" si="54"/>
        <v>220</v>
      </c>
      <c r="KR40" s="142">
        <f t="shared" si="54"/>
        <v>220</v>
      </c>
      <c r="KS40" s="142">
        <f t="shared" si="54"/>
        <v>0</v>
      </c>
      <c r="KT40" s="142">
        <f t="shared" si="54"/>
        <v>0</v>
      </c>
      <c r="KU40" s="142">
        <f t="shared" si="54"/>
        <v>0</v>
      </c>
      <c r="KV40" s="142">
        <f t="shared" si="54"/>
        <v>0</v>
      </c>
      <c r="KW40" s="142">
        <f t="shared" si="54"/>
        <v>0</v>
      </c>
      <c r="KX40" s="142">
        <f t="shared" si="54"/>
        <v>0</v>
      </c>
      <c r="KY40" s="142">
        <f t="shared" si="54"/>
        <v>0</v>
      </c>
      <c r="KZ40" s="142">
        <f t="shared" si="54"/>
        <v>0</v>
      </c>
      <c r="LA40" s="142">
        <f t="shared" si="54"/>
        <v>0</v>
      </c>
      <c r="LB40" s="142">
        <f t="shared" si="53"/>
        <v>0</v>
      </c>
      <c r="LC40" s="142">
        <f t="shared" si="14"/>
        <v>0</v>
      </c>
      <c r="LD40" s="142">
        <f t="shared" si="14"/>
        <v>0</v>
      </c>
      <c r="LE40" s="142">
        <f t="shared" si="14"/>
        <v>0</v>
      </c>
      <c r="LF40" s="142">
        <f t="shared" si="14"/>
        <v>0</v>
      </c>
      <c r="LG40" s="142">
        <f t="shared" si="14"/>
        <v>0</v>
      </c>
      <c r="LI40" s="67">
        <f t="shared" si="15"/>
        <v>400</v>
      </c>
      <c r="LJ40" s="67" t="s">
        <v>966</v>
      </c>
      <c r="LK40" s="67" t="s">
        <v>966</v>
      </c>
      <c r="LL40" s="67" t="s">
        <v>966</v>
      </c>
      <c r="LM40" s="67" t="s">
        <v>966</v>
      </c>
      <c r="LN40" s="67" t="s">
        <v>966</v>
      </c>
      <c r="LO40" s="67" t="s">
        <v>966</v>
      </c>
      <c r="LP40" s="67" t="s">
        <v>966</v>
      </c>
      <c r="LQ40" s="67" t="s">
        <v>966</v>
      </c>
      <c r="LR40" s="67" t="s">
        <v>966</v>
      </c>
      <c r="LS40" s="67" t="s">
        <v>966</v>
      </c>
      <c r="LT40" s="67" t="s">
        <v>966</v>
      </c>
      <c r="LU40" s="67" t="s">
        <v>966</v>
      </c>
      <c r="LV40" s="67" t="s">
        <v>966</v>
      </c>
      <c r="LW40" s="67" t="s">
        <v>966</v>
      </c>
      <c r="LX40" s="67" t="s">
        <v>966</v>
      </c>
      <c r="LY40" s="67" t="s">
        <v>966</v>
      </c>
      <c r="LZ40" s="67" t="s">
        <v>966</v>
      </c>
      <c r="MA40" s="67" t="s">
        <v>966</v>
      </c>
      <c r="MB40" s="67" t="s">
        <v>966</v>
      </c>
      <c r="MC40" s="67" t="s">
        <v>966</v>
      </c>
      <c r="MD40" s="67" t="s">
        <v>966</v>
      </c>
    </row>
    <row r="41" spans="1:342" ht="12.75" customHeight="1">
      <c r="A41" s="151" t="s">
        <v>954</v>
      </c>
      <c r="B41" s="67" t="s">
        <v>959</v>
      </c>
      <c r="C41" s="67">
        <v>9200491</v>
      </c>
      <c r="E41" s="77"/>
      <c r="F41" s="162" t="s">
        <v>960</v>
      </c>
      <c r="G41" s="163" t="s">
        <v>954</v>
      </c>
      <c r="H41" s="164"/>
      <c r="I41" s="165"/>
      <c r="J41" s="163" t="str">
        <f t="shared" ref="J41:J58" si="56">IF(ISNA(VLOOKUP(I41,$A$24997:$C$25044,2,FALSE)),"UNKNOWN",VLOOKUP(I41,$A$24997:$C$25044,2,FALSE))</f>
        <v>UNKNOWN</v>
      </c>
      <c r="K41" s="166"/>
      <c r="L41" s="166"/>
      <c r="M41" s="167"/>
      <c r="N41" s="167"/>
      <c r="O41" s="168"/>
      <c r="P41" s="168"/>
      <c r="Q41" s="168"/>
      <c r="R41" s="169"/>
      <c r="S41" s="170"/>
      <c r="T41" s="171"/>
      <c r="U41" s="169"/>
      <c r="V41" s="169"/>
      <c r="W41" s="169"/>
      <c r="X41" s="172"/>
      <c r="Y41" s="166" t="s">
        <v>965</v>
      </c>
      <c r="Z41" s="172" t="s">
        <v>978</v>
      </c>
      <c r="AA41" s="169"/>
      <c r="AB41" s="169"/>
      <c r="AC41" s="169"/>
      <c r="AD41" s="170" t="str">
        <f t="shared" si="19"/>
        <v/>
      </c>
      <c r="AE41" s="169"/>
      <c r="AF41" s="169"/>
      <c r="AG41" s="173"/>
      <c r="AH41" s="169"/>
      <c r="AI41" s="173"/>
      <c r="AJ41" s="173"/>
      <c r="AK41" s="174" t="str">
        <f t="shared" si="20"/>
        <v>_</v>
      </c>
      <c r="AL41" s="175" t="str">
        <f t="shared" si="21"/>
        <v>_</v>
      </c>
      <c r="AM41" s="173"/>
      <c r="AN41" s="173"/>
      <c r="AO41" s="175" t="str">
        <f t="shared" si="22"/>
        <v>_</v>
      </c>
      <c r="AP41" s="169"/>
      <c r="AQ41" s="169"/>
      <c r="AR41" s="169"/>
      <c r="AS41" s="169"/>
      <c r="AT41" s="169"/>
      <c r="AU41" s="169"/>
      <c r="AV41" s="169"/>
      <c r="AW41" s="169"/>
      <c r="AX41" s="169"/>
      <c r="AY41" s="169"/>
      <c r="AZ41" s="169"/>
      <c r="BA41" s="176"/>
      <c r="BB41" s="177"/>
      <c r="BC41" s="177"/>
      <c r="BD41" s="177"/>
      <c r="BE41" s="177"/>
      <c r="BF41" s="177"/>
      <c r="BG41" s="177"/>
      <c r="BH41" s="177"/>
      <c r="BI41" s="177"/>
      <c r="BJ41" s="177"/>
      <c r="BK41" s="177"/>
      <c r="BL41" s="177"/>
      <c r="BM41" s="177"/>
      <c r="BN41" s="177"/>
      <c r="BO41" s="177"/>
      <c r="BP41" s="177"/>
      <c r="BQ41" s="177"/>
      <c r="BR41" s="177"/>
      <c r="BS41" s="177"/>
      <c r="BT41" s="177"/>
      <c r="BU41" s="177"/>
      <c r="BV41" s="177"/>
      <c r="BW41" s="178">
        <v>0.05</v>
      </c>
      <c r="BX41" s="179">
        <v>26</v>
      </c>
      <c r="BY41" s="180">
        <v>0.55000000000000004</v>
      </c>
      <c r="BZ41" s="169"/>
      <c r="CA41" s="181" t="str">
        <f t="shared" si="23"/>
        <v/>
      </c>
      <c r="CB41" s="182"/>
      <c r="CC41" s="183">
        <f t="shared" si="24"/>
        <v>0</v>
      </c>
      <c r="CD41" s="183">
        <f t="shared" si="25"/>
        <v>0</v>
      </c>
      <c r="CE41" s="184">
        <v>2</v>
      </c>
      <c r="CF41" s="184">
        <v>12</v>
      </c>
      <c r="CG41" s="184"/>
      <c r="CH41" s="184"/>
      <c r="CI41" s="184"/>
      <c r="CJ41" s="181">
        <f t="shared" si="26"/>
        <v>0</v>
      </c>
      <c r="CK41" s="181">
        <f t="shared" si="27"/>
        <v>0</v>
      </c>
      <c r="CL41" s="185">
        <f t="shared" si="28"/>
        <v>0</v>
      </c>
      <c r="CM41" s="186">
        <f t="shared" si="29"/>
        <v>0</v>
      </c>
      <c r="CN41" s="187" t="str">
        <f t="shared" si="30"/>
        <v/>
      </c>
      <c r="CO41" s="188">
        <f t="shared" si="31"/>
        <v>0</v>
      </c>
      <c r="CP41" s="188">
        <f t="shared" si="32"/>
        <v>0</v>
      </c>
      <c r="CQ41" s="177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6">
        <f t="shared" si="33"/>
        <v>0</v>
      </c>
      <c r="DN41" s="190"/>
      <c r="DO41" s="190"/>
      <c r="DP41" s="190"/>
      <c r="DQ41" s="190"/>
      <c r="DR41" s="181">
        <f t="shared" si="34"/>
        <v>0</v>
      </c>
      <c r="DS41" s="181">
        <f t="shared" si="34"/>
        <v>0</v>
      </c>
      <c r="DT41" s="181">
        <f t="shared" si="34"/>
        <v>0</v>
      </c>
      <c r="DU41" s="181">
        <f t="shared" si="34"/>
        <v>0</v>
      </c>
      <c r="DV41" s="169"/>
      <c r="DW41" s="172"/>
      <c r="DX41" s="67">
        <f>IF(AC41:AC84="Yes",0,IF(GV41="",IF(ISERROR(VLOOKUP(BZ41,$A$25045:$B$25048,2,FALSE)),0,VLOOKUP(BZ41,$A$25045:$B$25048,2,FALSE)),GV41))</f>
        <v>0</v>
      </c>
      <c r="DY41" s="67">
        <f t="shared" si="35"/>
        <v>0</v>
      </c>
      <c r="DZ41" s="67">
        <f t="shared" si="36"/>
        <v>0</v>
      </c>
      <c r="EA41" s="67">
        <v>0</v>
      </c>
      <c r="EB41" s="67">
        <v>4361028</v>
      </c>
      <c r="EC41" s="67">
        <f t="shared" si="37"/>
        <v>0</v>
      </c>
      <c r="ED41" s="67">
        <f t="shared" si="38"/>
        <v>0</v>
      </c>
      <c r="EE41" s="67">
        <f t="shared" si="39"/>
        <v>0</v>
      </c>
      <c r="EF41" s="191">
        <f t="shared" si="40"/>
        <v>0</v>
      </c>
      <c r="EG41" s="191">
        <f t="shared" si="40"/>
        <v>0</v>
      </c>
      <c r="EH41" s="191">
        <f t="shared" si="40"/>
        <v>0</v>
      </c>
      <c r="EI41" s="191">
        <f t="shared" si="40"/>
        <v>0</v>
      </c>
      <c r="EJ41" s="191">
        <f t="shared" si="40"/>
        <v>0</v>
      </c>
      <c r="EK41" s="191">
        <f t="shared" si="40"/>
        <v>0</v>
      </c>
      <c r="EL41" s="191">
        <f t="shared" si="40"/>
        <v>0</v>
      </c>
      <c r="EM41" s="191">
        <f t="shared" si="40"/>
        <v>0</v>
      </c>
      <c r="EN41" s="191">
        <f t="shared" si="40"/>
        <v>0</v>
      </c>
      <c r="EO41" s="191">
        <f t="shared" si="40"/>
        <v>0</v>
      </c>
      <c r="EP41" s="191">
        <f t="shared" si="40"/>
        <v>0</v>
      </c>
      <c r="EQ41" s="191">
        <f t="shared" si="40"/>
        <v>0</v>
      </c>
      <c r="ER41" s="191">
        <f t="shared" si="40"/>
        <v>0</v>
      </c>
      <c r="ES41" s="191">
        <f t="shared" si="40"/>
        <v>0</v>
      </c>
      <c r="ET41" s="191">
        <f t="shared" si="40"/>
        <v>0</v>
      </c>
      <c r="EU41" s="191">
        <f t="shared" si="40"/>
        <v>0</v>
      </c>
      <c r="EV41" s="191">
        <f t="shared" si="41"/>
        <v>0</v>
      </c>
      <c r="EW41" s="191">
        <f t="shared" si="41"/>
        <v>0</v>
      </c>
      <c r="EX41" s="191">
        <f t="shared" si="41"/>
        <v>0</v>
      </c>
      <c r="EY41" s="191">
        <f t="shared" si="41"/>
        <v>0</v>
      </c>
      <c r="EZ41" s="191">
        <f t="shared" si="41"/>
        <v>0</v>
      </c>
      <c r="FA41" s="67">
        <f t="shared" si="42"/>
        <v>0</v>
      </c>
      <c r="FB41" s="67">
        <f t="shared" si="42"/>
        <v>0</v>
      </c>
      <c r="FC41" s="67">
        <f t="shared" si="42"/>
        <v>0</v>
      </c>
      <c r="FD41" s="67">
        <f t="shared" si="42"/>
        <v>0</v>
      </c>
      <c r="FE41" s="67">
        <f t="shared" si="42"/>
        <v>0</v>
      </c>
      <c r="FF41" s="67">
        <f t="shared" si="42"/>
        <v>0</v>
      </c>
      <c r="FG41" s="67">
        <f t="shared" si="42"/>
        <v>0</v>
      </c>
      <c r="FH41" s="67">
        <f t="shared" si="42"/>
        <v>0</v>
      </c>
      <c r="FI41" s="67">
        <f t="shared" si="42"/>
        <v>0</v>
      </c>
      <c r="FJ41" s="67">
        <f t="shared" si="42"/>
        <v>0</v>
      </c>
      <c r="FK41" s="67">
        <f t="shared" si="42"/>
        <v>0</v>
      </c>
      <c r="FL41" s="67">
        <f t="shared" si="42"/>
        <v>0</v>
      </c>
      <c r="FM41" s="67">
        <f t="shared" si="42"/>
        <v>0</v>
      </c>
      <c r="FN41" s="67">
        <f t="shared" si="42"/>
        <v>0</v>
      </c>
      <c r="FO41" s="67">
        <f t="shared" si="42"/>
        <v>0</v>
      </c>
      <c r="FP41" s="67">
        <f t="shared" si="42"/>
        <v>0</v>
      </c>
      <c r="FQ41" s="67">
        <f t="shared" si="43"/>
        <v>0</v>
      </c>
      <c r="FR41" s="67">
        <f t="shared" si="43"/>
        <v>0</v>
      </c>
      <c r="FS41" s="67">
        <f t="shared" si="43"/>
        <v>0</v>
      </c>
      <c r="FT41" s="67">
        <f t="shared" si="43"/>
        <v>0</v>
      </c>
      <c r="FU41" s="67">
        <f t="shared" si="43"/>
        <v>0</v>
      </c>
      <c r="FV41" s="192">
        <v>450</v>
      </c>
      <c r="FW41" s="192">
        <v>550</v>
      </c>
      <c r="FX41" s="192">
        <v>720</v>
      </c>
      <c r="FY41" s="192">
        <v>2280</v>
      </c>
      <c r="FZ41" s="192">
        <v>1650</v>
      </c>
      <c r="GA41" s="192">
        <v>1160</v>
      </c>
      <c r="GB41" s="192">
        <v>660</v>
      </c>
      <c r="GC41" s="192">
        <v>190</v>
      </c>
      <c r="GD41" s="192">
        <v>300</v>
      </c>
      <c r="GE41" s="192">
        <v>880</v>
      </c>
      <c r="GF41" s="192">
        <v>400</v>
      </c>
      <c r="GG41" s="192">
        <v>80</v>
      </c>
      <c r="GH41" s="192">
        <v>80</v>
      </c>
      <c r="GI41" s="192">
        <v>150</v>
      </c>
      <c r="GJ41" s="192">
        <v>20</v>
      </c>
      <c r="GK41" s="192">
        <v>200</v>
      </c>
      <c r="GL41" s="192">
        <v>240</v>
      </c>
      <c r="GM41" s="192">
        <v>60</v>
      </c>
      <c r="GN41" s="192">
        <v>80</v>
      </c>
      <c r="GO41" s="192">
        <v>120</v>
      </c>
      <c r="GP41" s="192">
        <v>70</v>
      </c>
      <c r="GQ41" s="67">
        <f t="shared" si="44"/>
        <v>2</v>
      </c>
      <c r="GR41" s="67">
        <f t="shared" si="45"/>
        <v>12</v>
      </c>
      <c r="GS41" s="67">
        <f t="shared" si="46"/>
        <v>1</v>
      </c>
      <c r="GT41" s="67">
        <f t="shared" si="47"/>
        <v>9999999</v>
      </c>
      <c r="GU41" s="67">
        <f t="shared" si="48"/>
        <v>1</v>
      </c>
      <c r="GX41" s="67" t="str">
        <f t="shared" si="49"/>
        <v/>
      </c>
      <c r="GY41" s="67">
        <v>1408</v>
      </c>
      <c r="HB41" s="67">
        <v>203022</v>
      </c>
      <c r="HD41" s="193">
        <f t="shared" ref="HD41:HX41" si="57">IF(LJ41="F",,IF($CB41&lt;0,0,IF(OR(BB30045="T",$GW41=1),CR30045,IF($AC41&lt;&gt;"Yes",ROUND(INT(IF(IF(EF41&gt;$GR41,$GR41,EF41)&lt;$GQ41,ROUND(EF41/$GQ41,0)*$GQ41,IF(EF41&gt;$GR41,$GR41,EF41))/$GU41),0)*$GU41,IF(ISERROR(($CB41*((CR30045*CR$16)/SUMPRODUCT($CR30045:$DL30045,$CR$16:$DL$16)))/CR$16),0,($CB41*((CR30045*CR$16)/SUMPRODUCT($CR30045:$DL30045,$CR$16:$DL$16)))/CR$16)))))</f>
        <v>0</v>
      </c>
      <c r="HE41" s="193">
        <f t="shared" si="57"/>
        <v>0</v>
      </c>
      <c r="HF41" s="193">
        <f t="shared" si="57"/>
        <v>0</v>
      </c>
      <c r="HG41" s="193">
        <f t="shared" si="57"/>
        <v>0</v>
      </c>
      <c r="HH41" s="193">
        <f t="shared" si="57"/>
        <v>0</v>
      </c>
      <c r="HI41" s="193">
        <f t="shared" si="57"/>
        <v>0</v>
      </c>
      <c r="HJ41" s="193">
        <f t="shared" si="57"/>
        <v>0</v>
      </c>
      <c r="HK41" s="193">
        <f t="shared" si="57"/>
        <v>0</v>
      </c>
      <c r="HL41" s="193">
        <f t="shared" si="57"/>
        <v>0</v>
      </c>
      <c r="HM41" s="193">
        <f t="shared" si="57"/>
        <v>0</v>
      </c>
      <c r="HN41" s="193">
        <f t="shared" si="57"/>
        <v>0</v>
      </c>
      <c r="HO41" s="193">
        <f t="shared" si="57"/>
        <v>0</v>
      </c>
      <c r="HP41" s="193">
        <f t="shared" si="57"/>
        <v>0</v>
      </c>
      <c r="HQ41" s="193">
        <f t="shared" si="57"/>
        <v>0</v>
      </c>
      <c r="HR41" s="193">
        <f t="shared" si="57"/>
        <v>0</v>
      </c>
      <c r="HS41" s="193">
        <f t="shared" si="57"/>
        <v>0</v>
      </c>
      <c r="HT41" s="193">
        <f t="shared" si="57"/>
        <v>0</v>
      </c>
      <c r="HU41" s="193">
        <f t="shared" si="57"/>
        <v>0</v>
      </c>
      <c r="HV41" s="193">
        <f t="shared" si="57"/>
        <v>0</v>
      </c>
      <c r="HW41" s="193">
        <f t="shared" si="57"/>
        <v>0</v>
      </c>
      <c r="HX41" s="193">
        <f t="shared" si="57"/>
        <v>0</v>
      </c>
      <c r="KD41" s="195"/>
      <c r="KE41" s="194"/>
      <c r="KF41" s="194"/>
      <c r="KG41" s="194"/>
      <c r="KH41" s="194"/>
      <c r="KM41" s="142">
        <f t="shared" si="54"/>
        <v>0</v>
      </c>
      <c r="KN41" s="142">
        <f t="shared" si="54"/>
        <v>0</v>
      </c>
      <c r="KO41" s="142">
        <f t="shared" si="54"/>
        <v>0</v>
      </c>
      <c r="KP41" s="142">
        <f t="shared" si="54"/>
        <v>0</v>
      </c>
      <c r="KQ41" s="142">
        <f t="shared" si="54"/>
        <v>0</v>
      </c>
      <c r="KR41" s="142">
        <f t="shared" si="54"/>
        <v>0</v>
      </c>
      <c r="KS41" s="142">
        <f t="shared" si="54"/>
        <v>0</v>
      </c>
      <c r="KT41" s="142">
        <f t="shared" si="54"/>
        <v>0</v>
      </c>
      <c r="KU41" s="142">
        <f t="shared" si="54"/>
        <v>0</v>
      </c>
      <c r="KV41" s="142">
        <f t="shared" si="54"/>
        <v>0</v>
      </c>
      <c r="KW41" s="142">
        <f t="shared" si="54"/>
        <v>0</v>
      </c>
      <c r="KX41" s="142">
        <f t="shared" si="54"/>
        <v>0</v>
      </c>
      <c r="KY41" s="142">
        <f t="shared" si="54"/>
        <v>0</v>
      </c>
      <c r="KZ41" s="142">
        <f t="shared" si="54"/>
        <v>0</v>
      </c>
      <c r="LA41" s="142">
        <f t="shared" si="54"/>
        <v>0</v>
      </c>
      <c r="LB41" s="142">
        <f t="shared" si="53"/>
        <v>0</v>
      </c>
      <c r="LC41" s="142">
        <f t="shared" si="14"/>
        <v>0</v>
      </c>
      <c r="LD41" s="142">
        <f t="shared" si="14"/>
        <v>0</v>
      </c>
      <c r="LE41" s="142">
        <f t="shared" si="14"/>
        <v>0</v>
      </c>
      <c r="LF41" s="142">
        <f t="shared" si="14"/>
        <v>0</v>
      </c>
      <c r="LG41" s="142">
        <f t="shared" si="14"/>
        <v>0</v>
      </c>
      <c r="LI41" s="67">
        <f t="shared" si="15"/>
        <v>0</v>
      </c>
      <c r="LJ41" s="67" t="s">
        <v>966</v>
      </c>
      <c r="LK41" s="67" t="s">
        <v>966</v>
      </c>
      <c r="LL41" s="67" t="s">
        <v>966</v>
      </c>
      <c r="LM41" s="67" t="s">
        <v>966</v>
      </c>
      <c r="LN41" s="67" t="s">
        <v>966</v>
      </c>
      <c r="LO41" s="67" t="s">
        <v>966</v>
      </c>
      <c r="LP41" s="67" t="s">
        <v>966</v>
      </c>
      <c r="LQ41" s="67" t="s">
        <v>966</v>
      </c>
      <c r="LR41" s="67" t="s">
        <v>966</v>
      </c>
      <c r="LS41" s="67" t="s">
        <v>966</v>
      </c>
      <c r="LT41" s="67" t="s">
        <v>966</v>
      </c>
      <c r="LU41" s="67" t="s">
        <v>966</v>
      </c>
      <c r="LV41" s="67" t="s">
        <v>966</v>
      </c>
      <c r="LW41" s="67" t="s">
        <v>966</v>
      </c>
      <c r="LX41" s="67" t="s">
        <v>966</v>
      </c>
      <c r="LY41" s="67" t="s">
        <v>966</v>
      </c>
      <c r="LZ41" s="67" t="s">
        <v>966</v>
      </c>
      <c r="MA41" s="67" t="s">
        <v>966</v>
      </c>
      <c r="MB41" s="67" t="s">
        <v>966</v>
      </c>
      <c r="MC41" s="67" t="s">
        <v>966</v>
      </c>
      <c r="MD41" s="67" t="s">
        <v>966</v>
      </c>
    </row>
    <row r="42" spans="1:342" ht="12.75" customHeight="1">
      <c r="A42" s="151" t="s">
        <v>954</v>
      </c>
      <c r="B42" s="67" t="s">
        <v>959</v>
      </c>
      <c r="C42" s="67">
        <v>9200491</v>
      </c>
      <c r="E42" s="77"/>
      <c r="F42" s="162" t="s">
        <v>960</v>
      </c>
      <c r="G42" s="163" t="s">
        <v>954</v>
      </c>
      <c r="H42" s="164"/>
      <c r="I42" s="165"/>
      <c r="J42" s="163" t="str">
        <f t="shared" si="56"/>
        <v>UNKNOWN</v>
      </c>
      <c r="K42" s="166"/>
      <c r="L42" s="166"/>
      <c r="M42" s="167"/>
      <c r="N42" s="167"/>
      <c r="O42" s="168"/>
      <c r="P42" s="168"/>
      <c r="Q42" s="168"/>
      <c r="R42" s="169"/>
      <c r="S42" s="170"/>
      <c r="T42" s="171"/>
      <c r="U42" s="169"/>
      <c r="V42" s="169"/>
      <c r="W42" s="169"/>
      <c r="X42" s="172"/>
      <c r="Y42" s="166"/>
      <c r="Z42" s="172"/>
      <c r="AA42" s="169"/>
      <c r="AB42" s="169"/>
      <c r="AC42" s="169"/>
      <c r="AD42" s="170" t="str">
        <f t="shared" si="19"/>
        <v/>
      </c>
      <c r="AE42" s="169"/>
      <c r="AF42" s="169"/>
      <c r="AG42" s="173"/>
      <c r="AH42" s="169"/>
      <c r="AI42" s="173"/>
      <c r="AJ42" s="173"/>
      <c r="AK42" s="174" t="str">
        <f t="shared" si="20"/>
        <v>_</v>
      </c>
      <c r="AL42" s="175" t="str">
        <f t="shared" si="21"/>
        <v>_</v>
      </c>
      <c r="AM42" s="173"/>
      <c r="AN42" s="173"/>
      <c r="AO42" s="175" t="str">
        <f t="shared" si="22"/>
        <v>_</v>
      </c>
      <c r="AP42" s="169"/>
      <c r="AQ42" s="169"/>
      <c r="AR42" s="169"/>
      <c r="AS42" s="169"/>
      <c r="AT42" s="169"/>
      <c r="AU42" s="169"/>
      <c r="AV42" s="169"/>
      <c r="AW42" s="169"/>
      <c r="AX42" s="169"/>
      <c r="AY42" s="169"/>
      <c r="AZ42" s="169"/>
      <c r="BA42" s="176"/>
      <c r="BB42" s="177"/>
      <c r="BC42" s="177"/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7"/>
      <c r="BR42" s="177"/>
      <c r="BS42" s="177"/>
      <c r="BT42" s="177"/>
      <c r="BU42" s="177"/>
      <c r="BV42" s="177"/>
      <c r="BW42" s="178">
        <v>0.05</v>
      </c>
      <c r="BX42" s="179">
        <v>26</v>
      </c>
      <c r="BY42" s="180">
        <v>0.55000000000000004</v>
      </c>
      <c r="BZ42" s="169"/>
      <c r="CA42" s="181" t="str">
        <f t="shared" si="23"/>
        <v/>
      </c>
      <c r="CB42" s="182"/>
      <c r="CC42" s="183">
        <f t="shared" si="24"/>
        <v>0</v>
      </c>
      <c r="CD42" s="183">
        <f t="shared" si="25"/>
        <v>0</v>
      </c>
      <c r="CE42" s="184">
        <v>2</v>
      </c>
      <c r="CF42" s="184">
        <v>12</v>
      </c>
      <c r="CG42" s="184"/>
      <c r="CH42" s="184"/>
      <c r="CI42" s="184"/>
      <c r="CJ42" s="181">
        <f t="shared" si="26"/>
        <v>0</v>
      </c>
      <c r="CK42" s="181">
        <f t="shared" si="27"/>
        <v>0</v>
      </c>
      <c r="CL42" s="185">
        <f t="shared" si="28"/>
        <v>0</v>
      </c>
      <c r="CM42" s="186">
        <f t="shared" si="29"/>
        <v>0</v>
      </c>
      <c r="CN42" s="187" t="str">
        <f t="shared" si="30"/>
        <v/>
      </c>
      <c r="CO42" s="188">
        <f t="shared" si="31"/>
        <v>0</v>
      </c>
      <c r="CP42" s="188">
        <f t="shared" si="32"/>
        <v>0</v>
      </c>
      <c r="CQ42" s="177"/>
      <c r="CR42" s="189">
        <f t="shared" ref="CR42:DG57" si="58">IF(LJ42="F",,IF($CB42&lt;0,0,IF(OR(BB30042="T",$GW42=1),CR30042,IF($AC42&lt;&gt;"Yes",ROUND(INT(IF(IF(EF42&gt;$GR42,$GR42,EF42)&lt;$GQ42,ROUND(EF42/$GQ42,0)*$GQ42,IF(EF42&gt;$GR42,$GR42,EF42))/$GU42),0)*$GU42,IF(ISERROR(($CB42*((CR30042*CR$16)/SUMPRODUCT($CR30042:$DL30042,$CR$16:$DL$16)))/CR$16),0,($CB42*((CR30042*CR$16)/SUMPRODUCT($CR30042:$DL30042,$CR$16:$DL$16)))/CR$16)))))</f>
        <v>0</v>
      </c>
      <c r="CS42" s="189">
        <f t="shared" si="58"/>
        <v>0</v>
      </c>
      <c r="CT42" s="189">
        <f t="shared" si="58"/>
        <v>0</v>
      </c>
      <c r="CU42" s="189">
        <f t="shared" si="58"/>
        <v>0</v>
      </c>
      <c r="CV42" s="189">
        <f t="shared" si="58"/>
        <v>0</v>
      </c>
      <c r="CW42" s="189">
        <f t="shared" si="58"/>
        <v>0</v>
      </c>
      <c r="CX42" s="189"/>
      <c r="CY42" s="189"/>
      <c r="CZ42" s="189"/>
      <c r="DA42" s="189"/>
      <c r="DB42" s="189"/>
      <c r="DC42" s="189"/>
      <c r="DD42" s="189"/>
      <c r="DE42" s="189"/>
      <c r="DF42" s="189"/>
      <c r="DG42" s="189"/>
      <c r="DH42" s="189"/>
      <c r="DI42" s="189"/>
      <c r="DJ42" s="189"/>
      <c r="DK42" s="189"/>
      <c r="DL42" s="189"/>
      <c r="DM42" s="186">
        <f t="shared" si="33"/>
        <v>0</v>
      </c>
      <c r="DN42" s="190"/>
      <c r="DO42" s="190"/>
      <c r="DP42" s="190"/>
      <c r="DQ42" s="190"/>
      <c r="DR42" s="181">
        <f t="shared" si="34"/>
        <v>0</v>
      </c>
      <c r="DS42" s="181">
        <f t="shared" si="34"/>
        <v>0</v>
      </c>
      <c r="DT42" s="181">
        <f t="shared" si="34"/>
        <v>0</v>
      </c>
      <c r="DU42" s="181">
        <f t="shared" si="34"/>
        <v>0</v>
      </c>
      <c r="DV42" s="169"/>
      <c r="DW42" s="172"/>
      <c r="DX42" s="67">
        <f t="shared" ref="DX42:DX59" si="59">IF(AC42:AC81="Yes",0,IF(GV42="",IF(ISERROR(VLOOKUP(BZ42,$A$25045:$B$25048,2,FALSE)),0,VLOOKUP(BZ42,$A$25045:$B$25048,2,FALSE)),GV42))</f>
        <v>0</v>
      </c>
      <c r="DY42" s="67">
        <f t="shared" si="35"/>
        <v>0</v>
      </c>
      <c r="DZ42" s="67">
        <f t="shared" si="36"/>
        <v>0</v>
      </c>
      <c r="EA42" s="67">
        <v>0</v>
      </c>
      <c r="EB42" s="67">
        <v>4361028</v>
      </c>
      <c r="EC42" s="67">
        <f t="shared" si="37"/>
        <v>0</v>
      </c>
      <c r="ED42" s="67">
        <f t="shared" si="38"/>
        <v>0</v>
      </c>
      <c r="EE42" s="67">
        <f t="shared" si="39"/>
        <v>0</v>
      </c>
      <c r="EF42" s="191">
        <f t="shared" si="40"/>
        <v>0</v>
      </c>
      <c r="EG42" s="191">
        <f t="shared" si="40"/>
        <v>0</v>
      </c>
      <c r="EH42" s="191">
        <f t="shared" si="40"/>
        <v>0</v>
      </c>
      <c r="EI42" s="191">
        <f t="shared" si="40"/>
        <v>0</v>
      </c>
      <c r="EJ42" s="191">
        <f t="shared" si="40"/>
        <v>0</v>
      </c>
      <c r="EK42" s="191">
        <f t="shared" si="40"/>
        <v>0</v>
      </c>
      <c r="EL42" s="191">
        <f t="shared" si="40"/>
        <v>0</v>
      </c>
      <c r="EM42" s="191">
        <f t="shared" si="40"/>
        <v>0</v>
      </c>
      <c r="EN42" s="191">
        <f t="shared" si="40"/>
        <v>0</v>
      </c>
      <c r="EO42" s="191">
        <f t="shared" si="40"/>
        <v>0</v>
      </c>
      <c r="EP42" s="191">
        <f t="shared" si="40"/>
        <v>0</v>
      </c>
      <c r="EQ42" s="191">
        <f t="shared" si="40"/>
        <v>0</v>
      </c>
      <c r="ER42" s="191">
        <f t="shared" si="40"/>
        <v>0</v>
      </c>
      <c r="ES42" s="191">
        <f t="shared" si="40"/>
        <v>0</v>
      </c>
      <c r="ET42" s="191">
        <f t="shared" si="40"/>
        <v>0</v>
      </c>
      <c r="EU42" s="191">
        <f t="shared" ref="EU42:EU58" si="60">(IF(AND(BQ42="X",IF(ISERROR(((GK42)/BQ$16)),0,((GK42)/BQ$16))&gt;0),IF(ISERROR(((GK42)/BQ$16)),0,((GK42)/BQ$16))/SUMIF($BB42:$BV42,"=X",$FV42:$GP42),0)*$CB42)</f>
        <v>0</v>
      </c>
      <c r="EV42" s="191">
        <f t="shared" si="41"/>
        <v>0</v>
      </c>
      <c r="EW42" s="191">
        <f t="shared" si="41"/>
        <v>0</v>
      </c>
      <c r="EX42" s="191">
        <f t="shared" si="41"/>
        <v>0</v>
      </c>
      <c r="EY42" s="191">
        <f t="shared" si="41"/>
        <v>0</v>
      </c>
      <c r="EZ42" s="191">
        <f t="shared" si="41"/>
        <v>0</v>
      </c>
      <c r="FA42" s="67">
        <f t="shared" si="42"/>
        <v>0</v>
      </c>
      <c r="FB42" s="67">
        <f t="shared" si="42"/>
        <v>0</v>
      </c>
      <c r="FC42" s="67">
        <f t="shared" si="42"/>
        <v>0</v>
      </c>
      <c r="FD42" s="67">
        <f t="shared" si="42"/>
        <v>0</v>
      </c>
      <c r="FE42" s="67">
        <f t="shared" si="42"/>
        <v>0</v>
      </c>
      <c r="FF42" s="67">
        <f t="shared" si="42"/>
        <v>0</v>
      </c>
      <c r="FG42" s="67">
        <f t="shared" si="42"/>
        <v>0</v>
      </c>
      <c r="FH42" s="67">
        <f t="shared" si="42"/>
        <v>0</v>
      </c>
      <c r="FI42" s="67">
        <f t="shared" si="42"/>
        <v>0</v>
      </c>
      <c r="FJ42" s="67">
        <f t="shared" si="42"/>
        <v>0</v>
      </c>
      <c r="FK42" s="67">
        <f t="shared" si="42"/>
        <v>0</v>
      </c>
      <c r="FL42" s="67">
        <f t="shared" si="42"/>
        <v>0</v>
      </c>
      <c r="FM42" s="67">
        <f t="shared" si="42"/>
        <v>0</v>
      </c>
      <c r="FN42" s="67">
        <f t="shared" si="42"/>
        <v>0</v>
      </c>
      <c r="FO42" s="67">
        <f t="shared" si="42"/>
        <v>0</v>
      </c>
      <c r="FP42" s="67">
        <f t="shared" ref="FP42:FP58" si="61">IF(BQ42="X",DG$6/SUMIF($BB42:$BV42,"=X",$CR$6:$DL$6),0)</f>
        <v>0</v>
      </c>
      <c r="FQ42" s="67">
        <f t="shared" si="43"/>
        <v>0</v>
      </c>
      <c r="FR42" s="67">
        <f t="shared" si="43"/>
        <v>0</v>
      </c>
      <c r="FS42" s="67">
        <f t="shared" si="43"/>
        <v>0</v>
      </c>
      <c r="FT42" s="67">
        <f t="shared" si="43"/>
        <v>0</v>
      </c>
      <c r="FU42" s="67">
        <f t="shared" si="43"/>
        <v>0</v>
      </c>
      <c r="FV42" s="192">
        <v>450</v>
      </c>
      <c r="FW42" s="192">
        <v>550</v>
      </c>
      <c r="FX42" s="192">
        <v>720</v>
      </c>
      <c r="FY42" s="192">
        <v>2280</v>
      </c>
      <c r="FZ42" s="192">
        <v>1650</v>
      </c>
      <c r="GA42" s="192">
        <v>1160</v>
      </c>
      <c r="GB42" s="192">
        <v>660</v>
      </c>
      <c r="GC42" s="192">
        <v>190</v>
      </c>
      <c r="GD42" s="192">
        <v>300</v>
      </c>
      <c r="GE42" s="192">
        <v>880</v>
      </c>
      <c r="GF42" s="192">
        <v>400</v>
      </c>
      <c r="GG42" s="192">
        <v>80</v>
      </c>
      <c r="GH42" s="192">
        <v>80</v>
      </c>
      <c r="GI42" s="192">
        <v>150</v>
      </c>
      <c r="GJ42" s="192">
        <v>20</v>
      </c>
      <c r="GK42" s="192">
        <v>200</v>
      </c>
      <c r="GL42" s="192">
        <v>240</v>
      </c>
      <c r="GM42" s="192">
        <v>60</v>
      </c>
      <c r="GN42" s="192">
        <v>80</v>
      </c>
      <c r="GO42" s="192">
        <v>120</v>
      </c>
      <c r="GP42" s="192">
        <v>70</v>
      </c>
      <c r="GQ42" s="67">
        <f t="shared" si="44"/>
        <v>2</v>
      </c>
      <c r="GR42" s="67">
        <f t="shared" si="45"/>
        <v>12</v>
      </c>
      <c r="GS42" s="67">
        <f t="shared" si="46"/>
        <v>1</v>
      </c>
      <c r="GT42" s="67">
        <f t="shared" si="47"/>
        <v>9999999</v>
      </c>
      <c r="GU42" s="67">
        <f t="shared" si="48"/>
        <v>1</v>
      </c>
      <c r="GX42" s="67" t="str">
        <f t="shared" si="49"/>
        <v/>
      </c>
      <c r="GY42" s="67">
        <v>1408</v>
      </c>
      <c r="HB42" s="67">
        <v>203022</v>
      </c>
      <c r="HD42" s="193">
        <f t="shared" ref="HD42:HX54" si="62">IF(LJ42="F",,IF($CB42&lt;0,0,IF(OR(BB30042="T",$GW42=1),CR30042,IF($AC42&lt;&gt;"Yes",ROUND(INT(IF(IF(EF42&gt;$GR42,$GR42,EF42)&lt;$GQ42,ROUND(EF42/$GQ42,0)*$GQ42,IF(EF42&gt;$GR42,$GR42,EF42))/$GU42),0)*$GU42,IF(ISERROR(($CB42*((CR30042*CR$16)/SUMPRODUCT($CR30042:$DL30042,$CR$16:$DL$16)))/CR$16),0,($CB42*((CR30042*CR$16)/SUMPRODUCT($CR30042:$DL30042,$CR$16:$DL$16)))/CR$16)))))</f>
        <v>0</v>
      </c>
      <c r="HE42" s="193">
        <f t="shared" si="62"/>
        <v>0</v>
      </c>
      <c r="HF42" s="193">
        <f t="shared" si="62"/>
        <v>0</v>
      </c>
      <c r="HG42" s="193">
        <f t="shared" si="62"/>
        <v>0</v>
      </c>
      <c r="HH42" s="193">
        <f t="shared" si="62"/>
        <v>0</v>
      </c>
      <c r="HI42" s="193">
        <f t="shared" si="62"/>
        <v>0</v>
      </c>
      <c r="HJ42" s="193">
        <f t="shared" si="62"/>
        <v>0</v>
      </c>
      <c r="HK42" s="193">
        <f t="shared" si="62"/>
        <v>0</v>
      </c>
      <c r="HL42" s="193">
        <f t="shared" si="62"/>
        <v>0</v>
      </c>
      <c r="HM42" s="193">
        <f t="shared" si="62"/>
        <v>0</v>
      </c>
      <c r="HN42" s="193">
        <f t="shared" si="62"/>
        <v>0</v>
      </c>
      <c r="HO42" s="193">
        <f t="shared" si="62"/>
        <v>0</v>
      </c>
      <c r="HP42" s="193">
        <f t="shared" si="62"/>
        <v>0</v>
      </c>
      <c r="HQ42" s="193">
        <f t="shared" si="62"/>
        <v>0</v>
      </c>
      <c r="HR42" s="193">
        <f t="shared" si="62"/>
        <v>0</v>
      </c>
      <c r="HS42" s="193">
        <f t="shared" si="62"/>
        <v>0</v>
      </c>
      <c r="HT42" s="193">
        <f t="shared" si="62"/>
        <v>0</v>
      </c>
      <c r="HU42" s="193">
        <f t="shared" si="62"/>
        <v>0</v>
      </c>
      <c r="HV42" s="193">
        <f t="shared" si="62"/>
        <v>0</v>
      </c>
      <c r="HW42" s="193">
        <f t="shared" si="62"/>
        <v>0</v>
      </c>
      <c r="HX42" s="193">
        <f t="shared" si="62"/>
        <v>0</v>
      </c>
      <c r="KD42" s="195"/>
      <c r="KE42" s="194"/>
      <c r="KF42" s="194"/>
      <c r="KG42" s="194"/>
      <c r="KH42" s="194"/>
      <c r="KM42" s="142">
        <f t="shared" si="54"/>
        <v>0</v>
      </c>
      <c r="KN42" s="142">
        <f t="shared" si="54"/>
        <v>0</v>
      </c>
      <c r="KO42" s="142">
        <f t="shared" si="54"/>
        <v>0</v>
      </c>
      <c r="KP42" s="142">
        <f t="shared" si="54"/>
        <v>0</v>
      </c>
      <c r="KQ42" s="142">
        <f t="shared" si="54"/>
        <v>0</v>
      </c>
      <c r="KR42" s="142">
        <f t="shared" si="54"/>
        <v>0</v>
      </c>
      <c r="KS42" s="142">
        <f t="shared" si="54"/>
        <v>0</v>
      </c>
      <c r="KT42" s="142">
        <f t="shared" si="54"/>
        <v>0</v>
      </c>
      <c r="KU42" s="142">
        <f t="shared" si="54"/>
        <v>0</v>
      </c>
      <c r="KV42" s="142">
        <f t="shared" si="54"/>
        <v>0</v>
      </c>
      <c r="KW42" s="142">
        <f t="shared" si="54"/>
        <v>0</v>
      </c>
      <c r="KX42" s="142">
        <f t="shared" si="54"/>
        <v>0</v>
      </c>
      <c r="KY42" s="142">
        <f t="shared" si="54"/>
        <v>0</v>
      </c>
      <c r="KZ42" s="142">
        <f t="shared" si="54"/>
        <v>0</v>
      </c>
      <c r="LA42" s="142">
        <f t="shared" si="54"/>
        <v>0</v>
      </c>
      <c r="LB42" s="142">
        <f t="shared" si="53"/>
        <v>0</v>
      </c>
      <c r="LC42" s="142">
        <f t="shared" si="14"/>
        <v>0</v>
      </c>
      <c r="LD42" s="142">
        <f t="shared" si="14"/>
        <v>0</v>
      </c>
      <c r="LE42" s="142">
        <f t="shared" si="14"/>
        <v>0</v>
      </c>
      <c r="LF42" s="142">
        <f t="shared" si="14"/>
        <v>0</v>
      </c>
      <c r="LG42" s="142">
        <f t="shared" si="14"/>
        <v>0</v>
      </c>
      <c r="LI42" s="67">
        <f t="shared" si="15"/>
        <v>0</v>
      </c>
      <c r="LJ42" s="67" t="s">
        <v>966</v>
      </c>
      <c r="LK42" s="67" t="s">
        <v>966</v>
      </c>
      <c r="LL42" s="67" t="s">
        <v>966</v>
      </c>
      <c r="LM42" s="67" t="s">
        <v>966</v>
      </c>
      <c r="LN42" s="67" t="s">
        <v>966</v>
      </c>
      <c r="LO42" s="67" t="s">
        <v>966</v>
      </c>
      <c r="LP42" s="67" t="s">
        <v>966</v>
      </c>
      <c r="LQ42" s="67" t="s">
        <v>966</v>
      </c>
      <c r="LR42" s="67" t="s">
        <v>966</v>
      </c>
      <c r="LS42" s="67" t="s">
        <v>966</v>
      </c>
      <c r="LT42" s="67" t="s">
        <v>966</v>
      </c>
      <c r="LU42" s="67" t="s">
        <v>966</v>
      </c>
      <c r="LV42" s="67" t="s">
        <v>966</v>
      </c>
      <c r="LW42" s="67" t="s">
        <v>966</v>
      </c>
      <c r="LX42" s="67" t="s">
        <v>966</v>
      </c>
      <c r="LY42" s="67" t="s">
        <v>966</v>
      </c>
      <c r="LZ42" s="67" t="s">
        <v>966</v>
      </c>
      <c r="MA42" s="67" t="s">
        <v>966</v>
      </c>
      <c r="MB42" s="67" t="s">
        <v>966</v>
      </c>
      <c r="MC42" s="67" t="s">
        <v>966</v>
      </c>
      <c r="MD42" s="67" t="s">
        <v>966</v>
      </c>
    </row>
    <row r="43" spans="1:342" ht="12.75" customHeight="1">
      <c r="A43" s="151" t="s">
        <v>954</v>
      </c>
      <c r="B43" s="67" t="s">
        <v>959</v>
      </c>
      <c r="C43" s="67">
        <v>9200491</v>
      </c>
      <c r="E43" s="77"/>
      <c r="F43" s="162" t="s">
        <v>960</v>
      </c>
      <c r="G43" s="163" t="s">
        <v>954</v>
      </c>
      <c r="H43" s="164"/>
      <c r="I43" s="165"/>
      <c r="J43" s="163" t="str">
        <f t="shared" si="56"/>
        <v>UNKNOWN</v>
      </c>
      <c r="K43" s="166"/>
      <c r="L43" s="166"/>
      <c r="M43" s="167"/>
      <c r="N43" s="167"/>
      <c r="O43" s="168"/>
      <c r="P43" s="168"/>
      <c r="Q43" s="168"/>
      <c r="R43" s="169"/>
      <c r="S43" s="170"/>
      <c r="T43" s="171"/>
      <c r="U43" s="169"/>
      <c r="V43" s="169"/>
      <c r="W43" s="169"/>
      <c r="X43" s="172"/>
      <c r="Y43" s="166"/>
      <c r="Z43" s="172"/>
      <c r="AA43" s="169"/>
      <c r="AB43" s="169"/>
      <c r="AC43" s="169"/>
      <c r="AD43" s="170" t="str">
        <f t="shared" si="19"/>
        <v/>
      </c>
      <c r="AE43" s="169"/>
      <c r="AF43" s="169"/>
      <c r="AG43" s="173"/>
      <c r="AH43" s="169"/>
      <c r="AI43" s="173"/>
      <c r="AJ43" s="173"/>
      <c r="AK43" s="174" t="str">
        <f t="shared" si="20"/>
        <v>_</v>
      </c>
      <c r="AL43" s="175" t="str">
        <f t="shared" si="21"/>
        <v>_</v>
      </c>
      <c r="AM43" s="173"/>
      <c r="AN43" s="173"/>
      <c r="AO43" s="175" t="str">
        <f t="shared" si="22"/>
        <v>_</v>
      </c>
      <c r="AP43" s="169"/>
      <c r="AQ43" s="169"/>
      <c r="AR43" s="169"/>
      <c r="AS43" s="169"/>
      <c r="AT43" s="169"/>
      <c r="AU43" s="169"/>
      <c r="AV43" s="169"/>
      <c r="AW43" s="169"/>
      <c r="AX43" s="169"/>
      <c r="AY43" s="169"/>
      <c r="AZ43" s="169"/>
      <c r="BA43" s="176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8">
        <v>0.05</v>
      </c>
      <c r="BX43" s="179">
        <v>26</v>
      </c>
      <c r="BY43" s="180">
        <v>0.55000000000000004</v>
      </c>
      <c r="BZ43" s="169"/>
      <c r="CA43" s="181" t="str">
        <f t="shared" si="23"/>
        <v/>
      </c>
      <c r="CB43" s="182"/>
      <c r="CC43" s="183">
        <f t="shared" si="24"/>
        <v>0</v>
      </c>
      <c r="CD43" s="183">
        <f t="shared" si="25"/>
        <v>0</v>
      </c>
      <c r="CE43" s="184">
        <v>2</v>
      </c>
      <c r="CF43" s="184">
        <v>12</v>
      </c>
      <c r="CG43" s="184"/>
      <c r="CH43" s="184"/>
      <c r="CI43" s="184"/>
      <c r="CJ43" s="181">
        <f t="shared" si="26"/>
        <v>0</v>
      </c>
      <c r="CK43" s="181">
        <f t="shared" si="27"/>
        <v>0</v>
      </c>
      <c r="CL43" s="185">
        <f t="shared" si="28"/>
        <v>0</v>
      </c>
      <c r="CM43" s="186">
        <f t="shared" si="29"/>
        <v>0</v>
      </c>
      <c r="CN43" s="187" t="str">
        <f t="shared" si="30"/>
        <v/>
      </c>
      <c r="CO43" s="188">
        <f t="shared" si="31"/>
        <v>0</v>
      </c>
      <c r="CP43" s="188">
        <f t="shared" si="32"/>
        <v>0</v>
      </c>
      <c r="CQ43" s="177"/>
      <c r="CR43" s="189">
        <f t="shared" si="58"/>
        <v>0</v>
      </c>
      <c r="CS43" s="189">
        <f t="shared" si="58"/>
        <v>0</v>
      </c>
      <c r="CT43" s="189">
        <f t="shared" si="58"/>
        <v>0</v>
      </c>
      <c r="CU43" s="189">
        <f t="shared" si="58"/>
        <v>0</v>
      </c>
      <c r="CV43" s="189">
        <f t="shared" si="58"/>
        <v>0</v>
      </c>
      <c r="CW43" s="189">
        <f t="shared" si="58"/>
        <v>0</v>
      </c>
      <c r="CX43" s="189">
        <f t="shared" si="58"/>
        <v>0</v>
      </c>
      <c r="CY43" s="189">
        <f t="shared" si="58"/>
        <v>0</v>
      </c>
      <c r="CZ43" s="189">
        <f t="shared" si="58"/>
        <v>0</v>
      </c>
      <c r="DA43" s="189">
        <f t="shared" si="58"/>
        <v>0</v>
      </c>
      <c r="DB43" s="189">
        <f t="shared" si="58"/>
        <v>0</v>
      </c>
      <c r="DC43" s="189">
        <f t="shared" si="58"/>
        <v>0</v>
      </c>
      <c r="DD43" s="189">
        <f t="shared" si="58"/>
        <v>0</v>
      </c>
      <c r="DE43" s="189">
        <f t="shared" si="58"/>
        <v>0</v>
      </c>
      <c r="DF43" s="189">
        <f t="shared" si="58"/>
        <v>0</v>
      </c>
      <c r="DG43" s="189">
        <f t="shared" si="58"/>
        <v>0</v>
      </c>
      <c r="DH43" s="189">
        <f t="shared" ref="DH43:DL58" si="63">IF(LZ43="F",,IF($CB43&lt;0,0,IF(OR(BR30043="T",$GW43=1),DH30043,IF($AC43&lt;&gt;"Yes",ROUND(INT(IF(IF(EV43&gt;$GR43,$GR43,EV43)&lt;$GQ43,ROUND(EV43/$GQ43,0)*$GQ43,IF(EV43&gt;$GR43,$GR43,EV43))/$GU43),0)*$GU43,IF(ISERROR(($CB43*((DH30043*DH$16)/SUMPRODUCT($CR30043:$DL30043,$CR$16:$DL$16)))/DH$16),0,($CB43*((DH30043*DH$16)/SUMPRODUCT($CR30043:$DL30043,$CR$16:$DL$16)))/DH$16)))))</f>
        <v>0</v>
      </c>
      <c r="DI43" s="189">
        <f t="shared" si="63"/>
        <v>0</v>
      </c>
      <c r="DJ43" s="189">
        <f t="shared" si="63"/>
        <v>0</v>
      </c>
      <c r="DK43" s="189">
        <f t="shared" si="63"/>
        <v>0</v>
      </c>
      <c r="DL43" s="189">
        <f t="shared" si="63"/>
        <v>0</v>
      </c>
      <c r="DM43" s="186">
        <f t="shared" si="33"/>
        <v>0</v>
      </c>
      <c r="DN43" s="190"/>
      <c r="DO43" s="190"/>
      <c r="DP43" s="190"/>
      <c r="DQ43" s="190"/>
      <c r="DR43" s="181">
        <f t="shared" si="34"/>
        <v>0</v>
      </c>
      <c r="DS43" s="181">
        <f t="shared" si="34"/>
        <v>0</v>
      </c>
      <c r="DT43" s="181">
        <f t="shared" si="34"/>
        <v>0</v>
      </c>
      <c r="DU43" s="181">
        <f t="shared" si="34"/>
        <v>0</v>
      </c>
      <c r="DV43" s="169"/>
      <c r="DW43" s="172"/>
      <c r="DX43" s="67">
        <f t="shared" si="59"/>
        <v>0</v>
      </c>
      <c r="DY43" s="67">
        <f t="shared" si="35"/>
        <v>0</v>
      </c>
      <c r="DZ43" s="67">
        <f t="shared" si="36"/>
        <v>0</v>
      </c>
      <c r="EA43" s="67">
        <v>0</v>
      </c>
      <c r="EB43" s="67">
        <v>4361028</v>
      </c>
      <c r="EC43" s="67">
        <f t="shared" si="37"/>
        <v>0</v>
      </c>
      <c r="ED43" s="67">
        <f t="shared" si="38"/>
        <v>0</v>
      </c>
      <c r="EE43" s="67">
        <f t="shared" si="39"/>
        <v>0</v>
      </c>
      <c r="EF43" s="191">
        <f t="shared" ref="EF43:ET58" si="64">(IF(AND(BB43="X",IF(ISERROR(((FV43)/BB$16)),0,((FV43)/BB$16))&gt;0),IF(ISERROR(((FV43)/BB$16)),0,((FV43)/BB$16))/SUMIF($BB43:$BV43,"=X",$FV43:$GP43),0)*$CB43)</f>
        <v>0</v>
      </c>
      <c r="EG43" s="191">
        <f t="shared" si="64"/>
        <v>0</v>
      </c>
      <c r="EH43" s="191">
        <f t="shared" si="64"/>
        <v>0</v>
      </c>
      <c r="EI43" s="191">
        <f t="shared" si="64"/>
        <v>0</v>
      </c>
      <c r="EJ43" s="191">
        <f t="shared" si="64"/>
        <v>0</v>
      </c>
      <c r="EK43" s="191">
        <f t="shared" si="64"/>
        <v>0</v>
      </c>
      <c r="EL43" s="191">
        <f t="shared" si="64"/>
        <v>0</v>
      </c>
      <c r="EM43" s="191">
        <f t="shared" si="64"/>
        <v>0</v>
      </c>
      <c r="EN43" s="191">
        <f t="shared" si="64"/>
        <v>0</v>
      </c>
      <c r="EO43" s="191">
        <f t="shared" si="64"/>
        <v>0</v>
      </c>
      <c r="EP43" s="191">
        <f t="shared" si="64"/>
        <v>0</v>
      </c>
      <c r="EQ43" s="191">
        <f t="shared" si="64"/>
        <v>0</v>
      </c>
      <c r="ER43" s="191">
        <f t="shared" si="64"/>
        <v>0</v>
      </c>
      <c r="ES43" s="191">
        <f t="shared" si="64"/>
        <v>0</v>
      </c>
      <c r="ET43" s="191">
        <f t="shared" si="64"/>
        <v>0</v>
      </c>
      <c r="EU43" s="191">
        <f t="shared" si="60"/>
        <v>0</v>
      </c>
      <c r="EV43" s="191">
        <f t="shared" si="41"/>
        <v>0</v>
      </c>
      <c r="EW43" s="191">
        <f t="shared" si="41"/>
        <v>0</v>
      </c>
      <c r="EX43" s="191">
        <f t="shared" si="41"/>
        <v>0</v>
      </c>
      <c r="EY43" s="191">
        <f t="shared" si="41"/>
        <v>0</v>
      </c>
      <c r="EZ43" s="191">
        <f t="shared" si="41"/>
        <v>0</v>
      </c>
      <c r="FA43" s="67">
        <f t="shared" ref="FA43:FO58" si="65">IF(BB43="X",CR$6/SUMIF($BB43:$BV43,"=X",$CR$6:$DL$6),0)</f>
        <v>0</v>
      </c>
      <c r="FB43" s="67">
        <f t="shared" si="65"/>
        <v>0</v>
      </c>
      <c r="FC43" s="67">
        <f t="shared" si="65"/>
        <v>0</v>
      </c>
      <c r="FD43" s="67">
        <f t="shared" si="65"/>
        <v>0</v>
      </c>
      <c r="FE43" s="67">
        <f t="shared" si="65"/>
        <v>0</v>
      </c>
      <c r="FF43" s="67">
        <f t="shared" si="65"/>
        <v>0</v>
      </c>
      <c r="FG43" s="67">
        <f t="shared" si="65"/>
        <v>0</v>
      </c>
      <c r="FH43" s="67">
        <f t="shared" si="65"/>
        <v>0</v>
      </c>
      <c r="FI43" s="67">
        <f t="shared" si="65"/>
        <v>0</v>
      </c>
      <c r="FJ43" s="67">
        <f t="shared" si="65"/>
        <v>0</v>
      </c>
      <c r="FK43" s="67">
        <f t="shared" si="65"/>
        <v>0</v>
      </c>
      <c r="FL43" s="67">
        <f t="shared" si="65"/>
        <v>0</v>
      </c>
      <c r="FM43" s="67">
        <f t="shared" si="65"/>
        <v>0</v>
      </c>
      <c r="FN43" s="67">
        <f t="shared" si="65"/>
        <v>0</v>
      </c>
      <c r="FO43" s="67">
        <f t="shared" si="65"/>
        <v>0</v>
      </c>
      <c r="FP43" s="67">
        <f t="shared" si="61"/>
        <v>0</v>
      </c>
      <c r="FQ43" s="67">
        <f t="shared" si="43"/>
        <v>0</v>
      </c>
      <c r="FR43" s="67">
        <f t="shared" si="43"/>
        <v>0</v>
      </c>
      <c r="FS43" s="67">
        <f t="shared" si="43"/>
        <v>0</v>
      </c>
      <c r="FT43" s="67">
        <f t="shared" si="43"/>
        <v>0</v>
      </c>
      <c r="FU43" s="67">
        <f t="shared" si="43"/>
        <v>0</v>
      </c>
      <c r="FV43" s="192">
        <v>450</v>
      </c>
      <c r="FW43" s="192">
        <v>550</v>
      </c>
      <c r="FX43" s="192">
        <v>720</v>
      </c>
      <c r="FY43" s="192">
        <v>2280</v>
      </c>
      <c r="FZ43" s="192">
        <v>1650</v>
      </c>
      <c r="GA43" s="192">
        <v>1160</v>
      </c>
      <c r="GB43" s="192">
        <v>660</v>
      </c>
      <c r="GC43" s="192">
        <v>190</v>
      </c>
      <c r="GD43" s="192">
        <v>300</v>
      </c>
      <c r="GE43" s="192">
        <v>880</v>
      </c>
      <c r="GF43" s="192">
        <v>400</v>
      </c>
      <c r="GG43" s="192">
        <v>80</v>
      </c>
      <c r="GH43" s="192">
        <v>80</v>
      </c>
      <c r="GI43" s="192">
        <v>150</v>
      </c>
      <c r="GJ43" s="192">
        <v>20</v>
      </c>
      <c r="GK43" s="192">
        <v>200</v>
      </c>
      <c r="GL43" s="192">
        <v>240</v>
      </c>
      <c r="GM43" s="192">
        <v>60</v>
      </c>
      <c r="GN43" s="192">
        <v>80</v>
      </c>
      <c r="GO43" s="192">
        <v>120</v>
      </c>
      <c r="GP43" s="192">
        <v>70</v>
      </c>
      <c r="GQ43" s="67">
        <f t="shared" si="44"/>
        <v>2</v>
      </c>
      <c r="GR43" s="67">
        <f t="shared" si="45"/>
        <v>12</v>
      </c>
      <c r="GS43" s="67">
        <f t="shared" si="46"/>
        <v>1</v>
      </c>
      <c r="GT43" s="67">
        <f t="shared" si="47"/>
        <v>9999999</v>
      </c>
      <c r="GU43" s="67">
        <f t="shared" si="48"/>
        <v>1</v>
      </c>
      <c r="GX43" s="67" t="str">
        <f t="shared" si="49"/>
        <v/>
      </c>
      <c r="GY43" s="67">
        <v>1408</v>
      </c>
      <c r="HB43" s="67">
        <v>203022</v>
      </c>
      <c r="HD43" s="193">
        <f t="shared" si="62"/>
        <v>0</v>
      </c>
      <c r="HE43" s="193">
        <f t="shared" si="62"/>
        <v>0</v>
      </c>
      <c r="HF43" s="193">
        <f t="shared" si="62"/>
        <v>0</v>
      </c>
      <c r="HG43" s="193">
        <f t="shared" si="62"/>
        <v>0</v>
      </c>
      <c r="HH43" s="193">
        <f t="shared" si="62"/>
        <v>0</v>
      </c>
      <c r="HI43" s="193">
        <f t="shared" si="62"/>
        <v>0</v>
      </c>
      <c r="HJ43" s="193">
        <f t="shared" si="62"/>
        <v>0</v>
      </c>
      <c r="HK43" s="193">
        <f t="shared" si="62"/>
        <v>0</v>
      </c>
      <c r="HL43" s="193">
        <f t="shared" si="62"/>
        <v>0</v>
      </c>
      <c r="HM43" s="193">
        <f t="shared" si="62"/>
        <v>0</v>
      </c>
      <c r="HN43" s="193">
        <f t="shared" si="62"/>
        <v>0</v>
      </c>
      <c r="HO43" s="193">
        <f t="shared" si="62"/>
        <v>0</v>
      </c>
      <c r="HP43" s="193">
        <f t="shared" si="62"/>
        <v>0</v>
      </c>
      <c r="HQ43" s="193">
        <f t="shared" si="62"/>
        <v>0</v>
      </c>
      <c r="HR43" s="193">
        <f t="shared" si="62"/>
        <v>0</v>
      </c>
      <c r="HS43" s="193">
        <f t="shared" si="62"/>
        <v>0</v>
      </c>
      <c r="HT43" s="193">
        <f t="shared" si="62"/>
        <v>0</v>
      </c>
      <c r="HU43" s="193">
        <f t="shared" si="62"/>
        <v>0</v>
      </c>
      <c r="HV43" s="193">
        <f t="shared" si="62"/>
        <v>0</v>
      </c>
      <c r="HW43" s="193">
        <f t="shared" si="62"/>
        <v>0</v>
      </c>
      <c r="HX43" s="193">
        <f t="shared" si="62"/>
        <v>0</v>
      </c>
      <c r="KD43" s="195"/>
      <c r="KE43" s="194"/>
      <c r="KF43" s="194"/>
      <c r="KG43" s="194"/>
      <c r="KH43" s="194"/>
      <c r="KM43" s="142">
        <f t="shared" si="54"/>
        <v>0</v>
      </c>
      <c r="KN43" s="142">
        <f t="shared" si="54"/>
        <v>0</v>
      </c>
      <c r="KO43" s="142">
        <f t="shared" si="54"/>
        <v>0</v>
      </c>
      <c r="KP43" s="142">
        <f t="shared" si="54"/>
        <v>0</v>
      </c>
      <c r="KQ43" s="142">
        <f t="shared" si="54"/>
        <v>0</v>
      </c>
      <c r="KR43" s="142">
        <f t="shared" si="54"/>
        <v>0</v>
      </c>
      <c r="KS43" s="142">
        <f t="shared" si="54"/>
        <v>0</v>
      </c>
      <c r="KT43" s="142">
        <f t="shared" si="54"/>
        <v>0</v>
      </c>
      <c r="KU43" s="142">
        <f t="shared" si="54"/>
        <v>0</v>
      </c>
      <c r="KV43" s="142">
        <f t="shared" si="54"/>
        <v>0</v>
      </c>
      <c r="KW43" s="142">
        <f t="shared" si="54"/>
        <v>0</v>
      </c>
      <c r="KX43" s="142">
        <f t="shared" si="54"/>
        <v>0</v>
      </c>
      <c r="KY43" s="142">
        <f t="shared" si="54"/>
        <v>0</v>
      </c>
      <c r="KZ43" s="142">
        <f t="shared" si="54"/>
        <v>0</v>
      </c>
      <c r="LA43" s="142">
        <f t="shared" si="54"/>
        <v>0</v>
      </c>
      <c r="LB43" s="142">
        <f t="shared" si="53"/>
        <v>0</v>
      </c>
      <c r="LC43" s="142">
        <f t="shared" si="14"/>
        <v>0</v>
      </c>
      <c r="LD43" s="142">
        <f t="shared" si="14"/>
        <v>0</v>
      </c>
      <c r="LE43" s="142">
        <f t="shared" si="14"/>
        <v>0</v>
      </c>
      <c r="LF43" s="142">
        <f t="shared" si="14"/>
        <v>0</v>
      </c>
      <c r="LG43" s="142">
        <f t="shared" si="14"/>
        <v>0</v>
      </c>
      <c r="LI43" s="67">
        <f t="shared" si="15"/>
        <v>0</v>
      </c>
      <c r="LJ43" s="67" t="s">
        <v>966</v>
      </c>
      <c r="LK43" s="67" t="s">
        <v>966</v>
      </c>
      <c r="LL43" s="67" t="s">
        <v>966</v>
      </c>
      <c r="LM43" s="67" t="s">
        <v>966</v>
      </c>
      <c r="LN43" s="67" t="s">
        <v>966</v>
      </c>
      <c r="LO43" s="67" t="s">
        <v>966</v>
      </c>
      <c r="LP43" s="67" t="s">
        <v>966</v>
      </c>
      <c r="LQ43" s="67" t="s">
        <v>966</v>
      </c>
      <c r="LR43" s="67" t="s">
        <v>966</v>
      </c>
      <c r="LS43" s="67" t="s">
        <v>966</v>
      </c>
      <c r="LT43" s="67" t="s">
        <v>966</v>
      </c>
      <c r="LU43" s="67" t="s">
        <v>966</v>
      </c>
      <c r="LV43" s="67" t="s">
        <v>966</v>
      </c>
      <c r="LW43" s="67" t="s">
        <v>966</v>
      </c>
      <c r="LX43" s="67" t="s">
        <v>966</v>
      </c>
      <c r="LY43" s="67" t="s">
        <v>966</v>
      </c>
      <c r="LZ43" s="67" t="s">
        <v>966</v>
      </c>
      <c r="MA43" s="67" t="s">
        <v>966</v>
      </c>
      <c r="MB43" s="67" t="s">
        <v>966</v>
      </c>
      <c r="MC43" s="67" t="s">
        <v>966</v>
      </c>
      <c r="MD43" s="67" t="s">
        <v>966</v>
      </c>
    </row>
    <row r="44" spans="1:342" ht="12.75" hidden="1" customHeight="1">
      <c r="A44" s="151" t="s">
        <v>954</v>
      </c>
      <c r="B44" s="67" t="s">
        <v>959</v>
      </c>
      <c r="C44" s="67">
        <v>9200491</v>
      </c>
      <c r="E44" s="77"/>
      <c r="F44" s="162" t="s">
        <v>960</v>
      </c>
      <c r="G44" s="163" t="s">
        <v>954</v>
      </c>
      <c r="H44" s="164"/>
      <c r="I44" s="165"/>
      <c r="J44" s="163" t="str">
        <f t="shared" si="56"/>
        <v>UNKNOWN</v>
      </c>
      <c r="K44" s="166"/>
      <c r="L44" s="166"/>
      <c r="M44" s="167"/>
      <c r="N44" s="167" t="s">
        <v>980</v>
      </c>
      <c r="O44" s="168"/>
      <c r="P44" s="168"/>
      <c r="Q44" s="168"/>
      <c r="R44" s="169"/>
      <c r="S44" s="170"/>
      <c r="T44" s="171"/>
      <c r="U44" s="169"/>
      <c r="V44" s="169"/>
      <c r="W44" s="169"/>
      <c r="X44" s="172"/>
      <c r="Y44" s="166" t="s">
        <v>965</v>
      </c>
      <c r="Z44" s="172" t="s">
        <v>978</v>
      </c>
      <c r="AA44" s="169"/>
      <c r="AB44" s="169"/>
      <c r="AC44" s="169"/>
      <c r="AD44" s="170" t="str">
        <f t="shared" si="19"/>
        <v/>
      </c>
      <c r="AE44" s="169"/>
      <c r="AF44" s="169"/>
      <c r="AG44" s="173"/>
      <c r="AH44" s="169"/>
      <c r="AI44" s="173"/>
      <c r="AJ44" s="173"/>
      <c r="AK44" s="174" t="str">
        <f t="shared" si="20"/>
        <v>_</v>
      </c>
      <c r="AL44" s="175" t="str">
        <f t="shared" si="21"/>
        <v>_</v>
      </c>
      <c r="AM44" s="173"/>
      <c r="AN44" s="173"/>
      <c r="AO44" s="175" t="str">
        <f t="shared" si="22"/>
        <v>_</v>
      </c>
      <c r="AP44" s="169"/>
      <c r="AQ44" s="169"/>
      <c r="AR44" s="169"/>
      <c r="AS44" s="169"/>
      <c r="AT44" s="169"/>
      <c r="AU44" s="169"/>
      <c r="AV44" s="169"/>
      <c r="AW44" s="169"/>
      <c r="AX44" s="169"/>
      <c r="AY44" s="169"/>
      <c r="AZ44" s="169"/>
      <c r="BA44" s="176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8">
        <v>0.05</v>
      </c>
      <c r="BX44" s="179">
        <v>26</v>
      </c>
      <c r="BY44" s="180">
        <v>0.55000000000000004</v>
      </c>
      <c r="BZ44" s="169"/>
      <c r="CA44" s="181" t="str">
        <f t="shared" si="23"/>
        <v/>
      </c>
      <c r="CB44" s="182"/>
      <c r="CC44" s="183">
        <f t="shared" si="24"/>
        <v>0</v>
      </c>
      <c r="CD44" s="183">
        <f t="shared" si="25"/>
        <v>0</v>
      </c>
      <c r="CE44" s="184">
        <v>2</v>
      </c>
      <c r="CF44" s="184">
        <v>12</v>
      </c>
      <c r="CG44" s="184"/>
      <c r="CH44" s="184"/>
      <c r="CI44" s="184"/>
      <c r="CJ44" s="181">
        <f t="shared" si="26"/>
        <v>0</v>
      </c>
      <c r="CK44" s="181">
        <f t="shared" si="27"/>
        <v>0</v>
      </c>
      <c r="CL44" s="185">
        <f t="shared" si="28"/>
        <v>0</v>
      </c>
      <c r="CM44" s="186">
        <f t="shared" si="29"/>
        <v>0</v>
      </c>
      <c r="CN44" s="187" t="str">
        <f t="shared" si="30"/>
        <v/>
      </c>
      <c r="CO44" s="188">
        <f t="shared" si="31"/>
        <v>0</v>
      </c>
      <c r="CP44" s="188">
        <f t="shared" si="32"/>
        <v>0</v>
      </c>
      <c r="CQ44" s="177"/>
      <c r="CR44" s="189">
        <f t="shared" si="58"/>
        <v>0</v>
      </c>
      <c r="CS44" s="189">
        <f t="shared" si="58"/>
        <v>0</v>
      </c>
      <c r="CT44" s="189">
        <f t="shared" si="58"/>
        <v>0</v>
      </c>
      <c r="CU44" s="189">
        <f t="shared" si="58"/>
        <v>0</v>
      </c>
      <c r="CV44" s="189">
        <f t="shared" si="58"/>
        <v>0</v>
      </c>
      <c r="CW44" s="189">
        <f t="shared" si="58"/>
        <v>0</v>
      </c>
      <c r="CX44" s="189">
        <f t="shared" si="58"/>
        <v>0</v>
      </c>
      <c r="CY44" s="189">
        <f t="shared" si="58"/>
        <v>0</v>
      </c>
      <c r="CZ44" s="189">
        <f t="shared" si="58"/>
        <v>0</v>
      </c>
      <c r="DA44" s="189">
        <f t="shared" si="58"/>
        <v>0</v>
      </c>
      <c r="DB44" s="189">
        <f t="shared" si="58"/>
        <v>0</v>
      </c>
      <c r="DC44" s="189">
        <f t="shared" si="58"/>
        <v>0</v>
      </c>
      <c r="DD44" s="189">
        <f t="shared" si="58"/>
        <v>0</v>
      </c>
      <c r="DE44" s="189">
        <f t="shared" si="58"/>
        <v>0</v>
      </c>
      <c r="DF44" s="189">
        <f t="shared" si="58"/>
        <v>0</v>
      </c>
      <c r="DG44" s="189">
        <f t="shared" si="58"/>
        <v>0</v>
      </c>
      <c r="DH44" s="189">
        <f t="shared" si="63"/>
        <v>0</v>
      </c>
      <c r="DI44" s="189">
        <f t="shared" si="63"/>
        <v>0</v>
      </c>
      <c r="DJ44" s="189">
        <f t="shared" si="63"/>
        <v>0</v>
      </c>
      <c r="DK44" s="189">
        <f t="shared" si="63"/>
        <v>0</v>
      </c>
      <c r="DL44" s="189">
        <f t="shared" si="63"/>
        <v>0</v>
      </c>
      <c r="DM44" s="186">
        <f t="shared" si="33"/>
        <v>0</v>
      </c>
      <c r="DN44" s="190"/>
      <c r="DO44" s="190"/>
      <c r="DP44" s="190"/>
      <c r="DQ44" s="190"/>
      <c r="DR44" s="181">
        <f t="shared" si="34"/>
        <v>0</v>
      </c>
      <c r="DS44" s="181">
        <f t="shared" si="34"/>
        <v>0</v>
      </c>
      <c r="DT44" s="181">
        <f t="shared" si="34"/>
        <v>0</v>
      </c>
      <c r="DU44" s="181">
        <f t="shared" si="34"/>
        <v>0</v>
      </c>
      <c r="DV44" s="169"/>
      <c r="DW44" s="172"/>
      <c r="DX44" s="67">
        <f t="shared" si="59"/>
        <v>0</v>
      </c>
      <c r="DY44" s="67">
        <f t="shared" si="35"/>
        <v>0</v>
      </c>
      <c r="DZ44" s="67">
        <f t="shared" si="36"/>
        <v>0</v>
      </c>
      <c r="EA44" s="67">
        <v>0</v>
      </c>
      <c r="EB44" s="67">
        <v>4361028</v>
      </c>
      <c r="EC44" s="67">
        <f t="shared" si="37"/>
        <v>0</v>
      </c>
      <c r="ED44" s="67">
        <f t="shared" si="38"/>
        <v>0</v>
      </c>
      <c r="EE44" s="67">
        <f t="shared" si="39"/>
        <v>0</v>
      </c>
      <c r="EF44" s="191">
        <f t="shared" si="64"/>
        <v>0</v>
      </c>
      <c r="EG44" s="191">
        <f t="shared" si="64"/>
        <v>0</v>
      </c>
      <c r="EH44" s="191">
        <f t="shared" si="64"/>
        <v>0</v>
      </c>
      <c r="EI44" s="191">
        <f t="shared" si="64"/>
        <v>0</v>
      </c>
      <c r="EJ44" s="191">
        <f t="shared" si="64"/>
        <v>0</v>
      </c>
      <c r="EK44" s="191">
        <f t="shared" si="64"/>
        <v>0</v>
      </c>
      <c r="EL44" s="191">
        <f t="shared" si="64"/>
        <v>0</v>
      </c>
      <c r="EM44" s="191">
        <f t="shared" si="64"/>
        <v>0</v>
      </c>
      <c r="EN44" s="191">
        <f t="shared" si="64"/>
        <v>0</v>
      </c>
      <c r="EO44" s="191">
        <f t="shared" si="64"/>
        <v>0</v>
      </c>
      <c r="EP44" s="191">
        <f t="shared" si="64"/>
        <v>0</v>
      </c>
      <c r="EQ44" s="191">
        <f t="shared" si="64"/>
        <v>0</v>
      </c>
      <c r="ER44" s="191">
        <f t="shared" si="64"/>
        <v>0</v>
      </c>
      <c r="ES44" s="191">
        <f t="shared" si="64"/>
        <v>0</v>
      </c>
      <c r="ET44" s="191">
        <f t="shared" si="64"/>
        <v>0</v>
      </c>
      <c r="EU44" s="191">
        <f t="shared" si="60"/>
        <v>0</v>
      </c>
      <c r="EV44" s="191">
        <f t="shared" si="41"/>
        <v>0</v>
      </c>
      <c r="EW44" s="191">
        <f t="shared" si="41"/>
        <v>0</v>
      </c>
      <c r="EX44" s="191">
        <f t="shared" si="41"/>
        <v>0</v>
      </c>
      <c r="EY44" s="191">
        <f t="shared" si="41"/>
        <v>0</v>
      </c>
      <c r="EZ44" s="191">
        <f t="shared" si="41"/>
        <v>0</v>
      </c>
      <c r="FA44" s="67">
        <f t="shared" si="65"/>
        <v>0</v>
      </c>
      <c r="FB44" s="67">
        <f t="shared" si="65"/>
        <v>0</v>
      </c>
      <c r="FC44" s="67">
        <f t="shared" si="65"/>
        <v>0</v>
      </c>
      <c r="FD44" s="67">
        <f t="shared" si="65"/>
        <v>0</v>
      </c>
      <c r="FE44" s="67">
        <f t="shared" si="65"/>
        <v>0</v>
      </c>
      <c r="FF44" s="67">
        <f t="shared" si="65"/>
        <v>0</v>
      </c>
      <c r="FG44" s="67">
        <f t="shared" si="65"/>
        <v>0</v>
      </c>
      <c r="FH44" s="67">
        <f t="shared" si="65"/>
        <v>0</v>
      </c>
      <c r="FI44" s="67">
        <f t="shared" si="65"/>
        <v>0</v>
      </c>
      <c r="FJ44" s="67">
        <f t="shared" si="65"/>
        <v>0</v>
      </c>
      <c r="FK44" s="67">
        <f t="shared" si="65"/>
        <v>0</v>
      </c>
      <c r="FL44" s="67">
        <f t="shared" si="65"/>
        <v>0</v>
      </c>
      <c r="FM44" s="67">
        <f t="shared" si="65"/>
        <v>0</v>
      </c>
      <c r="FN44" s="67">
        <f t="shared" si="65"/>
        <v>0</v>
      </c>
      <c r="FO44" s="67">
        <f t="shared" si="65"/>
        <v>0</v>
      </c>
      <c r="FP44" s="67">
        <f t="shared" si="61"/>
        <v>0</v>
      </c>
      <c r="FQ44" s="67">
        <f t="shared" si="43"/>
        <v>0</v>
      </c>
      <c r="FR44" s="67">
        <f t="shared" si="43"/>
        <v>0</v>
      </c>
      <c r="FS44" s="67">
        <f t="shared" si="43"/>
        <v>0</v>
      </c>
      <c r="FT44" s="67">
        <f t="shared" si="43"/>
        <v>0</v>
      </c>
      <c r="FU44" s="67">
        <f t="shared" si="43"/>
        <v>0</v>
      </c>
      <c r="FV44" s="192">
        <v>450</v>
      </c>
      <c r="FW44" s="192">
        <v>550</v>
      </c>
      <c r="FX44" s="192">
        <v>720</v>
      </c>
      <c r="FY44" s="192">
        <v>2280</v>
      </c>
      <c r="FZ44" s="192">
        <v>1650</v>
      </c>
      <c r="GA44" s="192">
        <v>1160</v>
      </c>
      <c r="GB44" s="192">
        <v>660</v>
      </c>
      <c r="GC44" s="192">
        <v>190</v>
      </c>
      <c r="GD44" s="192">
        <v>300</v>
      </c>
      <c r="GE44" s="192">
        <v>880</v>
      </c>
      <c r="GF44" s="192">
        <v>400</v>
      </c>
      <c r="GG44" s="192">
        <v>80</v>
      </c>
      <c r="GH44" s="192">
        <v>80</v>
      </c>
      <c r="GI44" s="192">
        <v>150</v>
      </c>
      <c r="GJ44" s="192">
        <v>20</v>
      </c>
      <c r="GK44" s="192">
        <v>200</v>
      </c>
      <c r="GL44" s="192">
        <v>240</v>
      </c>
      <c r="GM44" s="192">
        <v>60</v>
      </c>
      <c r="GN44" s="192">
        <v>80</v>
      </c>
      <c r="GO44" s="192">
        <v>120</v>
      </c>
      <c r="GP44" s="192">
        <v>70</v>
      </c>
      <c r="GQ44" s="67">
        <f t="shared" si="44"/>
        <v>2</v>
      </c>
      <c r="GR44" s="67">
        <f t="shared" si="45"/>
        <v>12</v>
      </c>
      <c r="GS44" s="67">
        <f t="shared" si="46"/>
        <v>1</v>
      </c>
      <c r="GT44" s="67">
        <f t="shared" si="47"/>
        <v>9999999</v>
      </c>
      <c r="GU44" s="67">
        <f t="shared" si="48"/>
        <v>1</v>
      </c>
      <c r="GX44" s="67" t="str">
        <f t="shared" si="49"/>
        <v/>
      </c>
      <c r="GY44" s="67">
        <v>1408</v>
      </c>
      <c r="HB44" s="67">
        <v>203022</v>
      </c>
      <c r="HD44" s="193">
        <f t="shared" si="62"/>
        <v>0</v>
      </c>
      <c r="HE44" s="193">
        <f t="shared" si="62"/>
        <v>0</v>
      </c>
      <c r="HF44" s="193">
        <f t="shared" si="62"/>
        <v>0</v>
      </c>
      <c r="HG44" s="193">
        <f t="shared" si="62"/>
        <v>0</v>
      </c>
      <c r="HH44" s="193">
        <f t="shared" si="62"/>
        <v>0</v>
      </c>
      <c r="HI44" s="193">
        <f t="shared" si="62"/>
        <v>0</v>
      </c>
      <c r="HJ44" s="193">
        <f t="shared" si="62"/>
        <v>0</v>
      </c>
      <c r="HK44" s="193">
        <f t="shared" si="62"/>
        <v>0</v>
      </c>
      <c r="HL44" s="193">
        <f t="shared" si="62"/>
        <v>0</v>
      </c>
      <c r="HM44" s="193">
        <f t="shared" si="62"/>
        <v>0</v>
      </c>
      <c r="HN44" s="193">
        <f t="shared" si="62"/>
        <v>0</v>
      </c>
      <c r="HO44" s="193">
        <f t="shared" si="62"/>
        <v>0</v>
      </c>
      <c r="HP44" s="193">
        <f t="shared" si="62"/>
        <v>0</v>
      </c>
      <c r="HQ44" s="193">
        <f t="shared" si="62"/>
        <v>0</v>
      </c>
      <c r="HR44" s="193">
        <f t="shared" si="62"/>
        <v>0</v>
      </c>
      <c r="HS44" s="193">
        <f t="shared" si="62"/>
        <v>0</v>
      </c>
      <c r="HT44" s="193">
        <f t="shared" si="62"/>
        <v>0</v>
      </c>
      <c r="HU44" s="193">
        <f t="shared" si="62"/>
        <v>0</v>
      </c>
      <c r="HV44" s="193">
        <f t="shared" si="62"/>
        <v>0</v>
      </c>
      <c r="HW44" s="193">
        <f t="shared" si="62"/>
        <v>0</v>
      </c>
      <c r="HX44" s="193">
        <f t="shared" si="62"/>
        <v>0</v>
      </c>
      <c r="KD44" s="195"/>
      <c r="KE44" s="194"/>
      <c r="KF44" s="194"/>
      <c r="KG44" s="194"/>
      <c r="KH44" s="194"/>
      <c r="KM44" s="142">
        <f t="shared" si="54"/>
        <v>0</v>
      </c>
      <c r="KN44" s="142">
        <f t="shared" si="54"/>
        <v>0</v>
      </c>
      <c r="KO44" s="142">
        <f t="shared" si="54"/>
        <v>0</v>
      </c>
      <c r="KP44" s="142">
        <f t="shared" si="54"/>
        <v>0</v>
      </c>
      <c r="KQ44" s="142">
        <f t="shared" si="54"/>
        <v>0</v>
      </c>
      <c r="KR44" s="142">
        <f t="shared" si="54"/>
        <v>0</v>
      </c>
      <c r="KS44" s="142">
        <f t="shared" si="54"/>
        <v>0</v>
      </c>
      <c r="KT44" s="142">
        <f t="shared" si="54"/>
        <v>0</v>
      </c>
      <c r="KU44" s="142">
        <f t="shared" si="54"/>
        <v>0</v>
      </c>
      <c r="KV44" s="142">
        <f t="shared" si="54"/>
        <v>0</v>
      </c>
      <c r="KW44" s="142">
        <f t="shared" si="54"/>
        <v>0</v>
      </c>
      <c r="KX44" s="142">
        <f t="shared" si="54"/>
        <v>0</v>
      </c>
      <c r="KY44" s="142">
        <f t="shared" si="54"/>
        <v>0</v>
      </c>
      <c r="KZ44" s="142">
        <f t="shared" si="54"/>
        <v>0</v>
      </c>
      <c r="LA44" s="142">
        <f t="shared" si="54"/>
        <v>0</v>
      </c>
      <c r="LB44" s="142">
        <f t="shared" si="53"/>
        <v>0</v>
      </c>
      <c r="LC44" s="142">
        <f t="shared" si="14"/>
        <v>0</v>
      </c>
      <c r="LD44" s="142">
        <f t="shared" si="14"/>
        <v>0</v>
      </c>
      <c r="LE44" s="142">
        <f t="shared" si="14"/>
        <v>0</v>
      </c>
      <c r="LF44" s="142">
        <f t="shared" si="14"/>
        <v>0</v>
      </c>
      <c r="LG44" s="142">
        <f t="shared" si="14"/>
        <v>0</v>
      </c>
      <c r="LI44" s="67">
        <f t="shared" si="15"/>
        <v>0</v>
      </c>
      <c r="LJ44" s="67" t="s">
        <v>966</v>
      </c>
      <c r="LK44" s="67" t="s">
        <v>966</v>
      </c>
      <c r="LL44" s="67" t="s">
        <v>966</v>
      </c>
      <c r="LM44" s="67" t="s">
        <v>966</v>
      </c>
      <c r="LN44" s="67" t="s">
        <v>966</v>
      </c>
      <c r="LO44" s="67" t="s">
        <v>966</v>
      </c>
      <c r="LP44" s="67" t="s">
        <v>966</v>
      </c>
      <c r="LQ44" s="67" t="s">
        <v>966</v>
      </c>
      <c r="LR44" s="67" t="s">
        <v>966</v>
      </c>
      <c r="LS44" s="67" t="s">
        <v>966</v>
      </c>
      <c r="LT44" s="67" t="s">
        <v>966</v>
      </c>
      <c r="LU44" s="67" t="s">
        <v>966</v>
      </c>
      <c r="LV44" s="67" t="s">
        <v>966</v>
      </c>
      <c r="LW44" s="67" t="s">
        <v>966</v>
      </c>
      <c r="LX44" s="67" t="s">
        <v>966</v>
      </c>
      <c r="LY44" s="67" t="s">
        <v>966</v>
      </c>
      <c r="LZ44" s="67" t="s">
        <v>966</v>
      </c>
      <c r="MA44" s="67" t="s">
        <v>966</v>
      </c>
      <c r="MB44" s="67" t="s">
        <v>966</v>
      </c>
      <c r="MC44" s="67" t="s">
        <v>966</v>
      </c>
      <c r="MD44" s="67" t="s">
        <v>966</v>
      </c>
    </row>
    <row r="45" spans="1:342" ht="12.75" hidden="1" customHeight="1">
      <c r="A45" s="151" t="s">
        <v>954</v>
      </c>
      <c r="B45" s="67" t="s">
        <v>959</v>
      </c>
      <c r="C45" s="67">
        <v>9200491</v>
      </c>
      <c r="E45" s="77"/>
      <c r="F45" s="162" t="s">
        <v>960</v>
      </c>
      <c r="G45" s="163" t="s">
        <v>954</v>
      </c>
      <c r="H45" s="164"/>
      <c r="I45" s="165"/>
      <c r="J45" s="163" t="str">
        <f t="shared" si="56"/>
        <v>UNKNOWN</v>
      </c>
      <c r="K45" s="166"/>
      <c r="L45" s="166"/>
      <c r="M45" s="167"/>
      <c r="N45" s="167" t="s">
        <v>980</v>
      </c>
      <c r="O45" s="168"/>
      <c r="P45" s="168"/>
      <c r="Q45" s="168"/>
      <c r="R45" s="169"/>
      <c r="S45" s="170"/>
      <c r="T45" s="171"/>
      <c r="U45" s="169"/>
      <c r="V45" s="169"/>
      <c r="W45" s="169"/>
      <c r="X45" s="172"/>
      <c r="Y45" s="166" t="s">
        <v>965</v>
      </c>
      <c r="Z45" s="172" t="s">
        <v>978</v>
      </c>
      <c r="AA45" s="169"/>
      <c r="AB45" s="169"/>
      <c r="AC45" s="169"/>
      <c r="AD45" s="170" t="str">
        <f t="shared" si="19"/>
        <v/>
      </c>
      <c r="AE45" s="169"/>
      <c r="AF45" s="169"/>
      <c r="AG45" s="173"/>
      <c r="AH45" s="169"/>
      <c r="AI45" s="173"/>
      <c r="AJ45" s="173"/>
      <c r="AK45" s="174" t="str">
        <f t="shared" si="20"/>
        <v>_</v>
      </c>
      <c r="AL45" s="175" t="str">
        <f t="shared" si="21"/>
        <v>_</v>
      </c>
      <c r="AM45" s="173"/>
      <c r="AN45" s="173"/>
      <c r="AO45" s="175" t="str">
        <f t="shared" si="22"/>
        <v>_</v>
      </c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76"/>
      <c r="BB45" s="177"/>
      <c r="BC45" s="177"/>
      <c r="BD45" s="177"/>
      <c r="BE45" s="177"/>
      <c r="BF45" s="177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8">
        <v>0.05</v>
      </c>
      <c r="BX45" s="179">
        <v>26</v>
      </c>
      <c r="BY45" s="180">
        <v>0.55000000000000004</v>
      </c>
      <c r="BZ45" s="169"/>
      <c r="CA45" s="181" t="str">
        <f t="shared" si="23"/>
        <v/>
      </c>
      <c r="CB45" s="182"/>
      <c r="CC45" s="183">
        <f t="shared" si="24"/>
        <v>0</v>
      </c>
      <c r="CD45" s="183">
        <f t="shared" si="25"/>
        <v>0</v>
      </c>
      <c r="CE45" s="184">
        <v>2</v>
      </c>
      <c r="CF45" s="184">
        <v>12</v>
      </c>
      <c r="CG45" s="184"/>
      <c r="CH45" s="184"/>
      <c r="CI45" s="184"/>
      <c r="CJ45" s="181">
        <f t="shared" si="26"/>
        <v>0</v>
      </c>
      <c r="CK45" s="181">
        <f t="shared" si="27"/>
        <v>0</v>
      </c>
      <c r="CL45" s="185">
        <f t="shared" si="28"/>
        <v>0</v>
      </c>
      <c r="CM45" s="186">
        <f t="shared" si="29"/>
        <v>0</v>
      </c>
      <c r="CN45" s="187" t="str">
        <f t="shared" si="30"/>
        <v/>
      </c>
      <c r="CO45" s="188">
        <f t="shared" si="31"/>
        <v>0</v>
      </c>
      <c r="CP45" s="188">
        <f t="shared" si="32"/>
        <v>0</v>
      </c>
      <c r="CQ45" s="177"/>
      <c r="CR45" s="189">
        <f t="shared" si="58"/>
        <v>0</v>
      </c>
      <c r="CS45" s="189">
        <f t="shared" si="58"/>
        <v>0</v>
      </c>
      <c r="CT45" s="189">
        <f t="shared" si="58"/>
        <v>0</v>
      </c>
      <c r="CU45" s="189">
        <f t="shared" si="58"/>
        <v>0</v>
      </c>
      <c r="CV45" s="189">
        <f t="shared" si="58"/>
        <v>0</v>
      </c>
      <c r="CW45" s="189">
        <f t="shared" si="58"/>
        <v>0</v>
      </c>
      <c r="CX45" s="189">
        <f t="shared" si="58"/>
        <v>0</v>
      </c>
      <c r="CY45" s="189">
        <f t="shared" si="58"/>
        <v>0</v>
      </c>
      <c r="CZ45" s="189">
        <f t="shared" si="58"/>
        <v>0</v>
      </c>
      <c r="DA45" s="189">
        <f t="shared" si="58"/>
        <v>0</v>
      </c>
      <c r="DB45" s="189">
        <f t="shared" si="58"/>
        <v>0</v>
      </c>
      <c r="DC45" s="189">
        <f t="shared" si="58"/>
        <v>0</v>
      </c>
      <c r="DD45" s="189">
        <f t="shared" si="58"/>
        <v>0</v>
      </c>
      <c r="DE45" s="189">
        <f t="shared" si="58"/>
        <v>0</v>
      </c>
      <c r="DF45" s="189">
        <f t="shared" si="58"/>
        <v>0</v>
      </c>
      <c r="DG45" s="189">
        <f t="shared" si="58"/>
        <v>0</v>
      </c>
      <c r="DH45" s="189">
        <f t="shared" si="63"/>
        <v>0</v>
      </c>
      <c r="DI45" s="189">
        <f t="shared" si="63"/>
        <v>0</v>
      </c>
      <c r="DJ45" s="189">
        <f t="shared" si="63"/>
        <v>0</v>
      </c>
      <c r="DK45" s="189">
        <f t="shared" si="63"/>
        <v>0</v>
      </c>
      <c r="DL45" s="189">
        <f t="shared" si="63"/>
        <v>0</v>
      </c>
      <c r="DM45" s="186">
        <f t="shared" si="33"/>
        <v>0</v>
      </c>
      <c r="DN45" s="190"/>
      <c r="DO45" s="190"/>
      <c r="DP45" s="190"/>
      <c r="DQ45" s="190"/>
      <c r="DR45" s="181">
        <f t="shared" si="34"/>
        <v>0</v>
      </c>
      <c r="DS45" s="181">
        <f t="shared" si="34"/>
        <v>0</v>
      </c>
      <c r="DT45" s="181">
        <f t="shared" si="34"/>
        <v>0</v>
      </c>
      <c r="DU45" s="181">
        <f t="shared" si="34"/>
        <v>0</v>
      </c>
      <c r="DV45" s="169"/>
      <c r="DW45" s="172"/>
      <c r="DX45" s="67">
        <f t="shared" si="59"/>
        <v>0</v>
      </c>
      <c r="DY45" s="67">
        <f t="shared" si="35"/>
        <v>0</v>
      </c>
      <c r="DZ45" s="67">
        <f t="shared" si="36"/>
        <v>0</v>
      </c>
      <c r="EA45" s="67">
        <v>0</v>
      </c>
      <c r="EB45" s="67">
        <v>4361028</v>
      </c>
      <c r="EC45" s="67">
        <f t="shared" si="37"/>
        <v>0</v>
      </c>
      <c r="ED45" s="67">
        <f t="shared" si="38"/>
        <v>0</v>
      </c>
      <c r="EE45" s="67">
        <f t="shared" si="39"/>
        <v>0</v>
      </c>
      <c r="EF45" s="191">
        <f t="shared" si="64"/>
        <v>0</v>
      </c>
      <c r="EG45" s="191">
        <f t="shared" si="64"/>
        <v>0</v>
      </c>
      <c r="EH45" s="191">
        <f t="shared" si="64"/>
        <v>0</v>
      </c>
      <c r="EI45" s="191">
        <f t="shared" si="64"/>
        <v>0</v>
      </c>
      <c r="EJ45" s="191">
        <f t="shared" si="64"/>
        <v>0</v>
      </c>
      <c r="EK45" s="191">
        <f t="shared" si="64"/>
        <v>0</v>
      </c>
      <c r="EL45" s="191">
        <f t="shared" si="64"/>
        <v>0</v>
      </c>
      <c r="EM45" s="191">
        <f t="shared" si="64"/>
        <v>0</v>
      </c>
      <c r="EN45" s="191">
        <f t="shared" si="64"/>
        <v>0</v>
      </c>
      <c r="EO45" s="191">
        <f t="shared" si="64"/>
        <v>0</v>
      </c>
      <c r="EP45" s="191">
        <f t="shared" si="64"/>
        <v>0</v>
      </c>
      <c r="EQ45" s="191">
        <f t="shared" si="64"/>
        <v>0</v>
      </c>
      <c r="ER45" s="191">
        <f t="shared" si="64"/>
        <v>0</v>
      </c>
      <c r="ES45" s="191">
        <f t="shared" si="64"/>
        <v>0</v>
      </c>
      <c r="ET45" s="191">
        <f t="shared" si="64"/>
        <v>0</v>
      </c>
      <c r="EU45" s="191">
        <f t="shared" si="60"/>
        <v>0</v>
      </c>
      <c r="EV45" s="191">
        <f t="shared" si="41"/>
        <v>0</v>
      </c>
      <c r="EW45" s="191">
        <f t="shared" si="41"/>
        <v>0</v>
      </c>
      <c r="EX45" s="191">
        <f t="shared" si="41"/>
        <v>0</v>
      </c>
      <c r="EY45" s="191">
        <f t="shared" si="41"/>
        <v>0</v>
      </c>
      <c r="EZ45" s="191">
        <f t="shared" si="41"/>
        <v>0</v>
      </c>
      <c r="FA45" s="67">
        <f t="shared" si="65"/>
        <v>0</v>
      </c>
      <c r="FB45" s="67">
        <f t="shared" si="65"/>
        <v>0</v>
      </c>
      <c r="FC45" s="67">
        <f t="shared" si="65"/>
        <v>0</v>
      </c>
      <c r="FD45" s="67">
        <f t="shared" si="65"/>
        <v>0</v>
      </c>
      <c r="FE45" s="67">
        <f t="shared" si="65"/>
        <v>0</v>
      </c>
      <c r="FF45" s="67">
        <f t="shared" si="65"/>
        <v>0</v>
      </c>
      <c r="FG45" s="67">
        <f t="shared" si="65"/>
        <v>0</v>
      </c>
      <c r="FH45" s="67">
        <f t="shared" si="65"/>
        <v>0</v>
      </c>
      <c r="FI45" s="67">
        <f t="shared" si="65"/>
        <v>0</v>
      </c>
      <c r="FJ45" s="67">
        <f t="shared" si="65"/>
        <v>0</v>
      </c>
      <c r="FK45" s="67">
        <f t="shared" si="65"/>
        <v>0</v>
      </c>
      <c r="FL45" s="67">
        <f t="shared" si="65"/>
        <v>0</v>
      </c>
      <c r="FM45" s="67">
        <f t="shared" si="65"/>
        <v>0</v>
      </c>
      <c r="FN45" s="67">
        <f t="shared" si="65"/>
        <v>0</v>
      </c>
      <c r="FO45" s="67">
        <f t="shared" si="65"/>
        <v>0</v>
      </c>
      <c r="FP45" s="67">
        <f t="shared" si="61"/>
        <v>0</v>
      </c>
      <c r="FQ45" s="67">
        <f t="shared" si="43"/>
        <v>0</v>
      </c>
      <c r="FR45" s="67">
        <f t="shared" si="43"/>
        <v>0</v>
      </c>
      <c r="FS45" s="67">
        <f t="shared" si="43"/>
        <v>0</v>
      </c>
      <c r="FT45" s="67">
        <f t="shared" si="43"/>
        <v>0</v>
      </c>
      <c r="FU45" s="67">
        <f t="shared" si="43"/>
        <v>0</v>
      </c>
      <c r="FV45" s="192">
        <v>450</v>
      </c>
      <c r="FW45" s="192">
        <v>550</v>
      </c>
      <c r="FX45" s="192">
        <v>720</v>
      </c>
      <c r="FY45" s="192">
        <v>2280</v>
      </c>
      <c r="FZ45" s="192">
        <v>1650</v>
      </c>
      <c r="GA45" s="192">
        <v>1160</v>
      </c>
      <c r="GB45" s="192">
        <v>660</v>
      </c>
      <c r="GC45" s="192">
        <v>190</v>
      </c>
      <c r="GD45" s="192">
        <v>300</v>
      </c>
      <c r="GE45" s="192">
        <v>880</v>
      </c>
      <c r="GF45" s="192">
        <v>400</v>
      </c>
      <c r="GG45" s="192">
        <v>80</v>
      </c>
      <c r="GH45" s="192">
        <v>80</v>
      </c>
      <c r="GI45" s="192">
        <v>150</v>
      </c>
      <c r="GJ45" s="192">
        <v>20</v>
      </c>
      <c r="GK45" s="192">
        <v>200</v>
      </c>
      <c r="GL45" s="192">
        <v>240</v>
      </c>
      <c r="GM45" s="192">
        <v>60</v>
      </c>
      <c r="GN45" s="192">
        <v>80</v>
      </c>
      <c r="GO45" s="192">
        <v>120</v>
      </c>
      <c r="GP45" s="192">
        <v>70</v>
      </c>
      <c r="GQ45" s="67">
        <f t="shared" si="44"/>
        <v>2</v>
      </c>
      <c r="GR45" s="67">
        <f t="shared" si="45"/>
        <v>12</v>
      </c>
      <c r="GS45" s="67">
        <f t="shared" si="46"/>
        <v>1</v>
      </c>
      <c r="GT45" s="67">
        <f t="shared" si="47"/>
        <v>9999999</v>
      </c>
      <c r="GU45" s="67">
        <f t="shared" si="48"/>
        <v>1</v>
      </c>
      <c r="GX45" s="67" t="str">
        <f t="shared" si="49"/>
        <v/>
      </c>
      <c r="GY45" s="67">
        <v>1408</v>
      </c>
      <c r="HB45" s="67">
        <v>203022</v>
      </c>
      <c r="HD45" s="193">
        <f t="shared" si="62"/>
        <v>0</v>
      </c>
      <c r="HE45" s="193">
        <f t="shared" si="62"/>
        <v>0</v>
      </c>
      <c r="HF45" s="193">
        <f t="shared" si="62"/>
        <v>0</v>
      </c>
      <c r="HG45" s="193">
        <f t="shared" si="62"/>
        <v>0</v>
      </c>
      <c r="HH45" s="193">
        <f t="shared" si="62"/>
        <v>0</v>
      </c>
      <c r="HI45" s="193">
        <f t="shared" si="62"/>
        <v>0</v>
      </c>
      <c r="HJ45" s="193">
        <f t="shared" si="62"/>
        <v>0</v>
      </c>
      <c r="HK45" s="193">
        <f t="shared" si="62"/>
        <v>0</v>
      </c>
      <c r="HL45" s="193">
        <f t="shared" si="62"/>
        <v>0</v>
      </c>
      <c r="HM45" s="193">
        <f t="shared" si="62"/>
        <v>0</v>
      </c>
      <c r="HN45" s="193">
        <f t="shared" si="62"/>
        <v>0</v>
      </c>
      <c r="HO45" s="193">
        <f t="shared" si="62"/>
        <v>0</v>
      </c>
      <c r="HP45" s="193">
        <f t="shared" si="62"/>
        <v>0</v>
      </c>
      <c r="HQ45" s="193">
        <f t="shared" si="62"/>
        <v>0</v>
      </c>
      <c r="HR45" s="193">
        <f t="shared" si="62"/>
        <v>0</v>
      </c>
      <c r="HS45" s="193">
        <f t="shared" si="62"/>
        <v>0</v>
      </c>
      <c r="HT45" s="193">
        <f t="shared" si="62"/>
        <v>0</v>
      </c>
      <c r="HU45" s="193">
        <f t="shared" si="62"/>
        <v>0</v>
      </c>
      <c r="HV45" s="193">
        <f t="shared" si="62"/>
        <v>0</v>
      </c>
      <c r="HW45" s="193">
        <f t="shared" si="62"/>
        <v>0</v>
      </c>
      <c r="HX45" s="193">
        <f t="shared" si="62"/>
        <v>0</v>
      </c>
      <c r="KD45" s="195"/>
      <c r="KE45" s="194"/>
      <c r="KF45" s="194"/>
      <c r="KG45" s="194"/>
      <c r="KH45" s="194"/>
      <c r="KM45" s="142">
        <f t="shared" si="54"/>
        <v>0</v>
      </c>
      <c r="KN45" s="142">
        <f t="shared" si="54"/>
        <v>0</v>
      </c>
      <c r="KO45" s="142">
        <f t="shared" si="54"/>
        <v>0</v>
      </c>
      <c r="KP45" s="142">
        <f t="shared" si="54"/>
        <v>0</v>
      </c>
      <c r="KQ45" s="142">
        <f t="shared" si="54"/>
        <v>0</v>
      </c>
      <c r="KR45" s="142">
        <f t="shared" si="54"/>
        <v>0</v>
      </c>
      <c r="KS45" s="142">
        <f t="shared" si="54"/>
        <v>0</v>
      </c>
      <c r="KT45" s="142">
        <f t="shared" si="54"/>
        <v>0</v>
      </c>
      <c r="KU45" s="142">
        <f t="shared" si="54"/>
        <v>0</v>
      </c>
      <c r="KV45" s="142">
        <f t="shared" si="54"/>
        <v>0</v>
      </c>
      <c r="KW45" s="142">
        <f t="shared" si="54"/>
        <v>0</v>
      </c>
      <c r="KX45" s="142">
        <f t="shared" si="54"/>
        <v>0</v>
      </c>
      <c r="KY45" s="142">
        <f t="shared" si="54"/>
        <v>0</v>
      </c>
      <c r="KZ45" s="142">
        <f t="shared" si="54"/>
        <v>0</v>
      </c>
      <c r="LA45" s="142">
        <f t="shared" si="54"/>
        <v>0</v>
      </c>
      <c r="LB45" s="142">
        <f t="shared" si="53"/>
        <v>0</v>
      </c>
      <c r="LC45" s="142">
        <f t="shared" si="14"/>
        <v>0</v>
      </c>
      <c r="LD45" s="142">
        <f t="shared" si="14"/>
        <v>0</v>
      </c>
      <c r="LE45" s="142">
        <f t="shared" si="14"/>
        <v>0</v>
      </c>
      <c r="LF45" s="142">
        <f t="shared" si="14"/>
        <v>0</v>
      </c>
      <c r="LG45" s="142">
        <f t="shared" si="14"/>
        <v>0</v>
      </c>
      <c r="LI45" s="67">
        <f t="shared" si="15"/>
        <v>0</v>
      </c>
      <c r="LJ45" s="67" t="s">
        <v>966</v>
      </c>
      <c r="LK45" s="67" t="s">
        <v>966</v>
      </c>
      <c r="LL45" s="67" t="s">
        <v>966</v>
      </c>
      <c r="LM45" s="67" t="s">
        <v>966</v>
      </c>
      <c r="LN45" s="67" t="s">
        <v>966</v>
      </c>
      <c r="LO45" s="67" t="s">
        <v>966</v>
      </c>
      <c r="LP45" s="67" t="s">
        <v>966</v>
      </c>
      <c r="LQ45" s="67" t="s">
        <v>966</v>
      </c>
      <c r="LR45" s="67" t="s">
        <v>966</v>
      </c>
      <c r="LS45" s="67" t="s">
        <v>966</v>
      </c>
      <c r="LT45" s="67" t="s">
        <v>966</v>
      </c>
      <c r="LU45" s="67" t="s">
        <v>966</v>
      </c>
      <c r="LV45" s="67" t="s">
        <v>966</v>
      </c>
      <c r="LW45" s="67" t="s">
        <v>966</v>
      </c>
      <c r="LX45" s="67" t="s">
        <v>966</v>
      </c>
      <c r="LY45" s="67" t="s">
        <v>966</v>
      </c>
      <c r="LZ45" s="67" t="s">
        <v>966</v>
      </c>
      <c r="MA45" s="67" t="s">
        <v>966</v>
      </c>
      <c r="MB45" s="67" t="s">
        <v>966</v>
      </c>
      <c r="MC45" s="67" t="s">
        <v>966</v>
      </c>
      <c r="MD45" s="67" t="s">
        <v>966</v>
      </c>
    </row>
    <row r="46" spans="1:342" ht="12.75" hidden="1" customHeight="1">
      <c r="A46" s="151" t="s">
        <v>954</v>
      </c>
      <c r="B46" s="67" t="s">
        <v>959</v>
      </c>
      <c r="C46" s="67">
        <v>9200491</v>
      </c>
      <c r="E46" s="77"/>
      <c r="F46" s="162" t="s">
        <v>960</v>
      </c>
      <c r="G46" s="163" t="s">
        <v>954</v>
      </c>
      <c r="H46" s="164"/>
      <c r="I46" s="165"/>
      <c r="J46" s="163" t="str">
        <f t="shared" si="56"/>
        <v>UNKNOWN</v>
      </c>
      <c r="K46" s="166"/>
      <c r="L46" s="166"/>
      <c r="M46" s="167"/>
      <c r="N46" s="167" t="s">
        <v>980</v>
      </c>
      <c r="O46" s="168"/>
      <c r="P46" s="168"/>
      <c r="Q46" s="168"/>
      <c r="R46" s="169"/>
      <c r="S46" s="170"/>
      <c r="T46" s="171"/>
      <c r="U46" s="169"/>
      <c r="V46" s="169"/>
      <c r="W46" s="169"/>
      <c r="X46" s="172"/>
      <c r="Y46" s="166" t="s">
        <v>965</v>
      </c>
      <c r="Z46" s="172" t="s">
        <v>978</v>
      </c>
      <c r="AA46" s="169"/>
      <c r="AB46" s="169"/>
      <c r="AC46" s="169"/>
      <c r="AD46" s="170" t="str">
        <f t="shared" si="19"/>
        <v/>
      </c>
      <c r="AE46" s="169"/>
      <c r="AF46" s="169"/>
      <c r="AG46" s="173"/>
      <c r="AH46" s="169"/>
      <c r="AI46" s="173"/>
      <c r="AJ46" s="173"/>
      <c r="AK46" s="174" t="str">
        <f t="shared" si="20"/>
        <v>_</v>
      </c>
      <c r="AL46" s="175" t="str">
        <f t="shared" si="21"/>
        <v>_</v>
      </c>
      <c r="AM46" s="173"/>
      <c r="AN46" s="173"/>
      <c r="AO46" s="175" t="str">
        <f t="shared" si="22"/>
        <v>_</v>
      </c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76"/>
      <c r="BB46" s="177"/>
      <c r="BC46" s="177"/>
      <c r="BD46" s="177"/>
      <c r="BE46" s="177"/>
      <c r="BF46" s="177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8">
        <v>0.05</v>
      </c>
      <c r="BX46" s="179">
        <v>26</v>
      </c>
      <c r="BY46" s="180">
        <v>0.55000000000000004</v>
      </c>
      <c r="BZ46" s="169"/>
      <c r="CA46" s="181" t="str">
        <f t="shared" si="23"/>
        <v/>
      </c>
      <c r="CB46" s="182"/>
      <c r="CC46" s="183">
        <f t="shared" si="24"/>
        <v>0</v>
      </c>
      <c r="CD46" s="183">
        <f t="shared" si="25"/>
        <v>0</v>
      </c>
      <c r="CE46" s="184">
        <v>2</v>
      </c>
      <c r="CF46" s="184">
        <v>12</v>
      </c>
      <c r="CG46" s="184"/>
      <c r="CH46" s="184"/>
      <c r="CI46" s="184"/>
      <c r="CJ46" s="181">
        <f t="shared" si="26"/>
        <v>0</v>
      </c>
      <c r="CK46" s="181">
        <f t="shared" si="27"/>
        <v>0</v>
      </c>
      <c r="CL46" s="185">
        <f t="shared" si="28"/>
        <v>0</v>
      </c>
      <c r="CM46" s="186">
        <f t="shared" si="29"/>
        <v>0</v>
      </c>
      <c r="CN46" s="187" t="str">
        <f t="shared" si="30"/>
        <v/>
      </c>
      <c r="CO46" s="188">
        <f t="shared" si="31"/>
        <v>0</v>
      </c>
      <c r="CP46" s="188">
        <f t="shared" si="32"/>
        <v>0</v>
      </c>
      <c r="CQ46" s="177"/>
      <c r="CR46" s="189">
        <f t="shared" si="58"/>
        <v>0</v>
      </c>
      <c r="CS46" s="189">
        <f t="shared" si="58"/>
        <v>0</v>
      </c>
      <c r="CT46" s="189">
        <f t="shared" si="58"/>
        <v>0</v>
      </c>
      <c r="CU46" s="189">
        <f t="shared" si="58"/>
        <v>0</v>
      </c>
      <c r="CV46" s="189">
        <f t="shared" si="58"/>
        <v>0</v>
      </c>
      <c r="CW46" s="189">
        <f t="shared" si="58"/>
        <v>0</v>
      </c>
      <c r="CX46" s="189">
        <f t="shared" si="58"/>
        <v>0</v>
      </c>
      <c r="CY46" s="189">
        <f t="shared" si="58"/>
        <v>0</v>
      </c>
      <c r="CZ46" s="189">
        <f t="shared" si="58"/>
        <v>0</v>
      </c>
      <c r="DA46" s="189">
        <f t="shared" si="58"/>
        <v>0</v>
      </c>
      <c r="DB46" s="189">
        <f t="shared" si="58"/>
        <v>0</v>
      </c>
      <c r="DC46" s="189">
        <f t="shared" si="58"/>
        <v>0</v>
      </c>
      <c r="DD46" s="189">
        <f t="shared" si="58"/>
        <v>0</v>
      </c>
      <c r="DE46" s="189">
        <f t="shared" si="58"/>
        <v>0</v>
      </c>
      <c r="DF46" s="189">
        <f t="shared" si="58"/>
        <v>0</v>
      </c>
      <c r="DG46" s="189">
        <f t="shared" si="58"/>
        <v>0</v>
      </c>
      <c r="DH46" s="189">
        <f t="shared" si="63"/>
        <v>0</v>
      </c>
      <c r="DI46" s="189">
        <f t="shared" si="63"/>
        <v>0</v>
      </c>
      <c r="DJ46" s="189">
        <f t="shared" si="63"/>
        <v>0</v>
      </c>
      <c r="DK46" s="189">
        <f t="shared" si="63"/>
        <v>0</v>
      </c>
      <c r="DL46" s="189">
        <f t="shared" si="63"/>
        <v>0</v>
      </c>
      <c r="DM46" s="186">
        <f t="shared" si="33"/>
        <v>0</v>
      </c>
      <c r="DN46" s="190"/>
      <c r="DO46" s="190"/>
      <c r="DP46" s="190"/>
      <c r="DQ46" s="190"/>
      <c r="DR46" s="181">
        <f t="shared" si="34"/>
        <v>0</v>
      </c>
      <c r="DS46" s="181">
        <f t="shared" si="34"/>
        <v>0</v>
      </c>
      <c r="DT46" s="181">
        <f t="shared" si="34"/>
        <v>0</v>
      </c>
      <c r="DU46" s="181">
        <f t="shared" si="34"/>
        <v>0</v>
      </c>
      <c r="DV46" s="169"/>
      <c r="DW46" s="172"/>
      <c r="DX46" s="67">
        <f t="shared" si="59"/>
        <v>0</v>
      </c>
      <c r="DY46" s="67">
        <f t="shared" si="35"/>
        <v>0</v>
      </c>
      <c r="DZ46" s="67">
        <f t="shared" si="36"/>
        <v>0</v>
      </c>
      <c r="EA46" s="67">
        <v>0</v>
      </c>
      <c r="EB46" s="67">
        <v>4361028</v>
      </c>
      <c r="EC46" s="67">
        <f t="shared" si="37"/>
        <v>0</v>
      </c>
      <c r="ED46" s="67">
        <f t="shared" si="38"/>
        <v>0</v>
      </c>
      <c r="EE46" s="67">
        <f t="shared" si="39"/>
        <v>0</v>
      </c>
      <c r="EF46" s="191">
        <f t="shared" si="64"/>
        <v>0</v>
      </c>
      <c r="EG46" s="191">
        <f t="shared" si="64"/>
        <v>0</v>
      </c>
      <c r="EH46" s="191">
        <f t="shared" si="64"/>
        <v>0</v>
      </c>
      <c r="EI46" s="191">
        <f t="shared" si="64"/>
        <v>0</v>
      </c>
      <c r="EJ46" s="191">
        <f t="shared" si="64"/>
        <v>0</v>
      </c>
      <c r="EK46" s="191">
        <f t="shared" si="64"/>
        <v>0</v>
      </c>
      <c r="EL46" s="191">
        <f t="shared" si="64"/>
        <v>0</v>
      </c>
      <c r="EM46" s="191">
        <f t="shared" si="64"/>
        <v>0</v>
      </c>
      <c r="EN46" s="191">
        <f t="shared" si="64"/>
        <v>0</v>
      </c>
      <c r="EO46" s="191">
        <f t="shared" si="64"/>
        <v>0</v>
      </c>
      <c r="EP46" s="191">
        <f t="shared" si="64"/>
        <v>0</v>
      </c>
      <c r="EQ46" s="191">
        <f t="shared" si="64"/>
        <v>0</v>
      </c>
      <c r="ER46" s="191">
        <f t="shared" si="64"/>
        <v>0</v>
      </c>
      <c r="ES46" s="191">
        <f t="shared" si="64"/>
        <v>0</v>
      </c>
      <c r="ET46" s="191">
        <f t="shared" si="64"/>
        <v>0</v>
      </c>
      <c r="EU46" s="191">
        <f t="shared" si="60"/>
        <v>0</v>
      </c>
      <c r="EV46" s="191">
        <f t="shared" si="41"/>
        <v>0</v>
      </c>
      <c r="EW46" s="191">
        <f t="shared" si="41"/>
        <v>0</v>
      </c>
      <c r="EX46" s="191">
        <f t="shared" si="41"/>
        <v>0</v>
      </c>
      <c r="EY46" s="191">
        <f t="shared" si="41"/>
        <v>0</v>
      </c>
      <c r="EZ46" s="191">
        <f t="shared" si="41"/>
        <v>0</v>
      </c>
      <c r="FA46" s="67">
        <f t="shared" si="65"/>
        <v>0</v>
      </c>
      <c r="FB46" s="67">
        <f t="shared" si="65"/>
        <v>0</v>
      </c>
      <c r="FC46" s="67">
        <f t="shared" si="65"/>
        <v>0</v>
      </c>
      <c r="FD46" s="67">
        <f t="shared" si="65"/>
        <v>0</v>
      </c>
      <c r="FE46" s="67">
        <f t="shared" si="65"/>
        <v>0</v>
      </c>
      <c r="FF46" s="67">
        <f t="shared" si="65"/>
        <v>0</v>
      </c>
      <c r="FG46" s="67">
        <f t="shared" si="65"/>
        <v>0</v>
      </c>
      <c r="FH46" s="67">
        <f t="shared" si="65"/>
        <v>0</v>
      </c>
      <c r="FI46" s="67">
        <f t="shared" si="65"/>
        <v>0</v>
      </c>
      <c r="FJ46" s="67">
        <f t="shared" si="65"/>
        <v>0</v>
      </c>
      <c r="FK46" s="67">
        <f t="shared" si="65"/>
        <v>0</v>
      </c>
      <c r="FL46" s="67">
        <f t="shared" si="65"/>
        <v>0</v>
      </c>
      <c r="FM46" s="67">
        <f t="shared" si="65"/>
        <v>0</v>
      </c>
      <c r="FN46" s="67">
        <f t="shared" si="65"/>
        <v>0</v>
      </c>
      <c r="FO46" s="67">
        <f t="shared" si="65"/>
        <v>0</v>
      </c>
      <c r="FP46" s="67">
        <f t="shared" si="61"/>
        <v>0</v>
      </c>
      <c r="FQ46" s="67">
        <f t="shared" si="43"/>
        <v>0</v>
      </c>
      <c r="FR46" s="67">
        <f t="shared" si="43"/>
        <v>0</v>
      </c>
      <c r="FS46" s="67">
        <f t="shared" si="43"/>
        <v>0</v>
      </c>
      <c r="FT46" s="67">
        <f t="shared" si="43"/>
        <v>0</v>
      </c>
      <c r="FU46" s="67">
        <f t="shared" si="43"/>
        <v>0</v>
      </c>
      <c r="FV46" s="192">
        <v>450</v>
      </c>
      <c r="FW46" s="192">
        <v>550</v>
      </c>
      <c r="FX46" s="192">
        <v>720</v>
      </c>
      <c r="FY46" s="192">
        <v>2280</v>
      </c>
      <c r="FZ46" s="192">
        <v>1650</v>
      </c>
      <c r="GA46" s="192">
        <v>1160</v>
      </c>
      <c r="GB46" s="192">
        <v>660</v>
      </c>
      <c r="GC46" s="192">
        <v>190</v>
      </c>
      <c r="GD46" s="192">
        <v>300</v>
      </c>
      <c r="GE46" s="192">
        <v>880</v>
      </c>
      <c r="GF46" s="192">
        <v>400</v>
      </c>
      <c r="GG46" s="192">
        <v>80</v>
      </c>
      <c r="GH46" s="192">
        <v>80</v>
      </c>
      <c r="GI46" s="192">
        <v>150</v>
      </c>
      <c r="GJ46" s="192">
        <v>20</v>
      </c>
      <c r="GK46" s="192">
        <v>200</v>
      </c>
      <c r="GL46" s="192">
        <v>240</v>
      </c>
      <c r="GM46" s="192">
        <v>60</v>
      </c>
      <c r="GN46" s="192">
        <v>80</v>
      </c>
      <c r="GO46" s="192">
        <v>120</v>
      </c>
      <c r="GP46" s="192">
        <v>70</v>
      </c>
      <c r="GQ46" s="67">
        <f t="shared" si="44"/>
        <v>2</v>
      </c>
      <c r="GR46" s="67">
        <f t="shared" si="45"/>
        <v>12</v>
      </c>
      <c r="GS46" s="67">
        <f t="shared" si="46"/>
        <v>1</v>
      </c>
      <c r="GT46" s="67">
        <f t="shared" si="47"/>
        <v>9999999</v>
      </c>
      <c r="GU46" s="67">
        <f t="shared" si="48"/>
        <v>1</v>
      </c>
      <c r="GX46" s="67" t="str">
        <f t="shared" si="49"/>
        <v/>
      </c>
      <c r="GY46" s="67">
        <v>1408</v>
      </c>
      <c r="HB46" s="67">
        <v>203022</v>
      </c>
      <c r="HD46" s="193">
        <f t="shared" si="62"/>
        <v>0</v>
      </c>
      <c r="HE46" s="193">
        <f t="shared" si="62"/>
        <v>0</v>
      </c>
      <c r="HF46" s="193">
        <f t="shared" si="62"/>
        <v>0</v>
      </c>
      <c r="HG46" s="193">
        <f t="shared" si="62"/>
        <v>0</v>
      </c>
      <c r="HH46" s="193">
        <f t="shared" si="62"/>
        <v>0</v>
      </c>
      <c r="HI46" s="193">
        <f t="shared" si="62"/>
        <v>0</v>
      </c>
      <c r="HJ46" s="193">
        <f t="shared" si="62"/>
        <v>0</v>
      </c>
      <c r="HK46" s="193">
        <f t="shared" si="62"/>
        <v>0</v>
      </c>
      <c r="HL46" s="193">
        <f t="shared" si="62"/>
        <v>0</v>
      </c>
      <c r="HM46" s="193">
        <f t="shared" si="62"/>
        <v>0</v>
      </c>
      <c r="HN46" s="193">
        <f t="shared" si="62"/>
        <v>0</v>
      </c>
      <c r="HO46" s="193">
        <f t="shared" si="62"/>
        <v>0</v>
      </c>
      <c r="HP46" s="193">
        <f t="shared" si="62"/>
        <v>0</v>
      </c>
      <c r="HQ46" s="193">
        <f t="shared" si="62"/>
        <v>0</v>
      </c>
      <c r="HR46" s="193">
        <f t="shared" si="62"/>
        <v>0</v>
      </c>
      <c r="HS46" s="193">
        <f t="shared" si="62"/>
        <v>0</v>
      </c>
      <c r="HT46" s="193">
        <f t="shared" si="62"/>
        <v>0</v>
      </c>
      <c r="HU46" s="193">
        <f t="shared" si="62"/>
        <v>0</v>
      </c>
      <c r="HV46" s="193">
        <f t="shared" si="62"/>
        <v>0</v>
      </c>
      <c r="HW46" s="193">
        <f t="shared" si="62"/>
        <v>0</v>
      </c>
      <c r="HX46" s="193">
        <f t="shared" si="62"/>
        <v>0</v>
      </c>
      <c r="KD46" s="195"/>
      <c r="KE46" s="194"/>
      <c r="KF46" s="194"/>
      <c r="KG46" s="194"/>
      <c r="KH46" s="194"/>
      <c r="KM46" s="142">
        <f t="shared" si="54"/>
        <v>0</v>
      </c>
      <c r="KN46" s="142">
        <f t="shared" si="54"/>
        <v>0</v>
      </c>
      <c r="KO46" s="142">
        <f t="shared" si="54"/>
        <v>0</v>
      </c>
      <c r="KP46" s="142">
        <f t="shared" si="54"/>
        <v>0</v>
      </c>
      <c r="KQ46" s="142">
        <f t="shared" si="54"/>
        <v>0</v>
      </c>
      <c r="KR46" s="142">
        <f t="shared" si="54"/>
        <v>0</v>
      </c>
      <c r="KS46" s="142">
        <f t="shared" si="54"/>
        <v>0</v>
      </c>
      <c r="KT46" s="142">
        <f t="shared" si="54"/>
        <v>0</v>
      </c>
      <c r="KU46" s="142">
        <f t="shared" si="54"/>
        <v>0</v>
      </c>
      <c r="KV46" s="142">
        <f t="shared" si="54"/>
        <v>0</v>
      </c>
      <c r="KW46" s="142">
        <f t="shared" si="54"/>
        <v>0</v>
      </c>
      <c r="KX46" s="142">
        <f t="shared" si="54"/>
        <v>0</v>
      </c>
      <c r="KY46" s="142">
        <f t="shared" si="54"/>
        <v>0</v>
      </c>
      <c r="KZ46" s="142">
        <f t="shared" si="54"/>
        <v>0</v>
      </c>
      <c r="LA46" s="142">
        <f t="shared" si="54"/>
        <v>0</v>
      </c>
      <c r="LB46" s="142">
        <f t="shared" si="53"/>
        <v>0</v>
      </c>
      <c r="LC46" s="142">
        <f t="shared" si="14"/>
        <v>0</v>
      </c>
      <c r="LD46" s="142">
        <f t="shared" si="14"/>
        <v>0</v>
      </c>
      <c r="LE46" s="142">
        <f t="shared" si="14"/>
        <v>0</v>
      </c>
      <c r="LF46" s="142">
        <f t="shared" si="14"/>
        <v>0</v>
      </c>
      <c r="LG46" s="142">
        <f t="shared" si="14"/>
        <v>0</v>
      </c>
      <c r="LI46" s="67">
        <f t="shared" si="15"/>
        <v>0</v>
      </c>
      <c r="LJ46" s="67" t="s">
        <v>966</v>
      </c>
      <c r="LK46" s="67" t="s">
        <v>966</v>
      </c>
      <c r="LL46" s="67" t="s">
        <v>966</v>
      </c>
      <c r="LM46" s="67" t="s">
        <v>966</v>
      </c>
      <c r="LN46" s="67" t="s">
        <v>966</v>
      </c>
      <c r="LO46" s="67" t="s">
        <v>966</v>
      </c>
      <c r="LP46" s="67" t="s">
        <v>966</v>
      </c>
      <c r="LQ46" s="67" t="s">
        <v>966</v>
      </c>
      <c r="LR46" s="67" t="s">
        <v>966</v>
      </c>
      <c r="LS46" s="67" t="s">
        <v>966</v>
      </c>
      <c r="LT46" s="67" t="s">
        <v>966</v>
      </c>
      <c r="LU46" s="67" t="s">
        <v>966</v>
      </c>
      <c r="LV46" s="67" t="s">
        <v>966</v>
      </c>
      <c r="LW46" s="67" t="s">
        <v>966</v>
      </c>
      <c r="LX46" s="67" t="s">
        <v>966</v>
      </c>
      <c r="LY46" s="67" t="s">
        <v>966</v>
      </c>
      <c r="LZ46" s="67" t="s">
        <v>966</v>
      </c>
      <c r="MA46" s="67" t="s">
        <v>966</v>
      </c>
      <c r="MB46" s="67" t="s">
        <v>966</v>
      </c>
      <c r="MC46" s="67" t="s">
        <v>966</v>
      </c>
      <c r="MD46" s="67" t="s">
        <v>966</v>
      </c>
    </row>
    <row r="47" spans="1:342" ht="12.75" hidden="1" customHeight="1">
      <c r="A47" s="151" t="s">
        <v>954</v>
      </c>
      <c r="B47" s="67" t="s">
        <v>959</v>
      </c>
      <c r="C47" s="67">
        <v>9200491</v>
      </c>
      <c r="E47" s="77"/>
      <c r="F47" s="162" t="s">
        <v>960</v>
      </c>
      <c r="G47" s="163" t="s">
        <v>954</v>
      </c>
      <c r="H47" s="164"/>
      <c r="I47" s="165"/>
      <c r="J47" s="163" t="str">
        <f t="shared" si="56"/>
        <v>UNKNOWN</v>
      </c>
      <c r="K47" s="166"/>
      <c r="L47" s="166"/>
      <c r="M47" s="167"/>
      <c r="N47" s="167" t="s">
        <v>980</v>
      </c>
      <c r="O47" s="168"/>
      <c r="P47" s="168"/>
      <c r="Q47" s="168"/>
      <c r="R47" s="169"/>
      <c r="S47" s="170"/>
      <c r="T47" s="171"/>
      <c r="U47" s="169"/>
      <c r="V47" s="169"/>
      <c r="W47" s="169"/>
      <c r="X47" s="172"/>
      <c r="Y47" s="166" t="s">
        <v>965</v>
      </c>
      <c r="Z47" s="172" t="s">
        <v>978</v>
      </c>
      <c r="AA47" s="169"/>
      <c r="AB47" s="169"/>
      <c r="AC47" s="169"/>
      <c r="AD47" s="170" t="str">
        <f t="shared" si="19"/>
        <v/>
      </c>
      <c r="AE47" s="169"/>
      <c r="AF47" s="169"/>
      <c r="AG47" s="173"/>
      <c r="AH47" s="169"/>
      <c r="AI47" s="173"/>
      <c r="AJ47" s="173"/>
      <c r="AK47" s="174" t="str">
        <f t="shared" si="20"/>
        <v>_</v>
      </c>
      <c r="AL47" s="175" t="str">
        <f t="shared" si="21"/>
        <v>_</v>
      </c>
      <c r="AM47" s="173"/>
      <c r="AN47" s="173"/>
      <c r="AO47" s="175" t="str">
        <f t="shared" si="22"/>
        <v>_</v>
      </c>
      <c r="AP47" s="169"/>
      <c r="AQ47" s="169"/>
      <c r="AR47" s="169"/>
      <c r="AS47" s="169"/>
      <c r="AT47" s="169"/>
      <c r="AU47" s="169"/>
      <c r="AV47" s="169"/>
      <c r="AW47" s="169"/>
      <c r="AX47" s="169"/>
      <c r="AY47" s="169"/>
      <c r="AZ47" s="169"/>
      <c r="BA47" s="176"/>
      <c r="BB47" s="177"/>
      <c r="BC47" s="177"/>
      <c r="BD47" s="177"/>
      <c r="BE47" s="177"/>
      <c r="BF47" s="177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8">
        <v>0.05</v>
      </c>
      <c r="BX47" s="179">
        <v>26</v>
      </c>
      <c r="BY47" s="180">
        <v>0.55000000000000004</v>
      </c>
      <c r="BZ47" s="169"/>
      <c r="CA47" s="181" t="str">
        <f t="shared" si="23"/>
        <v/>
      </c>
      <c r="CB47" s="182"/>
      <c r="CC47" s="183">
        <f t="shared" si="24"/>
        <v>0</v>
      </c>
      <c r="CD47" s="183">
        <f t="shared" si="25"/>
        <v>0</v>
      </c>
      <c r="CE47" s="184">
        <v>2</v>
      </c>
      <c r="CF47" s="184">
        <v>12</v>
      </c>
      <c r="CG47" s="184"/>
      <c r="CH47" s="184"/>
      <c r="CI47" s="184"/>
      <c r="CJ47" s="181">
        <f t="shared" si="26"/>
        <v>0</v>
      </c>
      <c r="CK47" s="181">
        <f t="shared" si="27"/>
        <v>0</v>
      </c>
      <c r="CL47" s="185">
        <f t="shared" si="28"/>
        <v>0</v>
      </c>
      <c r="CM47" s="186">
        <f t="shared" si="29"/>
        <v>0</v>
      </c>
      <c r="CN47" s="187" t="str">
        <f t="shared" si="30"/>
        <v/>
      </c>
      <c r="CO47" s="188">
        <f t="shared" si="31"/>
        <v>0</v>
      </c>
      <c r="CP47" s="188">
        <f t="shared" si="32"/>
        <v>0</v>
      </c>
      <c r="CQ47" s="177"/>
      <c r="CR47" s="189">
        <f t="shared" si="58"/>
        <v>0</v>
      </c>
      <c r="CS47" s="189">
        <f t="shared" si="58"/>
        <v>0</v>
      </c>
      <c r="CT47" s="189">
        <f t="shared" si="58"/>
        <v>0</v>
      </c>
      <c r="CU47" s="189">
        <f t="shared" si="58"/>
        <v>0</v>
      </c>
      <c r="CV47" s="189">
        <f t="shared" si="58"/>
        <v>0</v>
      </c>
      <c r="CW47" s="189">
        <f t="shared" si="58"/>
        <v>0</v>
      </c>
      <c r="CX47" s="189">
        <f t="shared" si="58"/>
        <v>0</v>
      </c>
      <c r="CY47" s="189">
        <f t="shared" si="58"/>
        <v>0</v>
      </c>
      <c r="CZ47" s="189">
        <f t="shared" si="58"/>
        <v>0</v>
      </c>
      <c r="DA47" s="189">
        <f t="shared" si="58"/>
        <v>0</v>
      </c>
      <c r="DB47" s="189">
        <f t="shared" si="58"/>
        <v>0</v>
      </c>
      <c r="DC47" s="189">
        <f t="shared" si="58"/>
        <v>0</v>
      </c>
      <c r="DD47" s="189">
        <f t="shared" si="58"/>
        <v>0</v>
      </c>
      <c r="DE47" s="189">
        <f t="shared" si="58"/>
        <v>0</v>
      </c>
      <c r="DF47" s="189">
        <f t="shared" si="58"/>
        <v>0</v>
      </c>
      <c r="DG47" s="189">
        <f t="shared" si="58"/>
        <v>0</v>
      </c>
      <c r="DH47" s="189">
        <f t="shared" si="63"/>
        <v>0</v>
      </c>
      <c r="DI47" s="189">
        <f t="shared" si="63"/>
        <v>0</v>
      </c>
      <c r="DJ47" s="189">
        <f t="shared" si="63"/>
        <v>0</v>
      </c>
      <c r="DK47" s="189">
        <f t="shared" si="63"/>
        <v>0</v>
      </c>
      <c r="DL47" s="189">
        <f t="shared" si="63"/>
        <v>0</v>
      </c>
      <c r="DM47" s="186">
        <f t="shared" si="33"/>
        <v>0</v>
      </c>
      <c r="DN47" s="190"/>
      <c r="DO47" s="190"/>
      <c r="DP47" s="190"/>
      <c r="DQ47" s="190"/>
      <c r="DR47" s="181">
        <f t="shared" si="34"/>
        <v>0</v>
      </c>
      <c r="DS47" s="181">
        <f t="shared" si="34"/>
        <v>0</v>
      </c>
      <c r="DT47" s="181">
        <f t="shared" si="34"/>
        <v>0</v>
      </c>
      <c r="DU47" s="181">
        <f t="shared" si="34"/>
        <v>0</v>
      </c>
      <c r="DV47" s="169"/>
      <c r="DW47" s="172"/>
      <c r="DX47" s="67">
        <f t="shared" si="59"/>
        <v>0</v>
      </c>
      <c r="DY47" s="67">
        <f t="shared" si="35"/>
        <v>0</v>
      </c>
      <c r="DZ47" s="67">
        <f t="shared" si="36"/>
        <v>0</v>
      </c>
      <c r="EA47" s="67">
        <v>0</v>
      </c>
      <c r="EB47" s="67">
        <v>4361028</v>
      </c>
      <c r="EC47" s="67">
        <f t="shared" si="37"/>
        <v>0</v>
      </c>
      <c r="ED47" s="67">
        <f t="shared" si="38"/>
        <v>0</v>
      </c>
      <c r="EE47" s="67">
        <f t="shared" si="39"/>
        <v>0</v>
      </c>
      <c r="EF47" s="191">
        <f t="shared" si="64"/>
        <v>0</v>
      </c>
      <c r="EG47" s="191">
        <f t="shared" si="64"/>
        <v>0</v>
      </c>
      <c r="EH47" s="191">
        <f t="shared" si="64"/>
        <v>0</v>
      </c>
      <c r="EI47" s="191">
        <f t="shared" si="64"/>
        <v>0</v>
      </c>
      <c r="EJ47" s="191">
        <f t="shared" si="64"/>
        <v>0</v>
      </c>
      <c r="EK47" s="191">
        <f t="shared" si="64"/>
        <v>0</v>
      </c>
      <c r="EL47" s="191">
        <f t="shared" si="64"/>
        <v>0</v>
      </c>
      <c r="EM47" s="191">
        <f t="shared" si="64"/>
        <v>0</v>
      </c>
      <c r="EN47" s="191">
        <f t="shared" si="64"/>
        <v>0</v>
      </c>
      <c r="EO47" s="191">
        <f t="shared" si="64"/>
        <v>0</v>
      </c>
      <c r="EP47" s="191">
        <f t="shared" si="64"/>
        <v>0</v>
      </c>
      <c r="EQ47" s="191">
        <f t="shared" si="64"/>
        <v>0</v>
      </c>
      <c r="ER47" s="191">
        <f t="shared" si="64"/>
        <v>0</v>
      </c>
      <c r="ES47" s="191">
        <f t="shared" si="64"/>
        <v>0</v>
      </c>
      <c r="ET47" s="191">
        <f t="shared" si="64"/>
        <v>0</v>
      </c>
      <c r="EU47" s="191">
        <f t="shared" si="60"/>
        <v>0</v>
      </c>
      <c r="EV47" s="191">
        <f t="shared" si="41"/>
        <v>0</v>
      </c>
      <c r="EW47" s="191">
        <f t="shared" si="41"/>
        <v>0</v>
      </c>
      <c r="EX47" s="191">
        <f t="shared" si="41"/>
        <v>0</v>
      </c>
      <c r="EY47" s="191">
        <f t="shared" si="41"/>
        <v>0</v>
      </c>
      <c r="EZ47" s="191">
        <f t="shared" si="41"/>
        <v>0</v>
      </c>
      <c r="FA47" s="67">
        <f t="shared" si="65"/>
        <v>0</v>
      </c>
      <c r="FB47" s="67">
        <f t="shared" si="65"/>
        <v>0</v>
      </c>
      <c r="FC47" s="67">
        <f t="shared" si="65"/>
        <v>0</v>
      </c>
      <c r="FD47" s="67">
        <f t="shared" si="65"/>
        <v>0</v>
      </c>
      <c r="FE47" s="67">
        <f t="shared" si="65"/>
        <v>0</v>
      </c>
      <c r="FF47" s="67">
        <f t="shared" si="65"/>
        <v>0</v>
      </c>
      <c r="FG47" s="67">
        <f t="shared" si="65"/>
        <v>0</v>
      </c>
      <c r="FH47" s="67">
        <f t="shared" si="65"/>
        <v>0</v>
      </c>
      <c r="FI47" s="67">
        <f t="shared" si="65"/>
        <v>0</v>
      </c>
      <c r="FJ47" s="67">
        <f t="shared" si="65"/>
        <v>0</v>
      </c>
      <c r="FK47" s="67">
        <f t="shared" si="65"/>
        <v>0</v>
      </c>
      <c r="FL47" s="67">
        <f t="shared" si="65"/>
        <v>0</v>
      </c>
      <c r="FM47" s="67">
        <f t="shared" si="65"/>
        <v>0</v>
      </c>
      <c r="FN47" s="67">
        <f t="shared" si="65"/>
        <v>0</v>
      </c>
      <c r="FO47" s="67">
        <f t="shared" si="65"/>
        <v>0</v>
      </c>
      <c r="FP47" s="67">
        <f t="shared" si="61"/>
        <v>0</v>
      </c>
      <c r="FQ47" s="67">
        <f t="shared" si="43"/>
        <v>0</v>
      </c>
      <c r="FR47" s="67">
        <f t="shared" si="43"/>
        <v>0</v>
      </c>
      <c r="FS47" s="67">
        <f t="shared" si="43"/>
        <v>0</v>
      </c>
      <c r="FT47" s="67">
        <f t="shared" si="43"/>
        <v>0</v>
      </c>
      <c r="FU47" s="67">
        <f t="shared" si="43"/>
        <v>0</v>
      </c>
      <c r="FV47" s="192">
        <v>450</v>
      </c>
      <c r="FW47" s="192">
        <v>550</v>
      </c>
      <c r="FX47" s="192">
        <v>720</v>
      </c>
      <c r="FY47" s="192">
        <v>2280</v>
      </c>
      <c r="FZ47" s="192">
        <v>1650</v>
      </c>
      <c r="GA47" s="192">
        <v>1160</v>
      </c>
      <c r="GB47" s="192">
        <v>660</v>
      </c>
      <c r="GC47" s="192">
        <v>190</v>
      </c>
      <c r="GD47" s="192">
        <v>300</v>
      </c>
      <c r="GE47" s="192">
        <v>880</v>
      </c>
      <c r="GF47" s="192">
        <v>400</v>
      </c>
      <c r="GG47" s="192">
        <v>80</v>
      </c>
      <c r="GH47" s="192">
        <v>80</v>
      </c>
      <c r="GI47" s="192">
        <v>150</v>
      </c>
      <c r="GJ47" s="192">
        <v>20</v>
      </c>
      <c r="GK47" s="192">
        <v>200</v>
      </c>
      <c r="GL47" s="192">
        <v>240</v>
      </c>
      <c r="GM47" s="192">
        <v>60</v>
      </c>
      <c r="GN47" s="192">
        <v>80</v>
      </c>
      <c r="GO47" s="192">
        <v>120</v>
      </c>
      <c r="GP47" s="192">
        <v>70</v>
      </c>
      <c r="GQ47" s="67">
        <f t="shared" si="44"/>
        <v>2</v>
      </c>
      <c r="GR47" s="67">
        <f t="shared" si="45"/>
        <v>12</v>
      </c>
      <c r="GS47" s="67">
        <f t="shared" si="46"/>
        <v>1</v>
      </c>
      <c r="GT47" s="67">
        <f t="shared" si="47"/>
        <v>9999999</v>
      </c>
      <c r="GU47" s="67">
        <f t="shared" si="48"/>
        <v>1</v>
      </c>
      <c r="GX47" s="67" t="str">
        <f t="shared" si="49"/>
        <v/>
      </c>
      <c r="GY47" s="67">
        <v>1408</v>
      </c>
      <c r="HB47" s="67">
        <v>203022</v>
      </c>
      <c r="HD47" s="193">
        <f t="shared" si="62"/>
        <v>0</v>
      </c>
      <c r="HE47" s="193">
        <f t="shared" si="62"/>
        <v>0</v>
      </c>
      <c r="HF47" s="193">
        <f t="shared" si="62"/>
        <v>0</v>
      </c>
      <c r="HG47" s="193">
        <f t="shared" si="62"/>
        <v>0</v>
      </c>
      <c r="HH47" s="193">
        <f t="shared" si="62"/>
        <v>0</v>
      </c>
      <c r="HI47" s="193">
        <f t="shared" si="62"/>
        <v>0</v>
      </c>
      <c r="HJ47" s="193">
        <f t="shared" si="62"/>
        <v>0</v>
      </c>
      <c r="HK47" s="193">
        <f t="shared" si="62"/>
        <v>0</v>
      </c>
      <c r="HL47" s="193">
        <f t="shared" si="62"/>
        <v>0</v>
      </c>
      <c r="HM47" s="193">
        <f t="shared" si="62"/>
        <v>0</v>
      </c>
      <c r="HN47" s="193">
        <f t="shared" si="62"/>
        <v>0</v>
      </c>
      <c r="HO47" s="193">
        <f t="shared" si="62"/>
        <v>0</v>
      </c>
      <c r="HP47" s="193">
        <f t="shared" si="62"/>
        <v>0</v>
      </c>
      <c r="HQ47" s="193">
        <f t="shared" si="62"/>
        <v>0</v>
      </c>
      <c r="HR47" s="193">
        <f t="shared" si="62"/>
        <v>0</v>
      </c>
      <c r="HS47" s="193">
        <f t="shared" si="62"/>
        <v>0</v>
      </c>
      <c r="HT47" s="193">
        <f t="shared" si="62"/>
        <v>0</v>
      </c>
      <c r="HU47" s="193">
        <f t="shared" si="62"/>
        <v>0</v>
      </c>
      <c r="HV47" s="193">
        <f t="shared" si="62"/>
        <v>0</v>
      </c>
      <c r="HW47" s="193">
        <f t="shared" si="62"/>
        <v>0</v>
      </c>
      <c r="HX47" s="193">
        <f t="shared" si="62"/>
        <v>0</v>
      </c>
      <c r="KD47" s="195"/>
      <c r="KE47" s="194"/>
      <c r="KF47" s="194"/>
      <c r="KG47" s="194"/>
      <c r="KH47" s="194"/>
      <c r="KM47" s="142">
        <f t="shared" si="54"/>
        <v>0</v>
      </c>
      <c r="KN47" s="142">
        <f t="shared" si="54"/>
        <v>0</v>
      </c>
      <c r="KO47" s="142">
        <f t="shared" si="54"/>
        <v>0</v>
      </c>
      <c r="KP47" s="142">
        <f t="shared" si="54"/>
        <v>0</v>
      </c>
      <c r="KQ47" s="142">
        <f t="shared" si="54"/>
        <v>0</v>
      </c>
      <c r="KR47" s="142">
        <f t="shared" si="54"/>
        <v>0</v>
      </c>
      <c r="KS47" s="142">
        <f t="shared" si="54"/>
        <v>0</v>
      </c>
      <c r="KT47" s="142">
        <f t="shared" si="54"/>
        <v>0</v>
      </c>
      <c r="KU47" s="142">
        <f t="shared" si="54"/>
        <v>0</v>
      </c>
      <c r="KV47" s="142">
        <f t="shared" si="54"/>
        <v>0</v>
      </c>
      <c r="KW47" s="142">
        <f t="shared" si="54"/>
        <v>0</v>
      </c>
      <c r="KX47" s="142">
        <f t="shared" si="54"/>
        <v>0</v>
      </c>
      <c r="KY47" s="142">
        <f t="shared" si="54"/>
        <v>0</v>
      </c>
      <c r="KZ47" s="142">
        <f t="shared" si="54"/>
        <v>0</v>
      </c>
      <c r="LA47" s="142">
        <f t="shared" si="54"/>
        <v>0</v>
      </c>
      <c r="LB47" s="142">
        <f t="shared" si="53"/>
        <v>0</v>
      </c>
      <c r="LC47" s="142">
        <f t="shared" si="14"/>
        <v>0</v>
      </c>
      <c r="LD47" s="142">
        <f t="shared" si="14"/>
        <v>0</v>
      </c>
      <c r="LE47" s="142">
        <f t="shared" si="14"/>
        <v>0</v>
      </c>
      <c r="LF47" s="142">
        <f t="shared" si="14"/>
        <v>0</v>
      </c>
      <c r="LG47" s="142">
        <f t="shared" si="14"/>
        <v>0</v>
      </c>
      <c r="LI47" s="67">
        <f t="shared" si="15"/>
        <v>0</v>
      </c>
      <c r="LJ47" s="67" t="s">
        <v>966</v>
      </c>
      <c r="LK47" s="67" t="s">
        <v>966</v>
      </c>
      <c r="LL47" s="67" t="s">
        <v>966</v>
      </c>
      <c r="LM47" s="67" t="s">
        <v>966</v>
      </c>
      <c r="LN47" s="67" t="s">
        <v>966</v>
      </c>
      <c r="LO47" s="67" t="s">
        <v>966</v>
      </c>
      <c r="LP47" s="67" t="s">
        <v>966</v>
      </c>
      <c r="LQ47" s="67" t="s">
        <v>966</v>
      </c>
      <c r="LR47" s="67" t="s">
        <v>966</v>
      </c>
      <c r="LS47" s="67" t="s">
        <v>966</v>
      </c>
      <c r="LT47" s="67" t="s">
        <v>966</v>
      </c>
      <c r="LU47" s="67" t="s">
        <v>966</v>
      </c>
      <c r="LV47" s="67" t="s">
        <v>966</v>
      </c>
      <c r="LW47" s="67" t="s">
        <v>966</v>
      </c>
      <c r="LX47" s="67" t="s">
        <v>966</v>
      </c>
      <c r="LY47" s="67" t="s">
        <v>966</v>
      </c>
      <c r="LZ47" s="67" t="s">
        <v>966</v>
      </c>
      <c r="MA47" s="67" t="s">
        <v>966</v>
      </c>
      <c r="MB47" s="67" t="s">
        <v>966</v>
      </c>
      <c r="MC47" s="67" t="s">
        <v>966</v>
      </c>
      <c r="MD47" s="67" t="s">
        <v>966</v>
      </c>
    </row>
    <row r="48" spans="1:342" ht="12.75" hidden="1" customHeight="1">
      <c r="A48" s="151" t="s">
        <v>954</v>
      </c>
      <c r="B48" s="67" t="s">
        <v>959</v>
      </c>
      <c r="C48" s="67">
        <v>9200491</v>
      </c>
      <c r="E48" s="77"/>
      <c r="F48" s="162" t="s">
        <v>960</v>
      </c>
      <c r="G48" s="163" t="s">
        <v>954</v>
      </c>
      <c r="H48" s="164"/>
      <c r="I48" s="165"/>
      <c r="J48" s="163" t="str">
        <f t="shared" si="56"/>
        <v>UNKNOWN</v>
      </c>
      <c r="K48" s="166"/>
      <c r="L48" s="166"/>
      <c r="M48" s="167"/>
      <c r="N48" s="167" t="s">
        <v>980</v>
      </c>
      <c r="O48" s="168"/>
      <c r="P48" s="168"/>
      <c r="Q48" s="168"/>
      <c r="R48" s="169"/>
      <c r="S48" s="170"/>
      <c r="T48" s="171"/>
      <c r="U48" s="169"/>
      <c r="V48" s="169"/>
      <c r="W48" s="169"/>
      <c r="X48" s="172"/>
      <c r="Y48" s="166" t="s">
        <v>965</v>
      </c>
      <c r="Z48" s="172" t="s">
        <v>978</v>
      </c>
      <c r="AA48" s="169"/>
      <c r="AB48" s="169"/>
      <c r="AC48" s="169"/>
      <c r="AD48" s="170" t="str">
        <f t="shared" si="19"/>
        <v/>
      </c>
      <c r="AE48" s="169"/>
      <c r="AF48" s="169"/>
      <c r="AG48" s="173"/>
      <c r="AH48" s="169"/>
      <c r="AI48" s="173"/>
      <c r="AJ48" s="173"/>
      <c r="AK48" s="174" t="str">
        <f t="shared" si="20"/>
        <v>_</v>
      </c>
      <c r="AL48" s="175" t="str">
        <f t="shared" si="21"/>
        <v>_</v>
      </c>
      <c r="AM48" s="173"/>
      <c r="AN48" s="173"/>
      <c r="AO48" s="175" t="str">
        <f t="shared" si="22"/>
        <v>_</v>
      </c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76"/>
      <c r="BB48" s="177"/>
      <c r="BC48" s="177"/>
      <c r="BD48" s="177"/>
      <c r="BE48" s="177"/>
      <c r="BF48" s="177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8">
        <v>0.05</v>
      </c>
      <c r="BX48" s="179">
        <v>26</v>
      </c>
      <c r="BY48" s="180">
        <v>0.55000000000000004</v>
      </c>
      <c r="BZ48" s="169"/>
      <c r="CA48" s="181" t="str">
        <f t="shared" si="23"/>
        <v/>
      </c>
      <c r="CB48" s="182"/>
      <c r="CC48" s="183">
        <f t="shared" si="24"/>
        <v>0</v>
      </c>
      <c r="CD48" s="183">
        <f t="shared" si="25"/>
        <v>0</v>
      </c>
      <c r="CE48" s="184">
        <v>2</v>
      </c>
      <c r="CF48" s="184">
        <v>12</v>
      </c>
      <c r="CG48" s="184"/>
      <c r="CH48" s="184"/>
      <c r="CI48" s="184"/>
      <c r="CJ48" s="181">
        <f t="shared" si="26"/>
        <v>0</v>
      </c>
      <c r="CK48" s="181">
        <f t="shared" si="27"/>
        <v>0</v>
      </c>
      <c r="CL48" s="185">
        <f t="shared" si="28"/>
        <v>0</v>
      </c>
      <c r="CM48" s="186">
        <f t="shared" si="29"/>
        <v>0</v>
      </c>
      <c r="CN48" s="187" t="str">
        <f t="shared" si="30"/>
        <v/>
      </c>
      <c r="CO48" s="188">
        <f t="shared" si="31"/>
        <v>0</v>
      </c>
      <c r="CP48" s="188">
        <f t="shared" si="32"/>
        <v>0</v>
      </c>
      <c r="CQ48" s="177"/>
      <c r="CR48" s="189">
        <f t="shared" si="58"/>
        <v>0</v>
      </c>
      <c r="CS48" s="189">
        <f t="shared" si="58"/>
        <v>0</v>
      </c>
      <c r="CT48" s="189">
        <f t="shared" si="58"/>
        <v>0</v>
      </c>
      <c r="CU48" s="189">
        <f t="shared" si="58"/>
        <v>0</v>
      </c>
      <c r="CV48" s="189">
        <f t="shared" si="58"/>
        <v>0</v>
      </c>
      <c r="CW48" s="189">
        <f t="shared" si="58"/>
        <v>0</v>
      </c>
      <c r="CX48" s="189">
        <f t="shared" si="58"/>
        <v>0</v>
      </c>
      <c r="CY48" s="189">
        <f t="shared" si="58"/>
        <v>0</v>
      </c>
      <c r="CZ48" s="189">
        <f t="shared" si="58"/>
        <v>0</v>
      </c>
      <c r="DA48" s="189">
        <f t="shared" si="58"/>
        <v>0</v>
      </c>
      <c r="DB48" s="189">
        <f t="shared" si="58"/>
        <v>0</v>
      </c>
      <c r="DC48" s="189">
        <f t="shared" si="58"/>
        <v>0</v>
      </c>
      <c r="DD48" s="189">
        <f t="shared" si="58"/>
        <v>0</v>
      </c>
      <c r="DE48" s="189">
        <f t="shared" si="58"/>
        <v>0</v>
      </c>
      <c r="DF48" s="189">
        <f t="shared" si="58"/>
        <v>0</v>
      </c>
      <c r="DG48" s="189">
        <f t="shared" si="58"/>
        <v>0</v>
      </c>
      <c r="DH48" s="189">
        <f t="shared" si="63"/>
        <v>0</v>
      </c>
      <c r="DI48" s="189">
        <f t="shared" si="63"/>
        <v>0</v>
      </c>
      <c r="DJ48" s="189">
        <f t="shared" si="63"/>
        <v>0</v>
      </c>
      <c r="DK48" s="189">
        <f t="shared" si="63"/>
        <v>0</v>
      </c>
      <c r="DL48" s="189">
        <f t="shared" si="63"/>
        <v>0</v>
      </c>
      <c r="DM48" s="186">
        <f t="shared" si="33"/>
        <v>0</v>
      </c>
      <c r="DN48" s="190"/>
      <c r="DO48" s="190"/>
      <c r="DP48" s="190"/>
      <c r="DQ48" s="190"/>
      <c r="DR48" s="181">
        <f t="shared" si="34"/>
        <v>0</v>
      </c>
      <c r="DS48" s="181">
        <f t="shared" si="34"/>
        <v>0</v>
      </c>
      <c r="DT48" s="181">
        <f t="shared" si="34"/>
        <v>0</v>
      </c>
      <c r="DU48" s="181">
        <f t="shared" si="34"/>
        <v>0</v>
      </c>
      <c r="DV48" s="169"/>
      <c r="DW48" s="172"/>
      <c r="DX48" s="67">
        <f t="shared" si="59"/>
        <v>0</v>
      </c>
      <c r="DY48" s="67">
        <f t="shared" si="35"/>
        <v>0</v>
      </c>
      <c r="DZ48" s="67">
        <f t="shared" si="36"/>
        <v>0</v>
      </c>
      <c r="EA48" s="67">
        <v>0</v>
      </c>
      <c r="EB48" s="67">
        <v>4361028</v>
      </c>
      <c r="EC48" s="67">
        <f t="shared" si="37"/>
        <v>0</v>
      </c>
      <c r="ED48" s="67">
        <f t="shared" si="38"/>
        <v>0</v>
      </c>
      <c r="EE48" s="67">
        <f t="shared" si="39"/>
        <v>0</v>
      </c>
      <c r="EF48" s="191">
        <f t="shared" si="64"/>
        <v>0</v>
      </c>
      <c r="EG48" s="191">
        <f t="shared" si="64"/>
        <v>0</v>
      </c>
      <c r="EH48" s="191">
        <f t="shared" si="64"/>
        <v>0</v>
      </c>
      <c r="EI48" s="191">
        <f t="shared" si="64"/>
        <v>0</v>
      </c>
      <c r="EJ48" s="191">
        <f t="shared" si="64"/>
        <v>0</v>
      </c>
      <c r="EK48" s="191">
        <f t="shared" si="64"/>
        <v>0</v>
      </c>
      <c r="EL48" s="191">
        <f t="shared" si="64"/>
        <v>0</v>
      </c>
      <c r="EM48" s="191">
        <f t="shared" si="64"/>
        <v>0</v>
      </c>
      <c r="EN48" s="191">
        <f t="shared" si="64"/>
        <v>0</v>
      </c>
      <c r="EO48" s="191">
        <f t="shared" si="64"/>
        <v>0</v>
      </c>
      <c r="EP48" s="191">
        <f t="shared" si="64"/>
        <v>0</v>
      </c>
      <c r="EQ48" s="191">
        <f t="shared" si="64"/>
        <v>0</v>
      </c>
      <c r="ER48" s="191">
        <f t="shared" si="64"/>
        <v>0</v>
      </c>
      <c r="ES48" s="191">
        <f t="shared" si="64"/>
        <v>0</v>
      </c>
      <c r="ET48" s="191">
        <f t="shared" si="64"/>
        <v>0</v>
      </c>
      <c r="EU48" s="191">
        <f t="shared" si="60"/>
        <v>0</v>
      </c>
      <c r="EV48" s="191">
        <f t="shared" si="41"/>
        <v>0</v>
      </c>
      <c r="EW48" s="191">
        <f t="shared" si="41"/>
        <v>0</v>
      </c>
      <c r="EX48" s="191">
        <f t="shared" si="41"/>
        <v>0</v>
      </c>
      <c r="EY48" s="191">
        <f t="shared" si="41"/>
        <v>0</v>
      </c>
      <c r="EZ48" s="191">
        <f t="shared" si="41"/>
        <v>0</v>
      </c>
      <c r="FA48" s="67">
        <f t="shared" si="65"/>
        <v>0</v>
      </c>
      <c r="FB48" s="67">
        <f t="shared" si="65"/>
        <v>0</v>
      </c>
      <c r="FC48" s="67">
        <f t="shared" si="65"/>
        <v>0</v>
      </c>
      <c r="FD48" s="67">
        <f t="shared" si="65"/>
        <v>0</v>
      </c>
      <c r="FE48" s="67">
        <f t="shared" si="65"/>
        <v>0</v>
      </c>
      <c r="FF48" s="67">
        <f t="shared" si="65"/>
        <v>0</v>
      </c>
      <c r="FG48" s="67">
        <f t="shared" si="65"/>
        <v>0</v>
      </c>
      <c r="FH48" s="67">
        <f t="shared" si="65"/>
        <v>0</v>
      </c>
      <c r="FI48" s="67">
        <f t="shared" si="65"/>
        <v>0</v>
      </c>
      <c r="FJ48" s="67">
        <f t="shared" si="65"/>
        <v>0</v>
      </c>
      <c r="FK48" s="67">
        <f t="shared" si="65"/>
        <v>0</v>
      </c>
      <c r="FL48" s="67">
        <f t="shared" si="65"/>
        <v>0</v>
      </c>
      <c r="FM48" s="67">
        <f t="shared" si="65"/>
        <v>0</v>
      </c>
      <c r="FN48" s="67">
        <f t="shared" si="65"/>
        <v>0</v>
      </c>
      <c r="FO48" s="67">
        <f t="shared" si="65"/>
        <v>0</v>
      </c>
      <c r="FP48" s="67">
        <f t="shared" si="61"/>
        <v>0</v>
      </c>
      <c r="FQ48" s="67">
        <f t="shared" si="43"/>
        <v>0</v>
      </c>
      <c r="FR48" s="67">
        <f t="shared" si="43"/>
        <v>0</v>
      </c>
      <c r="FS48" s="67">
        <f t="shared" si="43"/>
        <v>0</v>
      </c>
      <c r="FT48" s="67">
        <f t="shared" si="43"/>
        <v>0</v>
      </c>
      <c r="FU48" s="67">
        <f t="shared" si="43"/>
        <v>0</v>
      </c>
      <c r="FV48" s="192">
        <v>450</v>
      </c>
      <c r="FW48" s="192">
        <v>550</v>
      </c>
      <c r="FX48" s="192">
        <v>720</v>
      </c>
      <c r="FY48" s="192">
        <v>2280</v>
      </c>
      <c r="FZ48" s="192">
        <v>1650</v>
      </c>
      <c r="GA48" s="192">
        <v>1160</v>
      </c>
      <c r="GB48" s="192">
        <v>660</v>
      </c>
      <c r="GC48" s="192">
        <v>190</v>
      </c>
      <c r="GD48" s="192">
        <v>300</v>
      </c>
      <c r="GE48" s="192">
        <v>880</v>
      </c>
      <c r="GF48" s="192">
        <v>400</v>
      </c>
      <c r="GG48" s="192">
        <v>80</v>
      </c>
      <c r="GH48" s="192">
        <v>80</v>
      </c>
      <c r="GI48" s="192">
        <v>150</v>
      </c>
      <c r="GJ48" s="192">
        <v>20</v>
      </c>
      <c r="GK48" s="192">
        <v>200</v>
      </c>
      <c r="GL48" s="192">
        <v>240</v>
      </c>
      <c r="GM48" s="192">
        <v>60</v>
      </c>
      <c r="GN48" s="192">
        <v>80</v>
      </c>
      <c r="GO48" s="192">
        <v>120</v>
      </c>
      <c r="GP48" s="192">
        <v>70</v>
      </c>
      <c r="GQ48" s="67">
        <f t="shared" si="44"/>
        <v>2</v>
      </c>
      <c r="GR48" s="67">
        <f t="shared" si="45"/>
        <v>12</v>
      </c>
      <c r="GS48" s="67">
        <f t="shared" si="46"/>
        <v>1</v>
      </c>
      <c r="GT48" s="67">
        <f t="shared" si="47"/>
        <v>9999999</v>
      </c>
      <c r="GU48" s="67">
        <f t="shared" si="48"/>
        <v>1</v>
      </c>
      <c r="GX48" s="67" t="str">
        <f t="shared" si="49"/>
        <v/>
      </c>
      <c r="GY48" s="67">
        <v>1408</v>
      </c>
      <c r="HB48" s="67">
        <v>203022</v>
      </c>
      <c r="HD48" s="193">
        <f t="shared" si="62"/>
        <v>0</v>
      </c>
      <c r="HE48" s="193">
        <f t="shared" si="62"/>
        <v>0</v>
      </c>
      <c r="HF48" s="193">
        <f t="shared" si="62"/>
        <v>0</v>
      </c>
      <c r="HG48" s="193">
        <f t="shared" si="62"/>
        <v>0</v>
      </c>
      <c r="HH48" s="193">
        <f t="shared" si="62"/>
        <v>0</v>
      </c>
      <c r="HI48" s="193">
        <f t="shared" si="62"/>
        <v>0</v>
      </c>
      <c r="HJ48" s="193">
        <f t="shared" si="62"/>
        <v>0</v>
      </c>
      <c r="HK48" s="193">
        <f t="shared" si="62"/>
        <v>0</v>
      </c>
      <c r="HL48" s="193">
        <f t="shared" si="62"/>
        <v>0</v>
      </c>
      <c r="HM48" s="193">
        <f t="shared" si="62"/>
        <v>0</v>
      </c>
      <c r="HN48" s="193">
        <f t="shared" si="62"/>
        <v>0</v>
      </c>
      <c r="HO48" s="193">
        <f t="shared" si="62"/>
        <v>0</v>
      </c>
      <c r="HP48" s="193">
        <f t="shared" si="62"/>
        <v>0</v>
      </c>
      <c r="HQ48" s="193">
        <f t="shared" si="62"/>
        <v>0</v>
      </c>
      <c r="HR48" s="193">
        <f t="shared" si="62"/>
        <v>0</v>
      </c>
      <c r="HS48" s="193">
        <f t="shared" si="62"/>
        <v>0</v>
      </c>
      <c r="HT48" s="193">
        <f t="shared" si="62"/>
        <v>0</v>
      </c>
      <c r="HU48" s="193">
        <f t="shared" si="62"/>
        <v>0</v>
      </c>
      <c r="HV48" s="193">
        <f t="shared" si="62"/>
        <v>0</v>
      </c>
      <c r="HW48" s="193">
        <f t="shared" si="62"/>
        <v>0</v>
      </c>
      <c r="HX48" s="193">
        <f t="shared" si="62"/>
        <v>0</v>
      </c>
      <c r="KD48" s="195"/>
      <c r="KE48" s="194"/>
      <c r="KF48" s="194"/>
      <c r="KG48" s="194"/>
      <c r="KH48" s="194"/>
      <c r="KM48" s="142">
        <f t="shared" si="54"/>
        <v>0</v>
      </c>
      <c r="KN48" s="142">
        <f t="shared" si="54"/>
        <v>0</v>
      </c>
      <c r="KO48" s="142">
        <f t="shared" si="54"/>
        <v>0</v>
      </c>
      <c r="KP48" s="142">
        <f t="shared" si="54"/>
        <v>0</v>
      </c>
      <c r="KQ48" s="142">
        <f t="shared" si="54"/>
        <v>0</v>
      </c>
      <c r="KR48" s="142">
        <f t="shared" si="54"/>
        <v>0</v>
      </c>
      <c r="KS48" s="142">
        <f t="shared" si="54"/>
        <v>0</v>
      </c>
      <c r="KT48" s="142">
        <f t="shared" si="54"/>
        <v>0</v>
      </c>
      <c r="KU48" s="142">
        <f t="shared" si="54"/>
        <v>0</v>
      </c>
      <c r="KV48" s="142">
        <f t="shared" si="54"/>
        <v>0</v>
      </c>
      <c r="KW48" s="142">
        <f t="shared" si="54"/>
        <v>0</v>
      </c>
      <c r="KX48" s="142">
        <f t="shared" si="54"/>
        <v>0</v>
      </c>
      <c r="KY48" s="142">
        <f t="shared" si="54"/>
        <v>0</v>
      </c>
      <c r="KZ48" s="142">
        <f t="shared" si="54"/>
        <v>0</v>
      </c>
      <c r="LA48" s="142">
        <f t="shared" si="54"/>
        <v>0</v>
      </c>
      <c r="LB48" s="142">
        <f t="shared" si="53"/>
        <v>0</v>
      </c>
      <c r="LC48" s="142">
        <f t="shared" si="14"/>
        <v>0</v>
      </c>
      <c r="LD48" s="142">
        <f t="shared" si="14"/>
        <v>0</v>
      </c>
      <c r="LE48" s="142">
        <f t="shared" si="14"/>
        <v>0</v>
      </c>
      <c r="LF48" s="142">
        <f t="shared" si="14"/>
        <v>0</v>
      </c>
      <c r="LG48" s="142">
        <f t="shared" si="14"/>
        <v>0</v>
      </c>
      <c r="LI48" s="67">
        <f t="shared" si="15"/>
        <v>0</v>
      </c>
      <c r="LJ48" s="67" t="s">
        <v>966</v>
      </c>
      <c r="LK48" s="67" t="s">
        <v>966</v>
      </c>
      <c r="LL48" s="67" t="s">
        <v>966</v>
      </c>
      <c r="LM48" s="67" t="s">
        <v>966</v>
      </c>
      <c r="LN48" s="67" t="s">
        <v>966</v>
      </c>
      <c r="LO48" s="67" t="s">
        <v>966</v>
      </c>
      <c r="LP48" s="67" t="s">
        <v>966</v>
      </c>
      <c r="LQ48" s="67" t="s">
        <v>966</v>
      </c>
      <c r="LR48" s="67" t="s">
        <v>966</v>
      </c>
      <c r="LS48" s="67" t="s">
        <v>966</v>
      </c>
      <c r="LT48" s="67" t="s">
        <v>966</v>
      </c>
      <c r="LU48" s="67" t="s">
        <v>966</v>
      </c>
      <c r="LV48" s="67" t="s">
        <v>966</v>
      </c>
      <c r="LW48" s="67" t="s">
        <v>966</v>
      </c>
      <c r="LX48" s="67" t="s">
        <v>966</v>
      </c>
      <c r="LY48" s="67" t="s">
        <v>966</v>
      </c>
      <c r="LZ48" s="67" t="s">
        <v>966</v>
      </c>
      <c r="MA48" s="67" t="s">
        <v>966</v>
      </c>
      <c r="MB48" s="67" t="s">
        <v>966</v>
      </c>
      <c r="MC48" s="67" t="s">
        <v>966</v>
      </c>
      <c r="MD48" s="67" t="s">
        <v>966</v>
      </c>
    </row>
    <row r="49" spans="1:342" ht="12.75" hidden="1" customHeight="1">
      <c r="A49" s="151" t="s">
        <v>954</v>
      </c>
      <c r="B49" s="67" t="s">
        <v>959</v>
      </c>
      <c r="C49" s="67">
        <v>9200491</v>
      </c>
      <c r="E49" s="77"/>
      <c r="F49" s="162" t="s">
        <v>960</v>
      </c>
      <c r="G49" s="163" t="s">
        <v>954</v>
      </c>
      <c r="H49" s="164"/>
      <c r="I49" s="165"/>
      <c r="J49" s="163" t="str">
        <f t="shared" si="56"/>
        <v>UNKNOWN</v>
      </c>
      <c r="K49" s="166"/>
      <c r="L49" s="166"/>
      <c r="M49" s="167"/>
      <c r="N49" s="167" t="s">
        <v>980</v>
      </c>
      <c r="O49" s="168"/>
      <c r="P49" s="168"/>
      <c r="Q49" s="168"/>
      <c r="R49" s="169"/>
      <c r="S49" s="170"/>
      <c r="T49" s="171"/>
      <c r="U49" s="169"/>
      <c r="V49" s="169"/>
      <c r="W49" s="169"/>
      <c r="X49" s="172"/>
      <c r="Y49" s="166" t="s">
        <v>965</v>
      </c>
      <c r="Z49" s="172" t="s">
        <v>978</v>
      </c>
      <c r="AA49" s="169"/>
      <c r="AB49" s="169"/>
      <c r="AC49" s="169"/>
      <c r="AD49" s="170" t="str">
        <f t="shared" si="19"/>
        <v/>
      </c>
      <c r="AE49" s="169"/>
      <c r="AF49" s="169"/>
      <c r="AG49" s="173"/>
      <c r="AH49" s="169"/>
      <c r="AI49" s="173"/>
      <c r="AJ49" s="173"/>
      <c r="AK49" s="174" t="str">
        <f t="shared" si="20"/>
        <v>_</v>
      </c>
      <c r="AL49" s="175" t="str">
        <f t="shared" si="21"/>
        <v>_</v>
      </c>
      <c r="AM49" s="173"/>
      <c r="AN49" s="173"/>
      <c r="AO49" s="175" t="str">
        <f t="shared" si="22"/>
        <v>_</v>
      </c>
      <c r="AP49" s="169"/>
      <c r="AQ49" s="169"/>
      <c r="AR49" s="169"/>
      <c r="AS49" s="169"/>
      <c r="AT49" s="169"/>
      <c r="AU49" s="169"/>
      <c r="AV49" s="169"/>
      <c r="AW49" s="169"/>
      <c r="AX49" s="169"/>
      <c r="AY49" s="169"/>
      <c r="AZ49" s="169"/>
      <c r="BA49" s="176"/>
      <c r="BB49" s="177"/>
      <c r="BC49" s="177"/>
      <c r="BD49" s="177"/>
      <c r="BE49" s="177"/>
      <c r="BF49" s="177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8">
        <v>0.05</v>
      </c>
      <c r="BX49" s="179">
        <v>26</v>
      </c>
      <c r="BY49" s="180">
        <v>0.55000000000000004</v>
      </c>
      <c r="BZ49" s="169"/>
      <c r="CA49" s="181" t="str">
        <f t="shared" si="23"/>
        <v/>
      </c>
      <c r="CB49" s="182"/>
      <c r="CC49" s="183">
        <f t="shared" si="24"/>
        <v>0</v>
      </c>
      <c r="CD49" s="183">
        <f t="shared" si="25"/>
        <v>0</v>
      </c>
      <c r="CE49" s="184">
        <v>2</v>
      </c>
      <c r="CF49" s="184">
        <v>12</v>
      </c>
      <c r="CG49" s="184"/>
      <c r="CH49" s="184"/>
      <c r="CI49" s="184"/>
      <c r="CJ49" s="181">
        <f t="shared" si="26"/>
        <v>0</v>
      </c>
      <c r="CK49" s="181">
        <f t="shared" si="27"/>
        <v>0</v>
      </c>
      <c r="CL49" s="185">
        <f t="shared" si="28"/>
        <v>0</v>
      </c>
      <c r="CM49" s="186">
        <f t="shared" si="29"/>
        <v>0</v>
      </c>
      <c r="CN49" s="187" t="str">
        <f t="shared" si="30"/>
        <v/>
      </c>
      <c r="CO49" s="188">
        <f t="shared" si="31"/>
        <v>0</v>
      </c>
      <c r="CP49" s="188">
        <f t="shared" si="32"/>
        <v>0</v>
      </c>
      <c r="CQ49" s="177"/>
      <c r="CR49" s="189">
        <f t="shared" si="58"/>
        <v>0</v>
      </c>
      <c r="CS49" s="189">
        <f t="shared" si="58"/>
        <v>0</v>
      </c>
      <c r="CT49" s="189">
        <f t="shared" si="58"/>
        <v>0</v>
      </c>
      <c r="CU49" s="189">
        <f t="shared" si="58"/>
        <v>0</v>
      </c>
      <c r="CV49" s="189">
        <f t="shared" si="58"/>
        <v>0</v>
      </c>
      <c r="CW49" s="189">
        <f t="shared" si="58"/>
        <v>0</v>
      </c>
      <c r="CX49" s="189">
        <f t="shared" si="58"/>
        <v>0</v>
      </c>
      <c r="CY49" s="189">
        <f t="shared" si="58"/>
        <v>0</v>
      </c>
      <c r="CZ49" s="189">
        <f t="shared" si="58"/>
        <v>0</v>
      </c>
      <c r="DA49" s="189">
        <f t="shared" si="58"/>
        <v>0</v>
      </c>
      <c r="DB49" s="189">
        <f t="shared" si="58"/>
        <v>0</v>
      </c>
      <c r="DC49" s="189">
        <f t="shared" si="58"/>
        <v>0</v>
      </c>
      <c r="DD49" s="189">
        <f t="shared" si="58"/>
        <v>0</v>
      </c>
      <c r="DE49" s="189">
        <f t="shared" si="58"/>
        <v>0</v>
      </c>
      <c r="DF49" s="189">
        <f t="shared" si="58"/>
        <v>0</v>
      </c>
      <c r="DG49" s="189">
        <f t="shared" si="58"/>
        <v>0</v>
      </c>
      <c r="DH49" s="189">
        <f t="shared" si="63"/>
        <v>0</v>
      </c>
      <c r="DI49" s="189">
        <f t="shared" si="63"/>
        <v>0</v>
      </c>
      <c r="DJ49" s="189">
        <f t="shared" si="63"/>
        <v>0</v>
      </c>
      <c r="DK49" s="189">
        <f t="shared" si="63"/>
        <v>0</v>
      </c>
      <c r="DL49" s="189">
        <f t="shared" si="63"/>
        <v>0</v>
      </c>
      <c r="DM49" s="186">
        <f t="shared" si="33"/>
        <v>0</v>
      </c>
      <c r="DN49" s="190"/>
      <c r="DO49" s="190"/>
      <c r="DP49" s="190"/>
      <c r="DQ49" s="190"/>
      <c r="DR49" s="181">
        <f t="shared" si="34"/>
        <v>0</v>
      </c>
      <c r="DS49" s="181">
        <f t="shared" si="34"/>
        <v>0</v>
      </c>
      <c r="DT49" s="181">
        <f t="shared" si="34"/>
        <v>0</v>
      </c>
      <c r="DU49" s="181">
        <f t="shared" si="34"/>
        <v>0</v>
      </c>
      <c r="DV49" s="169"/>
      <c r="DW49" s="172"/>
      <c r="DX49" s="67">
        <f t="shared" si="59"/>
        <v>0</v>
      </c>
      <c r="DY49" s="67">
        <f t="shared" si="35"/>
        <v>0</v>
      </c>
      <c r="DZ49" s="67">
        <f t="shared" si="36"/>
        <v>0</v>
      </c>
      <c r="EA49" s="67">
        <v>0</v>
      </c>
      <c r="EB49" s="67">
        <v>4361028</v>
      </c>
      <c r="EC49" s="67">
        <f t="shared" si="37"/>
        <v>0</v>
      </c>
      <c r="ED49" s="67">
        <f t="shared" si="38"/>
        <v>0</v>
      </c>
      <c r="EE49" s="67">
        <f t="shared" si="39"/>
        <v>0</v>
      </c>
      <c r="EF49" s="191">
        <f t="shared" si="64"/>
        <v>0</v>
      </c>
      <c r="EG49" s="191">
        <f t="shared" si="64"/>
        <v>0</v>
      </c>
      <c r="EH49" s="191">
        <f t="shared" si="64"/>
        <v>0</v>
      </c>
      <c r="EI49" s="191">
        <f t="shared" si="64"/>
        <v>0</v>
      </c>
      <c r="EJ49" s="191">
        <f t="shared" si="64"/>
        <v>0</v>
      </c>
      <c r="EK49" s="191">
        <f t="shared" si="64"/>
        <v>0</v>
      </c>
      <c r="EL49" s="191">
        <f t="shared" si="64"/>
        <v>0</v>
      </c>
      <c r="EM49" s="191">
        <f t="shared" si="64"/>
        <v>0</v>
      </c>
      <c r="EN49" s="191">
        <f t="shared" si="64"/>
        <v>0</v>
      </c>
      <c r="EO49" s="191">
        <f t="shared" si="64"/>
        <v>0</v>
      </c>
      <c r="EP49" s="191">
        <f t="shared" si="64"/>
        <v>0</v>
      </c>
      <c r="EQ49" s="191">
        <f t="shared" si="64"/>
        <v>0</v>
      </c>
      <c r="ER49" s="191">
        <f t="shared" si="64"/>
        <v>0</v>
      </c>
      <c r="ES49" s="191">
        <f t="shared" si="64"/>
        <v>0</v>
      </c>
      <c r="ET49" s="191">
        <f t="shared" si="64"/>
        <v>0</v>
      </c>
      <c r="EU49" s="191">
        <f t="shared" si="60"/>
        <v>0</v>
      </c>
      <c r="EV49" s="191">
        <f t="shared" si="41"/>
        <v>0</v>
      </c>
      <c r="EW49" s="191">
        <f t="shared" si="41"/>
        <v>0</v>
      </c>
      <c r="EX49" s="191">
        <f t="shared" si="41"/>
        <v>0</v>
      </c>
      <c r="EY49" s="191">
        <f t="shared" si="41"/>
        <v>0</v>
      </c>
      <c r="EZ49" s="191">
        <f t="shared" si="41"/>
        <v>0</v>
      </c>
      <c r="FA49" s="67">
        <f t="shared" si="65"/>
        <v>0</v>
      </c>
      <c r="FB49" s="67">
        <f t="shared" si="65"/>
        <v>0</v>
      </c>
      <c r="FC49" s="67">
        <f t="shared" si="65"/>
        <v>0</v>
      </c>
      <c r="FD49" s="67">
        <f t="shared" si="65"/>
        <v>0</v>
      </c>
      <c r="FE49" s="67">
        <f t="shared" si="65"/>
        <v>0</v>
      </c>
      <c r="FF49" s="67">
        <f t="shared" si="65"/>
        <v>0</v>
      </c>
      <c r="FG49" s="67">
        <f t="shared" si="65"/>
        <v>0</v>
      </c>
      <c r="FH49" s="67">
        <f t="shared" si="65"/>
        <v>0</v>
      </c>
      <c r="FI49" s="67">
        <f t="shared" si="65"/>
        <v>0</v>
      </c>
      <c r="FJ49" s="67">
        <f t="shared" si="65"/>
        <v>0</v>
      </c>
      <c r="FK49" s="67">
        <f t="shared" si="65"/>
        <v>0</v>
      </c>
      <c r="FL49" s="67">
        <f t="shared" si="65"/>
        <v>0</v>
      </c>
      <c r="FM49" s="67">
        <f t="shared" si="65"/>
        <v>0</v>
      </c>
      <c r="FN49" s="67">
        <f t="shared" si="65"/>
        <v>0</v>
      </c>
      <c r="FO49" s="67">
        <f t="shared" si="65"/>
        <v>0</v>
      </c>
      <c r="FP49" s="67">
        <f t="shared" si="61"/>
        <v>0</v>
      </c>
      <c r="FQ49" s="67">
        <f t="shared" si="43"/>
        <v>0</v>
      </c>
      <c r="FR49" s="67">
        <f t="shared" si="43"/>
        <v>0</v>
      </c>
      <c r="FS49" s="67">
        <f t="shared" si="43"/>
        <v>0</v>
      </c>
      <c r="FT49" s="67">
        <f t="shared" si="43"/>
        <v>0</v>
      </c>
      <c r="FU49" s="67">
        <f t="shared" si="43"/>
        <v>0</v>
      </c>
      <c r="FV49" s="192">
        <v>450</v>
      </c>
      <c r="FW49" s="192">
        <v>550</v>
      </c>
      <c r="FX49" s="192">
        <v>720</v>
      </c>
      <c r="FY49" s="192">
        <v>2280</v>
      </c>
      <c r="FZ49" s="192">
        <v>1650</v>
      </c>
      <c r="GA49" s="192">
        <v>1160</v>
      </c>
      <c r="GB49" s="192">
        <v>660</v>
      </c>
      <c r="GC49" s="192">
        <v>190</v>
      </c>
      <c r="GD49" s="192">
        <v>300</v>
      </c>
      <c r="GE49" s="192">
        <v>880</v>
      </c>
      <c r="GF49" s="192">
        <v>400</v>
      </c>
      <c r="GG49" s="192">
        <v>80</v>
      </c>
      <c r="GH49" s="192">
        <v>80</v>
      </c>
      <c r="GI49" s="192">
        <v>150</v>
      </c>
      <c r="GJ49" s="192">
        <v>20</v>
      </c>
      <c r="GK49" s="192">
        <v>200</v>
      </c>
      <c r="GL49" s="192">
        <v>240</v>
      </c>
      <c r="GM49" s="192">
        <v>60</v>
      </c>
      <c r="GN49" s="192">
        <v>80</v>
      </c>
      <c r="GO49" s="192">
        <v>120</v>
      </c>
      <c r="GP49" s="192">
        <v>70</v>
      </c>
      <c r="GQ49" s="67">
        <f t="shared" si="44"/>
        <v>2</v>
      </c>
      <c r="GR49" s="67">
        <f t="shared" si="45"/>
        <v>12</v>
      </c>
      <c r="GS49" s="67">
        <f t="shared" si="46"/>
        <v>1</v>
      </c>
      <c r="GT49" s="67">
        <f t="shared" si="47"/>
        <v>9999999</v>
      </c>
      <c r="GU49" s="67">
        <f t="shared" si="48"/>
        <v>1</v>
      </c>
      <c r="GX49" s="67" t="str">
        <f t="shared" si="49"/>
        <v/>
      </c>
      <c r="GY49" s="67">
        <v>1408</v>
      </c>
      <c r="HB49" s="67">
        <v>203022</v>
      </c>
      <c r="HD49" s="193">
        <f t="shared" si="62"/>
        <v>0</v>
      </c>
      <c r="HE49" s="193">
        <f t="shared" si="62"/>
        <v>0</v>
      </c>
      <c r="HF49" s="193">
        <f t="shared" si="62"/>
        <v>0</v>
      </c>
      <c r="HG49" s="193">
        <f t="shared" si="62"/>
        <v>0</v>
      </c>
      <c r="HH49" s="193">
        <f t="shared" si="62"/>
        <v>0</v>
      </c>
      <c r="HI49" s="193">
        <f t="shared" si="62"/>
        <v>0</v>
      </c>
      <c r="HJ49" s="193">
        <f t="shared" si="62"/>
        <v>0</v>
      </c>
      <c r="HK49" s="193">
        <f t="shared" si="62"/>
        <v>0</v>
      </c>
      <c r="HL49" s="193">
        <f t="shared" si="62"/>
        <v>0</v>
      </c>
      <c r="HM49" s="193">
        <f t="shared" si="62"/>
        <v>0</v>
      </c>
      <c r="HN49" s="193">
        <f t="shared" si="62"/>
        <v>0</v>
      </c>
      <c r="HO49" s="193">
        <f t="shared" si="62"/>
        <v>0</v>
      </c>
      <c r="HP49" s="193">
        <f t="shared" si="62"/>
        <v>0</v>
      </c>
      <c r="HQ49" s="193">
        <f t="shared" si="62"/>
        <v>0</v>
      </c>
      <c r="HR49" s="193">
        <f t="shared" si="62"/>
        <v>0</v>
      </c>
      <c r="HS49" s="193">
        <f t="shared" si="62"/>
        <v>0</v>
      </c>
      <c r="HT49" s="193">
        <f t="shared" si="62"/>
        <v>0</v>
      </c>
      <c r="HU49" s="193">
        <f t="shared" si="62"/>
        <v>0</v>
      </c>
      <c r="HV49" s="193">
        <f t="shared" si="62"/>
        <v>0</v>
      </c>
      <c r="HW49" s="193">
        <f t="shared" si="62"/>
        <v>0</v>
      </c>
      <c r="HX49" s="193">
        <f t="shared" si="62"/>
        <v>0</v>
      </c>
      <c r="KD49" s="195"/>
      <c r="KE49" s="194"/>
      <c r="KF49" s="194"/>
      <c r="KG49" s="194"/>
      <c r="KH49" s="194"/>
      <c r="KM49" s="142">
        <f t="shared" si="54"/>
        <v>0</v>
      </c>
      <c r="KN49" s="142">
        <f t="shared" si="54"/>
        <v>0</v>
      </c>
      <c r="KO49" s="142">
        <f t="shared" si="54"/>
        <v>0</v>
      </c>
      <c r="KP49" s="142">
        <f t="shared" si="54"/>
        <v>0</v>
      </c>
      <c r="KQ49" s="142">
        <f t="shared" si="54"/>
        <v>0</v>
      </c>
      <c r="KR49" s="142">
        <f t="shared" si="54"/>
        <v>0</v>
      </c>
      <c r="KS49" s="142">
        <f t="shared" si="54"/>
        <v>0</v>
      </c>
      <c r="KT49" s="142">
        <f t="shared" si="54"/>
        <v>0</v>
      </c>
      <c r="KU49" s="142">
        <f t="shared" si="54"/>
        <v>0</v>
      </c>
      <c r="KV49" s="142">
        <f t="shared" si="54"/>
        <v>0</v>
      </c>
      <c r="KW49" s="142">
        <f t="shared" si="54"/>
        <v>0</v>
      </c>
      <c r="KX49" s="142">
        <f t="shared" si="54"/>
        <v>0</v>
      </c>
      <c r="KY49" s="142">
        <f t="shared" si="54"/>
        <v>0</v>
      </c>
      <c r="KZ49" s="142">
        <f t="shared" si="54"/>
        <v>0</v>
      </c>
      <c r="LA49" s="142">
        <f t="shared" si="54"/>
        <v>0</v>
      </c>
      <c r="LB49" s="142">
        <f t="shared" si="53"/>
        <v>0</v>
      </c>
      <c r="LC49" s="142">
        <f t="shared" si="14"/>
        <v>0</v>
      </c>
      <c r="LD49" s="142">
        <f t="shared" si="14"/>
        <v>0</v>
      </c>
      <c r="LE49" s="142">
        <f t="shared" si="14"/>
        <v>0</v>
      </c>
      <c r="LF49" s="142">
        <f t="shared" si="14"/>
        <v>0</v>
      </c>
      <c r="LG49" s="142">
        <f t="shared" si="14"/>
        <v>0</v>
      </c>
      <c r="LI49" s="67">
        <f t="shared" si="15"/>
        <v>0</v>
      </c>
      <c r="LJ49" s="67" t="s">
        <v>966</v>
      </c>
      <c r="LK49" s="67" t="s">
        <v>966</v>
      </c>
      <c r="LL49" s="67" t="s">
        <v>966</v>
      </c>
      <c r="LM49" s="67" t="s">
        <v>966</v>
      </c>
      <c r="LN49" s="67" t="s">
        <v>966</v>
      </c>
      <c r="LO49" s="67" t="s">
        <v>966</v>
      </c>
      <c r="LP49" s="67" t="s">
        <v>966</v>
      </c>
      <c r="LQ49" s="67" t="s">
        <v>966</v>
      </c>
      <c r="LR49" s="67" t="s">
        <v>966</v>
      </c>
      <c r="LS49" s="67" t="s">
        <v>966</v>
      </c>
      <c r="LT49" s="67" t="s">
        <v>966</v>
      </c>
      <c r="LU49" s="67" t="s">
        <v>966</v>
      </c>
      <c r="LV49" s="67" t="s">
        <v>966</v>
      </c>
      <c r="LW49" s="67" t="s">
        <v>966</v>
      </c>
      <c r="LX49" s="67" t="s">
        <v>966</v>
      </c>
      <c r="LY49" s="67" t="s">
        <v>966</v>
      </c>
      <c r="LZ49" s="67" t="s">
        <v>966</v>
      </c>
      <c r="MA49" s="67" t="s">
        <v>966</v>
      </c>
      <c r="MB49" s="67" t="s">
        <v>966</v>
      </c>
      <c r="MC49" s="67" t="s">
        <v>966</v>
      </c>
      <c r="MD49" s="67" t="s">
        <v>966</v>
      </c>
    </row>
    <row r="50" spans="1:342" ht="12.75" hidden="1" customHeight="1">
      <c r="A50" s="151" t="s">
        <v>954</v>
      </c>
      <c r="B50" s="67" t="s">
        <v>959</v>
      </c>
      <c r="C50" s="67">
        <v>9200491</v>
      </c>
      <c r="E50" s="77"/>
      <c r="F50" s="162" t="s">
        <v>960</v>
      </c>
      <c r="G50" s="163" t="s">
        <v>954</v>
      </c>
      <c r="H50" s="164"/>
      <c r="I50" s="165"/>
      <c r="J50" s="163" t="str">
        <f t="shared" si="56"/>
        <v>UNKNOWN</v>
      </c>
      <c r="K50" s="166"/>
      <c r="L50" s="166"/>
      <c r="M50" s="167"/>
      <c r="N50" s="167" t="s">
        <v>980</v>
      </c>
      <c r="O50" s="168"/>
      <c r="P50" s="168"/>
      <c r="Q50" s="168"/>
      <c r="R50" s="169"/>
      <c r="S50" s="170"/>
      <c r="T50" s="171"/>
      <c r="U50" s="169"/>
      <c r="V50" s="169"/>
      <c r="W50" s="169"/>
      <c r="X50" s="172"/>
      <c r="Y50" s="166" t="s">
        <v>965</v>
      </c>
      <c r="Z50" s="172" t="s">
        <v>978</v>
      </c>
      <c r="AA50" s="169"/>
      <c r="AB50" s="169"/>
      <c r="AC50" s="169"/>
      <c r="AD50" s="170" t="str">
        <f t="shared" si="19"/>
        <v/>
      </c>
      <c r="AE50" s="169"/>
      <c r="AF50" s="169"/>
      <c r="AG50" s="173"/>
      <c r="AH50" s="169"/>
      <c r="AI50" s="173"/>
      <c r="AJ50" s="173"/>
      <c r="AK50" s="174" t="str">
        <f t="shared" si="20"/>
        <v>_</v>
      </c>
      <c r="AL50" s="175" t="str">
        <f t="shared" si="21"/>
        <v>_</v>
      </c>
      <c r="AM50" s="173"/>
      <c r="AN50" s="173"/>
      <c r="AO50" s="175" t="str">
        <f t="shared" si="22"/>
        <v>_</v>
      </c>
      <c r="AP50" s="169"/>
      <c r="AQ50" s="169"/>
      <c r="AR50" s="169"/>
      <c r="AS50" s="169"/>
      <c r="AT50" s="169"/>
      <c r="AU50" s="169"/>
      <c r="AV50" s="169"/>
      <c r="AW50" s="169"/>
      <c r="AX50" s="169"/>
      <c r="AY50" s="169"/>
      <c r="AZ50" s="169"/>
      <c r="BA50" s="176"/>
      <c r="BB50" s="177"/>
      <c r="BC50" s="177"/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8">
        <v>0.05</v>
      </c>
      <c r="BX50" s="179">
        <v>26</v>
      </c>
      <c r="BY50" s="180">
        <v>0.55000000000000004</v>
      </c>
      <c r="BZ50" s="169"/>
      <c r="CA50" s="181" t="str">
        <f t="shared" si="23"/>
        <v/>
      </c>
      <c r="CB50" s="182"/>
      <c r="CC50" s="183">
        <f t="shared" si="24"/>
        <v>0</v>
      </c>
      <c r="CD50" s="183">
        <f t="shared" si="25"/>
        <v>0</v>
      </c>
      <c r="CE50" s="184">
        <v>2</v>
      </c>
      <c r="CF50" s="184">
        <v>12</v>
      </c>
      <c r="CG50" s="184"/>
      <c r="CH50" s="184"/>
      <c r="CI50" s="184"/>
      <c r="CJ50" s="181">
        <f t="shared" si="26"/>
        <v>0</v>
      </c>
      <c r="CK50" s="181">
        <f t="shared" si="27"/>
        <v>0</v>
      </c>
      <c r="CL50" s="185">
        <f t="shared" si="28"/>
        <v>0</v>
      </c>
      <c r="CM50" s="186">
        <f t="shared" si="29"/>
        <v>0</v>
      </c>
      <c r="CN50" s="187" t="str">
        <f t="shared" si="30"/>
        <v/>
      </c>
      <c r="CO50" s="188">
        <f t="shared" si="31"/>
        <v>0</v>
      </c>
      <c r="CP50" s="188">
        <f t="shared" si="32"/>
        <v>0</v>
      </c>
      <c r="CQ50" s="177"/>
      <c r="CR50" s="189">
        <f t="shared" si="58"/>
        <v>0</v>
      </c>
      <c r="CS50" s="189">
        <f t="shared" si="58"/>
        <v>0</v>
      </c>
      <c r="CT50" s="189">
        <f t="shared" si="58"/>
        <v>0</v>
      </c>
      <c r="CU50" s="189">
        <f t="shared" si="58"/>
        <v>0</v>
      </c>
      <c r="CV50" s="189">
        <f t="shared" si="58"/>
        <v>0</v>
      </c>
      <c r="CW50" s="189">
        <f t="shared" si="58"/>
        <v>0</v>
      </c>
      <c r="CX50" s="189">
        <f t="shared" si="58"/>
        <v>0</v>
      </c>
      <c r="CY50" s="189">
        <f t="shared" si="58"/>
        <v>0</v>
      </c>
      <c r="CZ50" s="189">
        <f t="shared" si="58"/>
        <v>0</v>
      </c>
      <c r="DA50" s="189">
        <f t="shared" si="58"/>
        <v>0</v>
      </c>
      <c r="DB50" s="189">
        <f t="shared" si="58"/>
        <v>0</v>
      </c>
      <c r="DC50" s="189">
        <f t="shared" si="58"/>
        <v>0</v>
      </c>
      <c r="DD50" s="189">
        <f t="shared" si="58"/>
        <v>0</v>
      </c>
      <c r="DE50" s="189">
        <f t="shared" si="58"/>
        <v>0</v>
      </c>
      <c r="DF50" s="189">
        <f t="shared" si="58"/>
        <v>0</v>
      </c>
      <c r="DG50" s="189">
        <f t="shared" si="58"/>
        <v>0</v>
      </c>
      <c r="DH50" s="189">
        <f t="shared" si="63"/>
        <v>0</v>
      </c>
      <c r="DI50" s="189">
        <f t="shared" si="63"/>
        <v>0</v>
      </c>
      <c r="DJ50" s="189">
        <f t="shared" si="63"/>
        <v>0</v>
      </c>
      <c r="DK50" s="189">
        <f t="shared" si="63"/>
        <v>0</v>
      </c>
      <c r="DL50" s="189">
        <f t="shared" si="63"/>
        <v>0</v>
      </c>
      <c r="DM50" s="186">
        <f t="shared" si="33"/>
        <v>0</v>
      </c>
      <c r="DN50" s="190"/>
      <c r="DO50" s="190"/>
      <c r="DP50" s="190"/>
      <c r="DQ50" s="190"/>
      <c r="DR50" s="181">
        <f t="shared" si="34"/>
        <v>0</v>
      </c>
      <c r="DS50" s="181">
        <f t="shared" si="34"/>
        <v>0</v>
      </c>
      <c r="DT50" s="181">
        <f t="shared" si="34"/>
        <v>0</v>
      </c>
      <c r="DU50" s="181">
        <f t="shared" si="34"/>
        <v>0</v>
      </c>
      <c r="DV50" s="169"/>
      <c r="DW50" s="172"/>
      <c r="DX50" s="67">
        <f t="shared" si="59"/>
        <v>0</v>
      </c>
      <c r="DY50" s="67">
        <f t="shared" si="35"/>
        <v>0</v>
      </c>
      <c r="DZ50" s="67">
        <f t="shared" si="36"/>
        <v>0</v>
      </c>
      <c r="EA50" s="67">
        <v>0</v>
      </c>
      <c r="EB50" s="67">
        <v>4361028</v>
      </c>
      <c r="EC50" s="67">
        <f t="shared" si="37"/>
        <v>0</v>
      </c>
      <c r="ED50" s="67">
        <f t="shared" si="38"/>
        <v>0</v>
      </c>
      <c r="EE50" s="67">
        <f t="shared" si="39"/>
        <v>0</v>
      </c>
      <c r="EF50" s="191">
        <f t="shared" si="64"/>
        <v>0</v>
      </c>
      <c r="EG50" s="191">
        <f t="shared" si="64"/>
        <v>0</v>
      </c>
      <c r="EH50" s="191">
        <f t="shared" si="64"/>
        <v>0</v>
      </c>
      <c r="EI50" s="191">
        <f t="shared" si="64"/>
        <v>0</v>
      </c>
      <c r="EJ50" s="191">
        <f t="shared" si="64"/>
        <v>0</v>
      </c>
      <c r="EK50" s="191">
        <f t="shared" si="64"/>
        <v>0</v>
      </c>
      <c r="EL50" s="191">
        <f t="shared" si="64"/>
        <v>0</v>
      </c>
      <c r="EM50" s="191">
        <f t="shared" si="64"/>
        <v>0</v>
      </c>
      <c r="EN50" s="191">
        <f t="shared" si="64"/>
        <v>0</v>
      </c>
      <c r="EO50" s="191">
        <f t="shared" si="64"/>
        <v>0</v>
      </c>
      <c r="EP50" s="191">
        <f t="shared" si="64"/>
        <v>0</v>
      </c>
      <c r="EQ50" s="191">
        <f t="shared" si="64"/>
        <v>0</v>
      </c>
      <c r="ER50" s="191">
        <f t="shared" si="64"/>
        <v>0</v>
      </c>
      <c r="ES50" s="191">
        <f t="shared" si="64"/>
        <v>0</v>
      </c>
      <c r="ET50" s="191">
        <f t="shared" si="64"/>
        <v>0</v>
      </c>
      <c r="EU50" s="191">
        <f t="shared" si="60"/>
        <v>0</v>
      </c>
      <c r="EV50" s="191">
        <f t="shared" si="41"/>
        <v>0</v>
      </c>
      <c r="EW50" s="191">
        <f t="shared" si="41"/>
        <v>0</v>
      </c>
      <c r="EX50" s="191">
        <f t="shared" si="41"/>
        <v>0</v>
      </c>
      <c r="EY50" s="191">
        <f t="shared" si="41"/>
        <v>0</v>
      </c>
      <c r="EZ50" s="191">
        <f t="shared" si="41"/>
        <v>0</v>
      </c>
      <c r="FA50" s="67">
        <f t="shared" si="65"/>
        <v>0</v>
      </c>
      <c r="FB50" s="67">
        <f t="shared" si="65"/>
        <v>0</v>
      </c>
      <c r="FC50" s="67">
        <f t="shared" si="65"/>
        <v>0</v>
      </c>
      <c r="FD50" s="67">
        <f t="shared" si="65"/>
        <v>0</v>
      </c>
      <c r="FE50" s="67">
        <f t="shared" si="65"/>
        <v>0</v>
      </c>
      <c r="FF50" s="67">
        <f t="shared" si="65"/>
        <v>0</v>
      </c>
      <c r="FG50" s="67">
        <f t="shared" si="65"/>
        <v>0</v>
      </c>
      <c r="FH50" s="67">
        <f t="shared" si="65"/>
        <v>0</v>
      </c>
      <c r="FI50" s="67">
        <f t="shared" si="65"/>
        <v>0</v>
      </c>
      <c r="FJ50" s="67">
        <f t="shared" si="65"/>
        <v>0</v>
      </c>
      <c r="FK50" s="67">
        <f t="shared" si="65"/>
        <v>0</v>
      </c>
      <c r="FL50" s="67">
        <f t="shared" si="65"/>
        <v>0</v>
      </c>
      <c r="FM50" s="67">
        <f t="shared" si="65"/>
        <v>0</v>
      </c>
      <c r="FN50" s="67">
        <f t="shared" si="65"/>
        <v>0</v>
      </c>
      <c r="FO50" s="67">
        <f t="shared" si="65"/>
        <v>0</v>
      </c>
      <c r="FP50" s="67">
        <f t="shared" si="61"/>
        <v>0</v>
      </c>
      <c r="FQ50" s="67">
        <f t="shared" si="43"/>
        <v>0</v>
      </c>
      <c r="FR50" s="67">
        <f t="shared" si="43"/>
        <v>0</v>
      </c>
      <c r="FS50" s="67">
        <f t="shared" si="43"/>
        <v>0</v>
      </c>
      <c r="FT50" s="67">
        <f t="shared" si="43"/>
        <v>0</v>
      </c>
      <c r="FU50" s="67">
        <f t="shared" si="43"/>
        <v>0</v>
      </c>
      <c r="FV50" s="192">
        <v>450</v>
      </c>
      <c r="FW50" s="192">
        <v>550</v>
      </c>
      <c r="FX50" s="192">
        <v>720</v>
      </c>
      <c r="FY50" s="192">
        <v>2280</v>
      </c>
      <c r="FZ50" s="192">
        <v>1650</v>
      </c>
      <c r="GA50" s="192">
        <v>1160</v>
      </c>
      <c r="GB50" s="192">
        <v>660</v>
      </c>
      <c r="GC50" s="192">
        <v>190</v>
      </c>
      <c r="GD50" s="192">
        <v>300</v>
      </c>
      <c r="GE50" s="192">
        <v>880</v>
      </c>
      <c r="GF50" s="192">
        <v>400</v>
      </c>
      <c r="GG50" s="192">
        <v>80</v>
      </c>
      <c r="GH50" s="192">
        <v>80</v>
      </c>
      <c r="GI50" s="192">
        <v>150</v>
      </c>
      <c r="GJ50" s="192">
        <v>20</v>
      </c>
      <c r="GK50" s="192">
        <v>200</v>
      </c>
      <c r="GL50" s="192">
        <v>240</v>
      </c>
      <c r="GM50" s="192">
        <v>60</v>
      </c>
      <c r="GN50" s="192">
        <v>80</v>
      </c>
      <c r="GO50" s="192">
        <v>120</v>
      </c>
      <c r="GP50" s="192">
        <v>70</v>
      </c>
      <c r="GQ50" s="67">
        <f t="shared" si="44"/>
        <v>2</v>
      </c>
      <c r="GR50" s="67">
        <f t="shared" si="45"/>
        <v>12</v>
      </c>
      <c r="GS50" s="67">
        <f t="shared" si="46"/>
        <v>1</v>
      </c>
      <c r="GT50" s="67">
        <f t="shared" si="47"/>
        <v>9999999</v>
      </c>
      <c r="GU50" s="67">
        <f t="shared" si="48"/>
        <v>1</v>
      </c>
      <c r="GX50" s="67" t="str">
        <f t="shared" si="49"/>
        <v/>
      </c>
      <c r="GY50" s="67">
        <v>1408</v>
      </c>
      <c r="HB50" s="67">
        <v>203022</v>
      </c>
      <c r="HD50" s="193">
        <f t="shared" si="62"/>
        <v>0</v>
      </c>
      <c r="HE50" s="193">
        <f t="shared" si="62"/>
        <v>0</v>
      </c>
      <c r="HF50" s="193">
        <f t="shared" si="62"/>
        <v>0</v>
      </c>
      <c r="HG50" s="193">
        <f t="shared" si="62"/>
        <v>0</v>
      </c>
      <c r="HH50" s="193">
        <f t="shared" si="62"/>
        <v>0</v>
      </c>
      <c r="HI50" s="193">
        <f t="shared" si="62"/>
        <v>0</v>
      </c>
      <c r="HJ50" s="193">
        <f t="shared" si="62"/>
        <v>0</v>
      </c>
      <c r="HK50" s="193">
        <f t="shared" si="62"/>
        <v>0</v>
      </c>
      <c r="HL50" s="193">
        <f t="shared" si="62"/>
        <v>0</v>
      </c>
      <c r="HM50" s="193">
        <f t="shared" si="62"/>
        <v>0</v>
      </c>
      <c r="HN50" s="193">
        <f t="shared" si="62"/>
        <v>0</v>
      </c>
      <c r="HO50" s="193">
        <f t="shared" si="62"/>
        <v>0</v>
      </c>
      <c r="HP50" s="193">
        <f t="shared" si="62"/>
        <v>0</v>
      </c>
      <c r="HQ50" s="193">
        <f t="shared" si="62"/>
        <v>0</v>
      </c>
      <c r="HR50" s="193">
        <f t="shared" si="62"/>
        <v>0</v>
      </c>
      <c r="HS50" s="193">
        <f t="shared" si="62"/>
        <v>0</v>
      </c>
      <c r="HT50" s="193">
        <f t="shared" si="62"/>
        <v>0</v>
      </c>
      <c r="HU50" s="193">
        <f t="shared" si="62"/>
        <v>0</v>
      </c>
      <c r="HV50" s="193">
        <f t="shared" si="62"/>
        <v>0</v>
      </c>
      <c r="HW50" s="193">
        <f t="shared" si="62"/>
        <v>0</v>
      </c>
      <c r="HX50" s="193">
        <f t="shared" si="62"/>
        <v>0</v>
      </c>
      <c r="KD50" s="195"/>
      <c r="KE50" s="194"/>
      <c r="KF50" s="194"/>
      <c r="KG50" s="194"/>
      <c r="KH50" s="194"/>
      <c r="KM50" s="142">
        <f t="shared" si="54"/>
        <v>0</v>
      </c>
      <c r="KN50" s="142">
        <f t="shared" si="54"/>
        <v>0</v>
      </c>
      <c r="KO50" s="142">
        <f t="shared" si="54"/>
        <v>0</v>
      </c>
      <c r="KP50" s="142">
        <f t="shared" si="54"/>
        <v>0</v>
      </c>
      <c r="KQ50" s="142">
        <f t="shared" si="54"/>
        <v>0</v>
      </c>
      <c r="KR50" s="142">
        <f t="shared" si="54"/>
        <v>0</v>
      </c>
      <c r="KS50" s="142">
        <f t="shared" si="54"/>
        <v>0</v>
      </c>
      <c r="KT50" s="142">
        <f t="shared" si="54"/>
        <v>0</v>
      </c>
      <c r="KU50" s="142">
        <f t="shared" si="54"/>
        <v>0</v>
      </c>
      <c r="KV50" s="142">
        <f t="shared" si="54"/>
        <v>0</v>
      </c>
      <c r="KW50" s="142">
        <f t="shared" si="54"/>
        <v>0</v>
      </c>
      <c r="KX50" s="142">
        <f t="shared" si="54"/>
        <v>0</v>
      </c>
      <c r="KY50" s="142">
        <f t="shared" si="54"/>
        <v>0</v>
      </c>
      <c r="KZ50" s="142">
        <f t="shared" si="54"/>
        <v>0</v>
      </c>
      <c r="LA50" s="142">
        <f t="shared" si="54"/>
        <v>0</v>
      </c>
      <c r="LB50" s="142">
        <f t="shared" si="53"/>
        <v>0</v>
      </c>
      <c r="LC50" s="142">
        <f t="shared" si="14"/>
        <v>0</v>
      </c>
      <c r="LD50" s="142">
        <f t="shared" si="14"/>
        <v>0</v>
      </c>
      <c r="LE50" s="142">
        <f t="shared" si="14"/>
        <v>0</v>
      </c>
      <c r="LF50" s="142">
        <f t="shared" si="14"/>
        <v>0</v>
      </c>
      <c r="LG50" s="142">
        <f t="shared" si="14"/>
        <v>0</v>
      </c>
      <c r="LI50" s="67">
        <f t="shared" si="15"/>
        <v>0</v>
      </c>
      <c r="LJ50" s="67" t="s">
        <v>966</v>
      </c>
      <c r="LK50" s="67" t="s">
        <v>966</v>
      </c>
      <c r="LL50" s="67" t="s">
        <v>966</v>
      </c>
      <c r="LM50" s="67" t="s">
        <v>966</v>
      </c>
      <c r="LN50" s="67" t="s">
        <v>966</v>
      </c>
      <c r="LO50" s="67" t="s">
        <v>966</v>
      </c>
      <c r="LP50" s="67" t="s">
        <v>966</v>
      </c>
      <c r="LQ50" s="67" t="s">
        <v>966</v>
      </c>
      <c r="LR50" s="67" t="s">
        <v>966</v>
      </c>
      <c r="LS50" s="67" t="s">
        <v>966</v>
      </c>
      <c r="LT50" s="67" t="s">
        <v>966</v>
      </c>
      <c r="LU50" s="67" t="s">
        <v>966</v>
      </c>
      <c r="LV50" s="67" t="s">
        <v>966</v>
      </c>
      <c r="LW50" s="67" t="s">
        <v>966</v>
      </c>
      <c r="LX50" s="67" t="s">
        <v>966</v>
      </c>
      <c r="LY50" s="67" t="s">
        <v>966</v>
      </c>
      <c r="LZ50" s="67" t="s">
        <v>966</v>
      </c>
      <c r="MA50" s="67" t="s">
        <v>966</v>
      </c>
      <c r="MB50" s="67" t="s">
        <v>966</v>
      </c>
      <c r="MC50" s="67" t="s">
        <v>966</v>
      </c>
      <c r="MD50" s="67" t="s">
        <v>966</v>
      </c>
    </row>
    <row r="51" spans="1:342" ht="12.75" hidden="1" customHeight="1">
      <c r="A51" s="151" t="s">
        <v>954</v>
      </c>
      <c r="B51" s="67" t="s">
        <v>959</v>
      </c>
      <c r="C51" s="67">
        <v>9200491</v>
      </c>
      <c r="E51" s="77"/>
      <c r="F51" s="162" t="s">
        <v>960</v>
      </c>
      <c r="G51" s="163" t="s">
        <v>954</v>
      </c>
      <c r="H51" s="164"/>
      <c r="I51" s="165"/>
      <c r="J51" s="163" t="str">
        <f t="shared" si="56"/>
        <v>UNKNOWN</v>
      </c>
      <c r="K51" s="166"/>
      <c r="L51" s="166"/>
      <c r="M51" s="167"/>
      <c r="N51" s="167" t="s">
        <v>980</v>
      </c>
      <c r="O51" s="168"/>
      <c r="P51" s="168"/>
      <c r="Q51" s="168"/>
      <c r="R51" s="169"/>
      <c r="S51" s="170"/>
      <c r="T51" s="171"/>
      <c r="U51" s="169"/>
      <c r="V51" s="169"/>
      <c r="W51" s="169"/>
      <c r="X51" s="172"/>
      <c r="Y51" s="166" t="s">
        <v>965</v>
      </c>
      <c r="Z51" s="172" t="s">
        <v>978</v>
      </c>
      <c r="AA51" s="169"/>
      <c r="AB51" s="169"/>
      <c r="AC51" s="169"/>
      <c r="AD51" s="170" t="str">
        <f t="shared" si="19"/>
        <v/>
      </c>
      <c r="AE51" s="169"/>
      <c r="AF51" s="169"/>
      <c r="AG51" s="173"/>
      <c r="AH51" s="169"/>
      <c r="AI51" s="173"/>
      <c r="AJ51" s="173"/>
      <c r="AK51" s="174" t="str">
        <f t="shared" si="20"/>
        <v>_</v>
      </c>
      <c r="AL51" s="175" t="str">
        <f t="shared" si="21"/>
        <v>_</v>
      </c>
      <c r="AM51" s="173"/>
      <c r="AN51" s="173"/>
      <c r="AO51" s="175" t="str">
        <f t="shared" si="22"/>
        <v>_</v>
      </c>
      <c r="AP51" s="169"/>
      <c r="AQ51" s="169"/>
      <c r="AR51" s="169"/>
      <c r="AS51" s="169"/>
      <c r="AT51" s="169"/>
      <c r="AU51" s="169"/>
      <c r="AV51" s="169"/>
      <c r="AW51" s="169"/>
      <c r="AX51" s="169"/>
      <c r="AY51" s="169"/>
      <c r="AZ51" s="169"/>
      <c r="BA51" s="176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8">
        <v>0.05</v>
      </c>
      <c r="BX51" s="179">
        <v>26</v>
      </c>
      <c r="BY51" s="180">
        <v>0.55000000000000004</v>
      </c>
      <c r="BZ51" s="169"/>
      <c r="CA51" s="181" t="str">
        <f t="shared" si="23"/>
        <v/>
      </c>
      <c r="CB51" s="182"/>
      <c r="CC51" s="183">
        <f t="shared" si="24"/>
        <v>0</v>
      </c>
      <c r="CD51" s="183">
        <f t="shared" si="25"/>
        <v>0</v>
      </c>
      <c r="CE51" s="184">
        <v>2</v>
      </c>
      <c r="CF51" s="184">
        <v>12</v>
      </c>
      <c r="CG51" s="184"/>
      <c r="CH51" s="184"/>
      <c r="CI51" s="184"/>
      <c r="CJ51" s="181">
        <f t="shared" si="26"/>
        <v>0</v>
      </c>
      <c r="CK51" s="181">
        <f t="shared" si="27"/>
        <v>0</v>
      </c>
      <c r="CL51" s="185">
        <f t="shared" si="28"/>
        <v>0</v>
      </c>
      <c r="CM51" s="186">
        <f t="shared" si="29"/>
        <v>0</v>
      </c>
      <c r="CN51" s="187" t="str">
        <f t="shared" si="30"/>
        <v/>
      </c>
      <c r="CO51" s="188">
        <f t="shared" si="31"/>
        <v>0</v>
      </c>
      <c r="CP51" s="188">
        <f t="shared" si="32"/>
        <v>0</v>
      </c>
      <c r="CQ51" s="177"/>
      <c r="CR51" s="189">
        <f t="shared" si="58"/>
        <v>0</v>
      </c>
      <c r="CS51" s="189">
        <f t="shared" si="58"/>
        <v>0</v>
      </c>
      <c r="CT51" s="189">
        <f t="shared" si="58"/>
        <v>0</v>
      </c>
      <c r="CU51" s="189">
        <f t="shared" si="58"/>
        <v>0</v>
      </c>
      <c r="CV51" s="189">
        <f t="shared" si="58"/>
        <v>0</v>
      </c>
      <c r="CW51" s="189">
        <f t="shared" si="58"/>
        <v>0</v>
      </c>
      <c r="CX51" s="189">
        <f t="shared" si="58"/>
        <v>0</v>
      </c>
      <c r="CY51" s="189">
        <f t="shared" si="58"/>
        <v>0</v>
      </c>
      <c r="CZ51" s="189">
        <f t="shared" si="58"/>
        <v>0</v>
      </c>
      <c r="DA51" s="189">
        <f t="shared" si="58"/>
        <v>0</v>
      </c>
      <c r="DB51" s="189">
        <f t="shared" si="58"/>
        <v>0</v>
      </c>
      <c r="DC51" s="189">
        <f t="shared" si="58"/>
        <v>0</v>
      </c>
      <c r="DD51" s="189">
        <f t="shared" si="58"/>
        <v>0</v>
      </c>
      <c r="DE51" s="189">
        <f t="shared" si="58"/>
        <v>0</v>
      </c>
      <c r="DF51" s="189">
        <f t="shared" si="58"/>
        <v>0</v>
      </c>
      <c r="DG51" s="189">
        <f t="shared" si="58"/>
        <v>0</v>
      </c>
      <c r="DH51" s="189">
        <f t="shared" si="63"/>
        <v>0</v>
      </c>
      <c r="DI51" s="189">
        <f t="shared" si="63"/>
        <v>0</v>
      </c>
      <c r="DJ51" s="189">
        <f t="shared" si="63"/>
        <v>0</v>
      </c>
      <c r="DK51" s="189">
        <f t="shared" si="63"/>
        <v>0</v>
      </c>
      <c r="DL51" s="189">
        <f t="shared" si="63"/>
        <v>0</v>
      </c>
      <c r="DM51" s="186">
        <f t="shared" si="33"/>
        <v>0</v>
      </c>
      <c r="DN51" s="190"/>
      <c r="DO51" s="190"/>
      <c r="DP51" s="190"/>
      <c r="DQ51" s="190"/>
      <c r="DR51" s="181">
        <f t="shared" si="34"/>
        <v>0</v>
      </c>
      <c r="DS51" s="181">
        <f t="shared" si="34"/>
        <v>0</v>
      </c>
      <c r="DT51" s="181">
        <f t="shared" si="34"/>
        <v>0</v>
      </c>
      <c r="DU51" s="181">
        <f t="shared" si="34"/>
        <v>0</v>
      </c>
      <c r="DV51" s="169"/>
      <c r="DW51" s="172"/>
      <c r="DX51" s="67">
        <f t="shared" si="59"/>
        <v>0</v>
      </c>
      <c r="DY51" s="67">
        <f t="shared" si="35"/>
        <v>0</v>
      </c>
      <c r="DZ51" s="67">
        <f t="shared" si="36"/>
        <v>0</v>
      </c>
      <c r="EA51" s="67">
        <v>0</v>
      </c>
      <c r="EB51" s="67">
        <v>4361028</v>
      </c>
      <c r="EC51" s="67">
        <f t="shared" si="37"/>
        <v>0</v>
      </c>
      <c r="ED51" s="67">
        <f t="shared" si="38"/>
        <v>0</v>
      </c>
      <c r="EE51" s="67">
        <f t="shared" si="39"/>
        <v>0</v>
      </c>
      <c r="EF51" s="191">
        <f t="shared" si="64"/>
        <v>0</v>
      </c>
      <c r="EG51" s="191">
        <f t="shared" si="64"/>
        <v>0</v>
      </c>
      <c r="EH51" s="191">
        <f t="shared" si="64"/>
        <v>0</v>
      </c>
      <c r="EI51" s="191">
        <f t="shared" si="64"/>
        <v>0</v>
      </c>
      <c r="EJ51" s="191">
        <f t="shared" si="64"/>
        <v>0</v>
      </c>
      <c r="EK51" s="191">
        <f t="shared" si="64"/>
        <v>0</v>
      </c>
      <c r="EL51" s="191">
        <f t="shared" si="64"/>
        <v>0</v>
      </c>
      <c r="EM51" s="191">
        <f t="shared" si="64"/>
        <v>0</v>
      </c>
      <c r="EN51" s="191">
        <f t="shared" si="64"/>
        <v>0</v>
      </c>
      <c r="EO51" s="191">
        <f t="shared" si="64"/>
        <v>0</v>
      </c>
      <c r="EP51" s="191">
        <f t="shared" si="64"/>
        <v>0</v>
      </c>
      <c r="EQ51" s="191">
        <f t="shared" si="64"/>
        <v>0</v>
      </c>
      <c r="ER51" s="191">
        <f t="shared" si="64"/>
        <v>0</v>
      </c>
      <c r="ES51" s="191">
        <f t="shared" si="64"/>
        <v>0</v>
      </c>
      <c r="ET51" s="191">
        <f t="shared" si="64"/>
        <v>0</v>
      </c>
      <c r="EU51" s="191">
        <f t="shared" si="60"/>
        <v>0</v>
      </c>
      <c r="EV51" s="191">
        <f t="shared" si="41"/>
        <v>0</v>
      </c>
      <c r="EW51" s="191">
        <f t="shared" si="41"/>
        <v>0</v>
      </c>
      <c r="EX51" s="191">
        <f t="shared" si="41"/>
        <v>0</v>
      </c>
      <c r="EY51" s="191">
        <f t="shared" si="41"/>
        <v>0</v>
      </c>
      <c r="EZ51" s="191">
        <f t="shared" si="41"/>
        <v>0</v>
      </c>
      <c r="FA51" s="67">
        <f t="shared" si="65"/>
        <v>0</v>
      </c>
      <c r="FB51" s="67">
        <f t="shared" si="65"/>
        <v>0</v>
      </c>
      <c r="FC51" s="67">
        <f t="shared" si="65"/>
        <v>0</v>
      </c>
      <c r="FD51" s="67">
        <f t="shared" si="65"/>
        <v>0</v>
      </c>
      <c r="FE51" s="67">
        <f t="shared" si="65"/>
        <v>0</v>
      </c>
      <c r="FF51" s="67">
        <f t="shared" si="65"/>
        <v>0</v>
      </c>
      <c r="FG51" s="67">
        <f t="shared" si="65"/>
        <v>0</v>
      </c>
      <c r="FH51" s="67">
        <f t="shared" si="65"/>
        <v>0</v>
      </c>
      <c r="FI51" s="67">
        <f t="shared" si="65"/>
        <v>0</v>
      </c>
      <c r="FJ51" s="67">
        <f t="shared" si="65"/>
        <v>0</v>
      </c>
      <c r="FK51" s="67">
        <f t="shared" si="65"/>
        <v>0</v>
      </c>
      <c r="FL51" s="67">
        <f t="shared" si="65"/>
        <v>0</v>
      </c>
      <c r="FM51" s="67">
        <f t="shared" si="65"/>
        <v>0</v>
      </c>
      <c r="FN51" s="67">
        <f t="shared" si="65"/>
        <v>0</v>
      </c>
      <c r="FO51" s="67">
        <f t="shared" si="65"/>
        <v>0</v>
      </c>
      <c r="FP51" s="67">
        <f t="shared" si="61"/>
        <v>0</v>
      </c>
      <c r="FQ51" s="67">
        <f t="shared" si="43"/>
        <v>0</v>
      </c>
      <c r="FR51" s="67">
        <f t="shared" si="43"/>
        <v>0</v>
      </c>
      <c r="FS51" s="67">
        <f t="shared" si="43"/>
        <v>0</v>
      </c>
      <c r="FT51" s="67">
        <f t="shared" si="43"/>
        <v>0</v>
      </c>
      <c r="FU51" s="67">
        <f t="shared" si="43"/>
        <v>0</v>
      </c>
      <c r="FV51" s="192">
        <v>450</v>
      </c>
      <c r="FW51" s="192">
        <v>550</v>
      </c>
      <c r="FX51" s="192">
        <v>720</v>
      </c>
      <c r="FY51" s="192">
        <v>2280</v>
      </c>
      <c r="FZ51" s="192">
        <v>1650</v>
      </c>
      <c r="GA51" s="192">
        <v>1160</v>
      </c>
      <c r="GB51" s="192">
        <v>660</v>
      </c>
      <c r="GC51" s="192">
        <v>190</v>
      </c>
      <c r="GD51" s="192">
        <v>300</v>
      </c>
      <c r="GE51" s="192">
        <v>880</v>
      </c>
      <c r="GF51" s="192">
        <v>400</v>
      </c>
      <c r="GG51" s="192">
        <v>80</v>
      </c>
      <c r="GH51" s="192">
        <v>80</v>
      </c>
      <c r="GI51" s="192">
        <v>150</v>
      </c>
      <c r="GJ51" s="192">
        <v>20</v>
      </c>
      <c r="GK51" s="192">
        <v>200</v>
      </c>
      <c r="GL51" s="192">
        <v>240</v>
      </c>
      <c r="GM51" s="192">
        <v>60</v>
      </c>
      <c r="GN51" s="192">
        <v>80</v>
      </c>
      <c r="GO51" s="192">
        <v>120</v>
      </c>
      <c r="GP51" s="192">
        <v>70</v>
      </c>
      <c r="GQ51" s="67">
        <f t="shared" si="44"/>
        <v>2</v>
      </c>
      <c r="GR51" s="67">
        <f t="shared" si="45"/>
        <v>12</v>
      </c>
      <c r="GS51" s="67">
        <f t="shared" si="46"/>
        <v>1</v>
      </c>
      <c r="GT51" s="67">
        <f t="shared" si="47"/>
        <v>9999999</v>
      </c>
      <c r="GU51" s="67">
        <f t="shared" si="48"/>
        <v>1</v>
      </c>
      <c r="GX51" s="67" t="str">
        <f t="shared" si="49"/>
        <v/>
      </c>
      <c r="GY51" s="67">
        <v>1408</v>
      </c>
      <c r="HB51" s="67">
        <v>203022</v>
      </c>
      <c r="HD51" s="193">
        <f t="shared" si="62"/>
        <v>0</v>
      </c>
      <c r="HE51" s="193">
        <f t="shared" si="62"/>
        <v>0</v>
      </c>
      <c r="HF51" s="193">
        <f t="shared" si="62"/>
        <v>0</v>
      </c>
      <c r="HG51" s="193">
        <f t="shared" si="62"/>
        <v>0</v>
      </c>
      <c r="HH51" s="193">
        <f t="shared" si="62"/>
        <v>0</v>
      </c>
      <c r="HI51" s="193">
        <f t="shared" si="62"/>
        <v>0</v>
      </c>
      <c r="HJ51" s="193">
        <f t="shared" si="62"/>
        <v>0</v>
      </c>
      <c r="HK51" s="193">
        <f t="shared" si="62"/>
        <v>0</v>
      </c>
      <c r="HL51" s="193">
        <f t="shared" si="62"/>
        <v>0</v>
      </c>
      <c r="HM51" s="193">
        <f t="shared" si="62"/>
        <v>0</v>
      </c>
      <c r="HN51" s="193">
        <f t="shared" si="62"/>
        <v>0</v>
      </c>
      <c r="HO51" s="193">
        <f t="shared" si="62"/>
        <v>0</v>
      </c>
      <c r="HP51" s="193">
        <f t="shared" si="62"/>
        <v>0</v>
      </c>
      <c r="HQ51" s="193">
        <f t="shared" si="62"/>
        <v>0</v>
      </c>
      <c r="HR51" s="193">
        <f t="shared" si="62"/>
        <v>0</v>
      </c>
      <c r="HS51" s="193">
        <f t="shared" si="62"/>
        <v>0</v>
      </c>
      <c r="HT51" s="193">
        <f t="shared" si="62"/>
        <v>0</v>
      </c>
      <c r="HU51" s="193">
        <f t="shared" si="62"/>
        <v>0</v>
      </c>
      <c r="HV51" s="193">
        <f t="shared" si="62"/>
        <v>0</v>
      </c>
      <c r="HW51" s="193">
        <f t="shared" si="62"/>
        <v>0</v>
      </c>
      <c r="HX51" s="193">
        <f t="shared" si="62"/>
        <v>0</v>
      </c>
      <c r="KD51" s="195"/>
      <c r="KE51" s="194"/>
      <c r="KF51" s="194"/>
      <c r="KG51" s="194"/>
      <c r="KH51" s="194"/>
      <c r="KM51" s="142">
        <f t="shared" si="54"/>
        <v>0</v>
      </c>
      <c r="KN51" s="142">
        <f t="shared" si="54"/>
        <v>0</v>
      </c>
      <c r="KO51" s="142">
        <f t="shared" si="54"/>
        <v>0</v>
      </c>
      <c r="KP51" s="142">
        <f t="shared" si="54"/>
        <v>0</v>
      </c>
      <c r="KQ51" s="142">
        <f t="shared" si="54"/>
        <v>0</v>
      </c>
      <c r="KR51" s="142">
        <f t="shared" si="54"/>
        <v>0</v>
      </c>
      <c r="KS51" s="142">
        <f t="shared" si="54"/>
        <v>0</v>
      </c>
      <c r="KT51" s="142">
        <f t="shared" si="54"/>
        <v>0</v>
      </c>
      <c r="KU51" s="142">
        <f t="shared" si="54"/>
        <v>0</v>
      </c>
      <c r="KV51" s="142">
        <f t="shared" si="54"/>
        <v>0</v>
      </c>
      <c r="KW51" s="142">
        <f t="shared" si="54"/>
        <v>0</v>
      </c>
      <c r="KX51" s="142">
        <f t="shared" si="54"/>
        <v>0</v>
      </c>
      <c r="KY51" s="142">
        <f t="shared" si="54"/>
        <v>0</v>
      </c>
      <c r="KZ51" s="142">
        <f t="shared" si="54"/>
        <v>0</v>
      </c>
      <c r="LA51" s="142">
        <f t="shared" si="54"/>
        <v>0</v>
      </c>
      <c r="LB51" s="142">
        <f t="shared" si="53"/>
        <v>0</v>
      </c>
      <c r="LC51" s="142">
        <f t="shared" si="14"/>
        <v>0</v>
      </c>
      <c r="LD51" s="142">
        <f t="shared" si="14"/>
        <v>0</v>
      </c>
      <c r="LE51" s="142">
        <f t="shared" si="14"/>
        <v>0</v>
      </c>
      <c r="LF51" s="142">
        <f t="shared" si="14"/>
        <v>0</v>
      </c>
      <c r="LG51" s="142">
        <f t="shared" si="14"/>
        <v>0</v>
      </c>
      <c r="LI51" s="67">
        <f t="shared" si="15"/>
        <v>0</v>
      </c>
      <c r="LJ51" s="67" t="s">
        <v>966</v>
      </c>
      <c r="LK51" s="67" t="s">
        <v>966</v>
      </c>
      <c r="LL51" s="67" t="s">
        <v>966</v>
      </c>
      <c r="LM51" s="67" t="s">
        <v>966</v>
      </c>
      <c r="LN51" s="67" t="s">
        <v>966</v>
      </c>
      <c r="LO51" s="67" t="s">
        <v>966</v>
      </c>
      <c r="LP51" s="67" t="s">
        <v>966</v>
      </c>
      <c r="LQ51" s="67" t="s">
        <v>966</v>
      </c>
      <c r="LR51" s="67" t="s">
        <v>966</v>
      </c>
      <c r="LS51" s="67" t="s">
        <v>966</v>
      </c>
      <c r="LT51" s="67" t="s">
        <v>966</v>
      </c>
      <c r="LU51" s="67" t="s">
        <v>966</v>
      </c>
      <c r="LV51" s="67" t="s">
        <v>966</v>
      </c>
      <c r="LW51" s="67" t="s">
        <v>966</v>
      </c>
      <c r="LX51" s="67" t="s">
        <v>966</v>
      </c>
      <c r="LY51" s="67" t="s">
        <v>966</v>
      </c>
      <c r="LZ51" s="67" t="s">
        <v>966</v>
      </c>
      <c r="MA51" s="67" t="s">
        <v>966</v>
      </c>
      <c r="MB51" s="67" t="s">
        <v>966</v>
      </c>
      <c r="MC51" s="67" t="s">
        <v>966</v>
      </c>
      <c r="MD51" s="67" t="s">
        <v>966</v>
      </c>
    </row>
    <row r="52" spans="1:342" ht="12.75" hidden="1" customHeight="1">
      <c r="A52" s="151" t="s">
        <v>954</v>
      </c>
      <c r="B52" s="67" t="s">
        <v>959</v>
      </c>
      <c r="C52" s="67">
        <v>9200491</v>
      </c>
      <c r="E52" s="77"/>
      <c r="F52" s="162" t="s">
        <v>960</v>
      </c>
      <c r="G52" s="163" t="s">
        <v>954</v>
      </c>
      <c r="H52" s="164"/>
      <c r="I52" s="165"/>
      <c r="J52" s="163" t="str">
        <f t="shared" si="56"/>
        <v>UNKNOWN</v>
      </c>
      <c r="K52" s="166"/>
      <c r="L52" s="166"/>
      <c r="M52" s="167"/>
      <c r="N52" s="167" t="s">
        <v>980</v>
      </c>
      <c r="O52" s="168"/>
      <c r="P52" s="168"/>
      <c r="Q52" s="168"/>
      <c r="R52" s="169"/>
      <c r="S52" s="170"/>
      <c r="T52" s="171"/>
      <c r="U52" s="169"/>
      <c r="V52" s="169"/>
      <c r="W52" s="169"/>
      <c r="X52" s="172"/>
      <c r="Y52" s="166" t="s">
        <v>965</v>
      </c>
      <c r="Z52" s="172" t="s">
        <v>978</v>
      </c>
      <c r="AA52" s="169"/>
      <c r="AB52" s="169"/>
      <c r="AC52" s="169"/>
      <c r="AD52" s="170" t="str">
        <f t="shared" si="19"/>
        <v/>
      </c>
      <c r="AE52" s="169"/>
      <c r="AF52" s="169"/>
      <c r="AG52" s="173"/>
      <c r="AH52" s="169"/>
      <c r="AI52" s="173"/>
      <c r="AJ52" s="173"/>
      <c r="AK52" s="174" t="str">
        <f t="shared" si="20"/>
        <v>_</v>
      </c>
      <c r="AL52" s="175" t="str">
        <f t="shared" si="21"/>
        <v>_</v>
      </c>
      <c r="AM52" s="173"/>
      <c r="AN52" s="173"/>
      <c r="AO52" s="175" t="str">
        <f t="shared" si="22"/>
        <v>_</v>
      </c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76"/>
      <c r="BB52" s="177"/>
      <c r="BC52" s="177"/>
      <c r="BD52" s="177"/>
      <c r="BE52" s="177"/>
      <c r="BF52" s="177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8">
        <v>0.05</v>
      </c>
      <c r="BX52" s="179">
        <v>26</v>
      </c>
      <c r="BY52" s="180">
        <v>0.55000000000000004</v>
      </c>
      <c r="BZ52" s="169"/>
      <c r="CA52" s="181" t="str">
        <f t="shared" si="23"/>
        <v/>
      </c>
      <c r="CB52" s="182"/>
      <c r="CC52" s="183">
        <f t="shared" si="24"/>
        <v>0</v>
      </c>
      <c r="CD52" s="183">
        <f t="shared" si="25"/>
        <v>0</v>
      </c>
      <c r="CE52" s="184">
        <v>2</v>
      </c>
      <c r="CF52" s="184">
        <v>12</v>
      </c>
      <c r="CG52" s="184"/>
      <c r="CH52" s="184"/>
      <c r="CI52" s="184"/>
      <c r="CJ52" s="181">
        <f t="shared" si="26"/>
        <v>0</v>
      </c>
      <c r="CK52" s="181">
        <f t="shared" si="27"/>
        <v>0</v>
      </c>
      <c r="CL52" s="185">
        <f t="shared" si="28"/>
        <v>0</v>
      </c>
      <c r="CM52" s="186">
        <f t="shared" si="29"/>
        <v>0</v>
      </c>
      <c r="CN52" s="187" t="str">
        <f t="shared" si="30"/>
        <v/>
      </c>
      <c r="CO52" s="188">
        <f t="shared" si="31"/>
        <v>0</v>
      </c>
      <c r="CP52" s="188">
        <f t="shared" si="32"/>
        <v>0</v>
      </c>
      <c r="CQ52" s="177"/>
      <c r="CR52" s="189">
        <f t="shared" si="58"/>
        <v>0</v>
      </c>
      <c r="CS52" s="189">
        <f t="shared" si="58"/>
        <v>0</v>
      </c>
      <c r="CT52" s="189">
        <f t="shared" si="58"/>
        <v>0</v>
      </c>
      <c r="CU52" s="189">
        <f t="shared" si="58"/>
        <v>0</v>
      </c>
      <c r="CV52" s="189">
        <f t="shared" si="58"/>
        <v>0</v>
      </c>
      <c r="CW52" s="189">
        <f t="shared" si="58"/>
        <v>0</v>
      </c>
      <c r="CX52" s="189">
        <f t="shared" si="58"/>
        <v>0</v>
      </c>
      <c r="CY52" s="189">
        <f t="shared" si="58"/>
        <v>0</v>
      </c>
      <c r="CZ52" s="189">
        <f t="shared" si="58"/>
        <v>0</v>
      </c>
      <c r="DA52" s="189">
        <f t="shared" si="58"/>
        <v>0</v>
      </c>
      <c r="DB52" s="189">
        <f t="shared" si="58"/>
        <v>0</v>
      </c>
      <c r="DC52" s="189">
        <f t="shared" si="58"/>
        <v>0</v>
      </c>
      <c r="DD52" s="189">
        <f t="shared" si="58"/>
        <v>0</v>
      </c>
      <c r="DE52" s="189">
        <f t="shared" si="58"/>
        <v>0</v>
      </c>
      <c r="DF52" s="189">
        <f t="shared" si="58"/>
        <v>0</v>
      </c>
      <c r="DG52" s="189">
        <f t="shared" si="58"/>
        <v>0</v>
      </c>
      <c r="DH52" s="189">
        <f t="shared" si="63"/>
        <v>0</v>
      </c>
      <c r="DI52" s="189">
        <f t="shared" si="63"/>
        <v>0</v>
      </c>
      <c r="DJ52" s="189">
        <f t="shared" si="63"/>
        <v>0</v>
      </c>
      <c r="DK52" s="189">
        <f t="shared" si="63"/>
        <v>0</v>
      </c>
      <c r="DL52" s="189">
        <f t="shared" si="63"/>
        <v>0</v>
      </c>
      <c r="DM52" s="186">
        <f t="shared" si="33"/>
        <v>0</v>
      </c>
      <c r="DN52" s="190"/>
      <c r="DO52" s="190"/>
      <c r="DP52" s="190"/>
      <c r="DQ52" s="190"/>
      <c r="DR52" s="181">
        <f t="shared" si="34"/>
        <v>0</v>
      </c>
      <c r="DS52" s="181">
        <f t="shared" si="34"/>
        <v>0</v>
      </c>
      <c r="DT52" s="181">
        <f t="shared" si="34"/>
        <v>0</v>
      </c>
      <c r="DU52" s="181">
        <f t="shared" si="34"/>
        <v>0</v>
      </c>
      <c r="DV52" s="169"/>
      <c r="DW52" s="172"/>
      <c r="DX52" s="67">
        <f t="shared" si="59"/>
        <v>0</v>
      </c>
      <c r="DY52" s="67">
        <f t="shared" si="35"/>
        <v>0</v>
      </c>
      <c r="DZ52" s="67">
        <f t="shared" si="36"/>
        <v>0</v>
      </c>
      <c r="EA52" s="67">
        <v>0</v>
      </c>
      <c r="EB52" s="67">
        <v>4361028</v>
      </c>
      <c r="EC52" s="67">
        <f t="shared" si="37"/>
        <v>0</v>
      </c>
      <c r="ED52" s="67">
        <f t="shared" si="38"/>
        <v>0</v>
      </c>
      <c r="EE52" s="67">
        <f t="shared" si="39"/>
        <v>0</v>
      </c>
      <c r="EF52" s="191">
        <f t="shared" si="64"/>
        <v>0</v>
      </c>
      <c r="EG52" s="191">
        <f t="shared" si="64"/>
        <v>0</v>
      </c>
      <c r="EH52" s="191">
        <f t="shared" si="64"/>
        <v>0</v>
      </c>
      <c r="EI52" s="191">
        <f t="shared" si="64"/>
        <v>0</v>
      </c>
      <c r="EJ52" s="191">
        <f t="shared" si="64"/>
        <v>0</v>
      </c>
      <c r="EK52" s="191">
        <f t="shared" si="64"/>
        <v>0</v>
      </c>
      <c r="EL52" s="191">
        <f t="shared" si="64"/>
        <v>0</v>
      </c>
      <c r="EM52" s="191">
        <f t="shared" si="64"/>
        <v>0</v>
      </c>
      <c r="EN52" s="191">
        <f t="shared" si="64"/>
        <v>0</v>
      </c>
      <c r="EO52" s="191">
        <f t="shared" si="64"/>
        <v>0</v>
      </c>
      <c r="EP52" s="191">
        <f t="shared" si="64"/>
        <v>0</v>
      </c>
      <c r="EQ52" s="191">
        <f t="shared" si="64"/>
        <v>0</v>
      </c>
      <c r="ER52" s="191">
        <f t="shared" si="64"/>
        <v>0</v>
      </c>
      <c r="ES52" s="191">
        <f t="shared" si="64"/>
        <v>0</v>
      </c>
      <c r="ET52" s="191">
        <f t="shared" si="64"/>
        <v>0</v>
      </c>
      <c r="EU52" s="191">
        <f t="shared" si="60"/>
        <v>0</v>
      </c>
      <c r="EV52" s="191">
        <f t="shared" si="41"/>
        <v>0</v>
      </c>
      <c r="EW52" s="191">
        <f t="shared" si="41"/>
        <v>0</v>
      </c>
      <c r="EX52" s="191">
        <f t="shared" si="41"/>
        <v>0</v>
      </c>
      <c r="EY52" s="191">
        <f t="shared" si="41"/>
        <v>0</v>
      </c>
      <c r="EZ52" s="191">
        <f t="shared" si="41"/>
        <v>0</v>
      </c>
      <c r="FA52" s="67">
        <f t="shared" si="65"/>
        <v>0</v>
      </c>
      <c r="FB52" s="67">
        <f t="shared" si="65"/>
        <v>0</v>
      </c>
      <c r="FC52" s="67">
        <f t="shared" si="65"/>
        <v>0</v>
      </c>
      <c r="FD52" s="67">
        <f t="shared" si="65"/>
        <v>0</v>
      </c>
      <c r="FE52" s="67">
        <f t="shared" si="65"/>
        <v>0</v>
      </c>
      <c r="FF52" s="67">
        <f t="shared" si="65"/>
        <v>0</v>
      </c>
      <c r="FG52" s="67">
        <f t="shared" si="65"/>
        <v>0</v>
      </c>
      <c r="FH52" s="67">
        <f t="shared" si="65"/>
        <v>0</v>
      </c>
      <c r="FI52" s="67">
        <f t="shared" si="65"/>
        <v>0</v>
      </c>
      <c r="FJ52" s="67">
        <f t="shared" si="65"/>
        <v>0</v>
      </c>
      <c r="FK52" s="67">
        <f t="shared" si="65"/>
        <v>0</v>
      </c>
      <c r="FL52" s="67">
        <f t="shared" si="65"/>
        <v>0</v>
      </c>
      <c r="FM52" s="67">
        <f t="shared" si="65"/>
        <v>0</v>
      </c>
      <c r="FN52" s="67">
        <f t="shared" si="65"/>
        <v>0</v>
      </c>
      <c r="FO52" s="67">
        <f t="shared" si="65"/>
        <v>0</v>
      </c>
      <c r="FP52" s="67">
        <f t="shared" si="61"/>
        <v>0</v>
      </c>
      <c r="FQ52" s="67">
        <f t="shared" si="43"/>
        <v>0</v>
      </c>
      <c r="FR52" s="67">
        <f t="shared" si="43"/>
        <v>0</v>
      </c>
      <c r="FS52" s="67">
        <f t="shared" si="43"/>
        <v>0</v>
      </c>
      <c r="FT52" s="67">
        <f t="shared" si="43"/>
        <v>0</v>
      </c>
      <c r="FU52" s="67">
        <f t="shared" si="43"/>
        <v>0</v>
      </c>
      <c r="FV52" s="192">
        <v>450</v>
      </c>
      <c r="FW52" s="192">
        <v>550</v>
      </c>
      <c r="FX52" s="192">
        <v>720</v>
      </c>
      <c r="FY52" s="192">
        <v>2280</v>
      </c>
      <c r="FZ52" s="192">
        <v>1650</v>
      </c>
      <c r="GA52" s="192">
        <v>1160</v>
      </c>
      <c r="GB52" s="192">
        <v>660</v>
      </c>
      <c r="GC52" s="192">
        <v>190</v>
      </c>
      <c r="GD52" s="192">
        <v>300</v>
      </c>
      <c r="GE52" s="192">
        <v>880</v>
      </c>
      <c r="GF52" s="192">
        <v>400</v>
      </c>
      <c r="GG52" s="192">
        <v>80</v>
      </c>
      <c r="GH52" s="192">
        <v>80</v>
      </c>
      <c r="GI52" s="192">
        <v>150</v>
      </c>
      <c r="GJ52" s="192">
        <v>20</v>
      </c>
      <c r="GK52" s="192">
        <v>200</v>
      </c>
      <c r="GL52" s="192">
        <v>240</v>
      </c>
      <c r="GM52" s="192">
        <v>60</v>
      </c>
      <c r="GN52" s="192">
        <v>80</v>
      </c>
      <c r="GO52" s="192">
        <v>120</v>
      </c>
      <c r="GP52" s="192">
        <v>70</v>
      </c>
      <c r="GQ52" s="67">
        <f t="shared" si="44"/>
        <v>2</v>
      </c>
      <c r="GR52" s="67">
        <f t="shared" si="45"/>
        <v>12</v>
      </c>
      <c r="GS52" s="67">
        <f t="shared" si="46"/>
        <v>1</v>
      </c>
      <c r="GT52" s="67">
        <f t="shared" si="47"/>
        <v>9999999</v>
      </c>
      <c r="GU52" s="67">
        <f t="shared" si="48"/>
        <v>1</v>
      </c>
      <c r="GX52" s="67" t="str">
        <f t="shared" si="49"/>
        <v/>
      </c>
      <c r="GY52" s="67">
        <v>1408</v>
      </c>
      <c r="HB52" s="67">
        <v>203022</v>
      </c>
      <c r="HD52" s="193">
        <f t="shared" si="62"/>
        <v>0</v>
      </c>
      <c r="HE52" s="193">
        <f t="shared" si="62"/>
        <v>0</v>
      </c>
      <c r="HF52" s="193">
        <f t="shared" si="62"/>
        <v>0</v>
      </c>
      <c r="HG52" s="193">
        <f t="shared" si="62"/>
        <v>0</v>
      </c>
      <c r="HH52" s="193">
        <f t="shared" si="62"/>
        <v>0</v>
      </c>
      <c r="HI52" s="193">
        <f t="shared" si="62"/>
        <v>0</v>
      </c>
      <c r="HJ52" s="193">
        <f t="shared" si="62"/>
        <v>0</v>
      </c>
      <c r="HK52" s="193">
        <f t="shared" si="62"/>
        <v>0</v>
      </c>
      <c r="HL52" s="193">
        <f t="shared" si="62"/>
        <v>0</v>
      </c>
      <c r="HM52" s="193">
        <f t="shared" si="62"/>
        <v>0</v>
      </c>
      <c r="HN52" s="193">
        <f t="shared" si="62"/>
        <v>0</v>
      </c>
      <c r="HO52" s="193">
        <f t="shared" si="62"/>
        <v>0</v>
      </c>
      <c r="HP52" s="193">
        <f t="shared" si="62"/>
        <v>0</v>
      </c>
      <c r="HQ52" s="193">
        <f t="shared" si="62"/>
        <v>0</v>
      </c>
      <c r="HR52" s="193">
        <f t="shared" si="62"/>
        <v>0</v>
      </c>
      <c r="HS52" s="193">
        <f t="shared" si="62"/>
        <v>0</v>
      </c>
      <c r="HT52" s="193">
        <f t="shared" si="62"/>
        <v>0</v>
      </c>
      <c r="HU52" s="193">
        <f t="shared" si="62"/>
        <v>0</v>
      </c>
      <c r="HV52" s="193">
        <f t="shared" si="62"/>
        <v>0</v>
      </c>
      <c r="HW52" s="193">
        <f t="shared" si="62"/>
        <v>0</v>
      </c>
      <c r="HX52" s="193">
        <f t="shared" si="62"/>
        <v>0</v>
      </c>
      <c r="KD52" s="195"/>
      <c r="KE52" s="194"/>
      <c r="KF52" s="194"/>
      <c r="KG52" s="194"/>
      <c r="KH52" s="194"/>
      <c r="KM52" s="142">
        <f t="shared" si="54"/>
        <v>0</v>
      </c>
      <c r="KN52" s="142">
        <f t="shared" si="54"/>
        <v>0</v>
      </c>
      <c r="KO52" s="142">
        <f t="shared" si="54"/>
        <v>0</v>
      </c>
      <c r="KP52" s="142">
        <f t="shared" si="54"/>
        <v>0</v>
      </c>
      <c r="KQ52" s="142">
        <f t="shared" si="54"/>
        <v>0</v>
      </c>
      <c r="KR52" s="142">
        <f t="shared" si="54"/>
        <v>0</v>
      </c>
      <c r="KS52" s="142">
        <f t="shared" si="54"/>
        <v>0</v>
      </c>
      <c r="KT52" s="142">
        <f t="shared" si="54"/>
        <v>0</v>
      </c>
      <c r="KU52" s="142">
        <f t="shared" si="54"/>
        <v>0</v>
      </c>
      <c r="KV52" s="142">
        <f t="shared" si="54"/>
        <v>0</v>
      </c>
      <c r="KW52" s="142">
        <f t="shared" si="54"/>
        <v>0</v>
      </c>
      <c r="KX52" s="142">
        <f t="shared" si="54"/>
        <v>0</v>
      </c>
      <c r="KY52" s="142">
        <f t="shared" si="54"/>
        <v>0</v>
      </c>
      <c r="KZ52" s="142">
        <f t="shared" si="54"/>
        <v>0</v>
      </c>
      <c r="LA52" s="142">
        <f t="shared" si="54"/>
        <v>0</v>
      </c>
      <c r="LB52" s="142">
        <f t="shared" si="53"/>
        <v>0</v>
      </c>
      <c r="LC52" s="142">
        <f t="shared" si="14"/>
        <v>0</v>
      </c>
      <c r="LD52" s="142">
        <f t="shared" si="14"/>
        <v>0</v>
      </c>
      <c r="LE52" s="142">
        <f t="shared" si="14"/>
        <v>0</v>
      </c>
      <c r="LF52" s="142">
        <f t="shared" si="14"/>
        <v>0</v>
      </c>
      <c r="LG52" s="142">
        <f t="shared" si="14"/>
        <v>0</v>
      </c>
      <c r="LI52" s="67">
        <f t="shared" si="15"/>
        <v>0</v>
      </c>
      <c r="LJ52" s="67" t="s">
        <v>966</v>
      </c>
      <c r="LK52" s="67" t="s">
        <v>966</v>
      </c>
      <c r="LL52" s="67" t="s">
        <v>966</v>
      </c>
      <c r="LM52" s="67" t="s">
        <v>966</v>
      </c>
      <c r="LN52" s="67" t="s">
        <v>966</v>
      </c>
      <c r="LO52" s="67" t="s">
        <v>966</v>
      </c>
      <c r="LP52" s="67" t="s">
        <v>966</v>
      </c>
      <c r="LQ52" s="67" t="s">
        <v>966</v>
      </c>
      <c r="LR52" s="67" t="s">
        <v>966</v>
      </c>
      <c r="LS52" s="67" t="s">
        <v>966</v>
      </c>
      <c r="LT52" s="67" t="s">
        <v>966</v>
      </c>
      <c r="LU52" s="67" t="s">
        <v>966</v>
      </c>
      <c r="LV52" s="67" t="s">
        <v>966</v>
      </c>
      <c r="LW52" s="67" t="s">
        <v>966</v>
      </c>
      <c r="LX52" s="67" t="s">
        <v>966</v>
      </c>
      <c r="LY52" s="67" t="s">
        <v>966</v>
      </c>
      <c r="LZ52" s="67" t="s">
        <v>966</v>
      </c>
      <c r="MA52" s="67" t="s">
        <v>966</v>
      </c>
      <c r="MB52" s="67" t="s">
        <v>966</v>
      </c>
      <c r="MC52" s="67" t="s">
        <v>966</v>
      </c>
      <c r="MD52" s="67" t="s">
        <v>966</v>
      </c>
    </row>
    <row r="53" spans="1:342" ht="12.75" hidden="1" customHeight="1">
      <c r="A53" s="151" t="s">
        <v>954</v>
      </c>
      <c r="B53" s="67" t="s">
        <v>959</v>
      </c>
      <c r="C53" s="67">
        <v>9200491</v>
      </c>
      <c r="E53" s="77"/>
      <c r="F53" s="162" t="s">
        <v>960</v>
      </c>
      <c r="G53" s="163" t="s">
        <v>954</v>
      </c>
      <c r="H53" s="164"/>
      <c r="I53" s="165"/>
      <c r="J53" s="163" t="str">
        <f t="shared" si="56"/>
        <v>UNKNOWN</v>
      </c>
      <c r="K53" s="166"/>
      <c r="L53" s="166"/>
      <c r="M53" s="167"/>
      <c r="N53" s="167" t="s">
        <v>980</v>
      </c>
      <c r="O53" s="168"/>
      <c r="P53" s="168"/>
      <c r="Q53" s="168"/>
      <c r="R53" s="169"/>
      <c r="S53" s="170"/>
      <c r="T53" s="171"/>
      <c r="U53" s="169"/>
      <c r="V53" s="169"/>
      <c r="W53" s="169"/>
      <c r="X53" s="172"/>
      <c r="Y53" s="166" t="s">
        <v>965</v>
      </c>
      <c r="Z53" s="172" t="s">
        <v>978</v>
      </c>
      <c r="AA53" s="169"/>
      <c r="AB53" s="169"/>
      <c r="AC53" s="169"/>
      <c r="AD53" s="170" t="str">
        <f t="shared" si="19"/>
        <v/>
      </c>
      <c r="AE53" s="169"/>
      <c r="AF53" s="169"/>
      <c r="AG53" s="173"/>
      <c r="AH53" s="169"/>
      <c r="AI53" s="173"/>
      <c r="AJ53" s="173"/>
      <c r="AK53" s="174" t="str">
        <f t="shared" si="20"/>
        <v>_</v>
      </c>
      <c r="AL53" s="175" t="str">
        <f t="shared" si="21"/>
        <v>_</v>
      </c>
      <c r="AM53" s="173"/>
      <c r="AN53" s="173"/>
      <c r="AO53" s="175" t="str">
        <f t="shared" si="22"/>
        <v>_</v>
      </c>
      <c r="AP53" s="169"/>
      <c r="AQ53" s="169"/>
      <c r="AR53" s="169"/>
      <c r="AS53" s="169"/>
      <c r="AT53" s="169"/>
      <c r="AU53" s="169"/>
      <c r="AV53" s="169"/>
      <c r="AW53" s="169"/>
      <c r="AX53" s="169"/>
      <c r="AY53" s="169"/>
      <c r="AZ53" s="169"/>
      <c r="BA53" s="176"/>
      <c r="BB53" s="177"/>
      <c r="BC53" s="177"/>
      <c r="BD53" s="177"/>
      <c r="BE53" s="177"/>
      <c r="BF53" s="177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8">
        <v>0.05</v>
      </c>
      <c r="BX53" s="179">
        <v>26</v>
      </c>
      <c r="BY53" s="180">
        <v>0.55000000000000004</v>
      </c>
      <c r="BZ53" s="169"/>
      <c r="CA53" s="181" t="str">
        <f t="shared" si="23"/>
        <v/>
      </c>
      <c r="CB53" s="182"/>
      <c r="CC53" s="183">
        <f t="shared" si="24"/>
        <v>0</v>
      </c>
      <c r="CD53" s="183">
        <f t="shared" si="25"/>
        <v>0</v>
      </c>
      <c r="CE53" s="184">
        <v>2</v>
      </c>
      <c r="CF53" s="184">
        <v>12</v>
      </c>
      <c r="CG53" s="184"/>
      <c r="CH53" s="184"/>
      <c r="CI53" s="184"/>
      <c r="CJ53" s="181">
        <f t="shared" si="26"/>
        <v>0</v>
      </c>
      <c r="CK53" s="181">
        <f t="shared" si="27"/>
        <v>0</v>
      </c>
      <c r="CL53" s="185">
        <f t="shared" si="28"/>
        <v>0</v>
      </c>
      <c r="CM53" s="186">
        <f t="shared" si="29"/>
        <v>0</v>
      </c>
      <c r="CN53" s="187" t="str">
        <f t="shared" si="30"/>
        <v/>
      </c>
      <c r="CO53" s="188">
        <f t="shared" si="31"/>
        <v>0</v>
      </c>
      <c r="CP53" s="188">
        <f t="shared" si="32"/>
        <v>0</v>
      </c>
      <c r="CQ53" s="177"/>
      <c r="CR53" s="189">
        <f t="shared" si="58"/>
        <v>0</v>
      </c>
      <c r="CS53" s="189">
        <f t="shared" si="58"/>
        <v>0</v>
      </c>
      <c r="CT53" s="189">
        <f t="shared" si="58"/>
        <v>0</v>
      </c>
      <c r="CU53" s="189">
        <f t="shared" si="58"/>
        <v>0</v>
      </c>
      <c r="CV53" s="189">
        <f t="shared" si="58"/>
        <v>0</v>
      </c>
      <c r="CW53" s="189">
        <f t="shared" si="58"/>
        <v>0</v>
      </c>
      <c r="CX53" s="189">
        <f t="shared" si="58"/>
        <v>0</v>
      </c>
      <c r="CY53" s="189">
        <f t="shared" si="58"/>
        <v>0</v>
      </c>
      <c r="CZ53" s="189">
        <f t="shared" si="58"/>
        <v>0</v>
      </c>
      <c r="DA53" s="189">
        <f t="shared" si="58"/>
        <v>0</v>
      </c>
      <c r="DB53" s="189">
        <f t="shared" si="58"/>
        <v>0</v>
      </c>
      <c r="DC53" s="189">
        <f t="shared" si="58"/>
        <v>0</v>
      </c>
      <c r="DD53" s="189">
        <f t="shared" si="58"/>
        <v>0</v>
      </c>
      <c r="DE53" s="189">
        <f t="shared" si="58"/>
        <v>0</v>
      </c>
      <c r="DF53" s="189">
        <f t="shared" si="58"/>
        <v>0</v>
      </c>
      <c r="DG53" s="189">
        <f t="shared" si="58"/>
        <v>0</v>
      </c>
      <c r="DH53" s="189">
        <f t="shared" si="63"/>
        <v>0</v>
      </c>
      <c r="DI53" s="189">
        <f t="shared" si="63"/>
        <v>0</v>
      </c>
      <c r="DJ53" s="189">
        <f t="shared" si="63"/>
        <v>0</v>
      </c>
      <c r="DK53" s="189">
        <f t="shared" si="63"/>
        <v>0</v>
      </c>
      <c r="DL53" s="189">
        <f t="shared" si="63"/>
        <v>0</v>
      </c>
      <c r="DM53" s="186">
        <f t="shared" si="33"/>
        <v>0</v>
      </c>
      <c r="DN53" s="190"/>
      <c r="DO53" s="190"/>
      <c r="DP53" s="190"/>
      <c r="DQ53" s="190"/>
      <c r="DR53" s="181">
        <f t="shared" si="34"/>
        <v>0</v>
      </c>
      <c r="DS53" s="181">
        <f t="shared" si="34"/>
        <v>0</v>
      </c>
      <c r="DT53" s="181">
        <f t="shared" si="34"/>
        <v>0</v>
      </c>
      <c r="DU53" s="181">
        <f t="shared" si="34"/>
        <v>0</v>
      </c>
      <c r="DV53" s="169"/>
      <c r="DW53" s="172"/>
      <c r="DX53" s="67">
        <f t="shared" si="59"/>
        <v>0</v>
      </c>
      <c r="DY53" s="67">
        <f t="shared" si="35"/>
        <v>0</v>
      </c>
      <c r="DZ53" s="67">
        <f t="shared" si="36"/>
        <v>0</v>
      </c>
      <c r="EA53" s="67">
        <v>0</v>
      </c>
      <c r="EB53" s="67">
        <v>4361028</v>
      </c>
      <c r="EC53" s="67">
        <f t="shared" si="37"/>
        <v>0</v>
      </c>
      <c r="ED53" s="67">
        <f t="shared" si="38"/>
        <v>0</v>
      </c>
      <c r="EE53" s="67">
        <f t="shared" si="39"/>
        <v>0</v>
      </c>
      <c r="EF53" s="191">
        <f t="shared" si="64"/>
        <v>0</v>
      </c>
      <c r="EG53" s="191">
        <f t="shared" si="64"/>
        <v>0</v>
      </c>
      <c r="EH53" s="191">
        <f t="shared" si="64"/>
        <v>0</v>
      </c>
      <c r="EI53" s="191">
        <f t="shared" si="64"/>
        <v>0</v>
      </c>
      <c r="EJ53" s="191">
        <f t="shared" si="64"/>
        <v>0</v>
      </c>
      <c r="EK53" s="191">
        <f t="shared" si="64"/>
        <v>0</v>
      </c>
      <c r="EL53" s="191">
        <f t="shared" si="64"/>
        <v>0</v>
      </c>
      <c r="EM53" s="191">
        <f t="shared" si="64"/>
        <v>0</v>
      </c>
      <c r="EN53" s="191">
        <f t="shared" si="64"/>
        <v>0</v>
      </c>
      <c r="EO53" s="191">
        <f t="shared" si="64"/>
        <v>0</v>
      </c>
      <c r="EP53" s="191">
        <f t="shared" si="64"/>
        <v>0</v>
      </c>
      <c r="EQ53" s="191">
        <f t="shared" si="64"/>
        <v>0</v>
      </c>
      <c r="ER53" s="191">
        <f t="shared" si="64"/>
        <v>0</v>
      </c>
      <c r="ES53" s="191">
        <f t="shared" si="64"/>
        <v>0</v>
      </c>
      <c r="ET53" s="191">
        <f t="shared" si="64"/>
        <v>0</v>
      </c>
      <c r="EU53" s="191">
        <f t="shared" si="60"/>
        <v>0</v>
      </c>
      <c r="EV53" s="191">
        <f t="shared" si="41"/>
        <v>0</v>
      </c>
      <c r="EW53" s="191">
        <f t="shared" si="41"/>
        <v>0</v>
      </c>
      <c r="EX53" s="191">
        <f t="shared" si="41"/>
        <v>0</v>
      </c>
      <c r="EY53" s="191">
        <f t="shared" si="41"/>
        <v>0</v>
      </c>
      <c r="EZ53" s="191">
        <f t="shared" si="41"/>
        <v>0</v>
      </c>
      <c r="FA53" s="67">
        <f t="shared" si="65"/>
        <v>0</v>
      </c>
      <c r="FB53" s="67">
        <f t="shared" si="65"/>
        <v>0</v>
      </c>
      <c r="FC53" s="67">
        <f t="shared" si="65"/>
        <v>0</v>
      </c>
      <c r="FD53" s="67">
        <f t="shared" si="65"/>
        <v>0</v>
      </c>
      <c r="FE53" s="67">
        <f t="shared" si="65"/>
        <v>0</v>
      </c>
      <c r="FF53" s="67">
        <f t="shared" si="65"/>
        <v>0</v>
      </c>
      <c r="FG53" s="67">
        <f t="shared" si="65"/>
        <v>0</v>
      </c>
      <c r="FH53" s="67">
        <f t="shared" si="65"/>
        <v>0</v>
      </c>
      <c r="FI53" s="67">
        <f t="shared" si="65"/>
        <v>0</v>
      </c>
      <c r="FJ53" s="67">
        <f t="shared" si="65"/>
        <v>0</v>
      </c>
      <c r="FK53" s="67">
        <f t="shared" si="65"/>
        <v>0</v>
      </c>
      <c r="FL53" s="67">
        <f t="shared" si="65"/>
        <v>0</v>
      </c>
      <c r="FM53" s="67">
        <f t="shared" si="65"/>
        <v>0</v>
      </c>
      <c r="FN53" s="67">
        <f t="shared" si="65"/>
        <v>0</v>
      </c>
      <c r="FO53" s="67">
        <f t="shared" si="65"/>
        <v>0</v>
      </c>
      <c r="FP53" s="67">
        <f t="shared" si="61"/>
        <v>0</v>
      </c>
      <c r="FQ53" s="67">
        <f t="shared" si="43"/>
        <v>0</v>
      </c>
      <c r="FR53" s="67">
        <f t="shared" si="43"/>
        <v>0</v>
      </c>
      <c r="FS53" s="67">
        <f t="shared" si="43"/>
        <v>0</v>
      </c>
      <c r="FT53" s="67">
        <f t="shared" si="43"/>
        <v>0</v>
      </c>
      <c r="FU53" s="67">
        <f t="shared" si="43"/>
        <v>0</v>
      </c>
      <c r="FV53" s="192">
        <v>450</v>
      </c>
      <c r="FW53" s="192">
        <v>550</v>
      </c>
      <c r="FX53" s="192">
        <v>720</v>
      </c>
      <c r="FY53" s="192">
        <v>2280</v>
      </c>
      <c r="FZ53" s="192">
        <v>1650</v>
      </c>
      <c r="GA53" s="192">
        <v>1160</v>
      </c>
      <c r="GB53" s="192">
        <v>660</v>
      </c>
      <c r="GC53" s="192">
        <v>190</v>
      </c>
      <c r="GD53" s="192">
        <v>300</v>
      </c>
      <c r="GE53" s="192">
        <v>880</v>
      </c>
      <c r="GF53" s="192">
        <v>400</v>
      </c>
      <c r="GG53" s="192">
        <v>80</v>
      </c>
      <c r="GH53" s="192">
        <v>80</v>
      </c>
      <c r="GI53" s="192">
        <v>150</v>
      </c>
      <c r="GJ53" s="192">
        <v>20</v>
      </c>
      <c r="GK53" s="192">
        <v>200</v>
      </c>
      <c r="GL53" s="192">
        <v>240</v>
      </c>
      <c r="GM53" s="192">
        <v>60</v>
      </c>
      <c r="GN53" s="192">
        <v>80</v>
      </c>
      <c r="GO53" s="192">
        <v>120</v>
      </c>
      <c r="GP53" s="192">
        <v>70</v>
      </c>
      <c r="GQ53" s="67">
        <f t="shared" si="44"/>
        <v>2</v>
      </c>
      <c r="GR53" s="67">
        <f t="shared" si="45"/>
        <v>12</v>
      </c>
      <c r="GS53" s="67">
        <f t="shared" si="46"/>
        <v>1</v>
      </c>
      <c r="GT53" s="67">
        <f t="shared" si="47"/>
        <v>9999999</v>
      </c>
      <c r="GU53" s="67">
        <f t="shared" si="48"/>
        <v>1</v>
      </c>
      <c r="GX53" s="67" t="str">
        <f t="shared" si="49"/>
        <v/>
      </c>
      <c r="GY53" s="67">
        <v>1408</v>
      </c>
      <c r="HB53" s="67">
        <v>203022</v>
      </c>
      <c r="HD53" s="193">
        <f t="shared" si="62"/>
        <v>0</v>
      </c>
      <c r="HE53" s="193">
        <f t="shared" si="62"/>
        <v>0</v>
      </c>
      <c r="HF53" s="193">
        <f t="shared" si="62"/>
        <v>0</v>
      </c>
      <c r="HG53" s="193">
        <f t="shared" si="62"/>
        <v>0</v>
      </c>
      <c r="HH53" s="193">
        <f t="shared" si="62"/>
        <v>0</v>
      </c>
      <c r="HI53" s="193">
        <f t="shared" si="62"/>
        <v>0</v>
      </c>
      <c r="HJ53" s="193">
        <f t="shared" si="62"/>
        <v>0</v>
      </c>
      <c r="HK53" s="193">
        <f t="shared" si="62"/>
        <v>0</v>
      </c>
      <c r="HL53" s="193">
        <f t="shared" si="62"/>
        <v>0</v>
      </c>
      <c r="HM53" s="193">
        <f t="shared" si="62"/>
        <v>0</v>
      </c>
      <c r="HN53" s="193">
        <f t="shared" si="62"/>
        <v>0</v>
      </c>
      <c r="HO53" s="193">
        <f t="shared" si="62"/>
        <v>0</v>
      </c>
      <c r="HP53" s="193">
        <f t="shared" si="62"/>
        <v>0</v>
      </c>
      <c r="HQ53" s="193">
        <f t="shared" si="62"/>
        <v>0</v>
      </c>
      <c r="HR53" s="193">
        <f t="shared" si="62"/>
        <v>0</v>
      </c>
      <c r="HS53" s="193">
        <f t="shared" si="62"/>
        <v>0</v>
      </c>
      <c r="HT53" s="193">
        <f t="shared" si="62"/>
        <v>0</v>
      </c>
      <c r="HU53" s="193">
        <f t="shared" si="62"/>
        <v>0</v>
      </c>
      <c r="HV53" s="193">
        <f t="shared" si="62"/>
        <v>0</v>
      </c>
      <c r="HW53" s="193">
        <f t="shared" si="62"/>
        <v>0</v>
      </c>
      <c r="HX53" s="193">
        <f t="shared" si="62"/>
        <v>0</v>
      </c>
      <c r="KD53" s="195"/>
      <c r="KE53" s="194"/>
      <c r="KF53" s="194"/>
      <c r="KG53" s="194"/>
      <c r="KH53" s="194"/>
      <c r="KM53" s="142">
        <f t="shared" si="54"/>
        <v>0</v>
      </c>
      <c r="KN53" s="142">
        <f t="shared" si="54"/>
        <v>0</v>
      </c>
      <c r="KO53" s="142">
        <f t="shared" si="54"/>
        <v>0</v>
      </c>
      <c r="KP53" s="142">
        <f t="shared" si="54"/>
        <v>0</v>
      </c>
      <c r="KQ53" s="142">
        <f t="shared" si="54"/>
        <v>0</v>
      </c>
      <c r="KR53" s="142">
        <f t="shared" si="54"/>
        <v>0</v>
      </c>
      <c r="KS53" s="142">
        <f t="shared" si="54"/>
        <v>0</v>
      </c>
      <c r="KT53" s="142">
        <f t="shared" si="54"/>
        <v>0</v>
      </c>
      <c r="KU53" s="142">
        <f t="shared" si="54"/>
        <v>0</v>
      </c>
      <c r="KV53" s="142">
        <f t="shared" si="54"/>
        <v>0</v>
      </c>
      <c r="KW53" s="142">
        <f t="shared" si="54"/>
        <v>0</v>
      </c>
      <c r="KX53" s="142">
        <f t="shared" si="54"/>
        <v>0</v>
      </c>
      <c r="KY53" s="142">
        <f t="shared" si="54"/>
        <v>0</v>
      </c>
      <c r="KZ53" s="142">
        <f t="shared" si="54"/>
        <v>0</v>
      </c>
      <c r="LA53" s="142">
        <f t="shared" si="54"/>
        <v>0</v>
      </c>
      <c r="LB53" s="142">
        <f t="shared" si="53"/>
        <v>0</v>
      </c>
      <c r="LC53" s="142">
        <f t="shared" si="14"/>
        <v>0</v>
      </c>
      <c r="LD53" s="142">
        <f t="shared" si="14"/>
        <v>0</v>
      </c>
      <c r="LE53" s="142">
        <f t="shared" si="14"/>
        <v>0</v>
      </c>
      <c r="LF53" s="142">
        <f t="shared" si="14"/>
        <v>0</v>
      </c>
      <c r="LG53" s="142">
        <f t="shared" si="14"/>
        <v>0</v>
      </c>
      <c r="LI53" s="67">
        <f t="shared" si="15"/>
        <v>0</v>
      </c>
      <c r="LJ53" s="67" t="s">
        <v>966</v>
      </c>
      <c r="LK53" s="67" t="s">
        <v>966</v>
      </c>
      <c r="LL53" s="67" t="s">
        <v>966</v>
      </c>
      <c r="LM53" s="67" t="s">
        <v>966</v>
      </c>
      <c r="LN53" s="67" t="s">
        <v>966</v>
      </c>
      <c r="LO53" s="67" t="s">
        <v>966</v>
      </c>
      <c r="LP53" s="67" t="s">
        <v>966</v>
      </c>
      <c r="LQ53" s="67" t="s">
        <v>966</v>
      </c>
      <c r="LR53" s="67" t="s">
        <v>966</v>
      </c>
      <c r="LS53" s="67" t="s">
        <v>966</v>
      </c>
      <c r="LT53" s="67" t="s">
        <v>966</v>
      </c>
      <c r="LU53" s="67" t="s">
        <v>966</v>
      </c>
      <c r="LV53" s="67" t="s">
        <v>966</v>
      </c>
      <c r="LW53" s="67" t="s">
        <v>966</v>
      </c>
      <c r="LX53" s="67" t="s">
        <v>966</v>
      </c>
      <c r="LY53" s="67" t="s">
        <v>966</v>
      </c>
      <c r="LZ53" s="67" t="s">
        <v>966</v>
      </c>
      <c r="MA53" s="67" t="s">
        <v>966</v>
      </c>
      <c r="MB53" s="67" t="s">
        <v>966</v>
      </c>
      <c r="MC53" s="67" t="s">
        <v>966</v>
      </c>
      <c r="MD53" s="67" t="s">
        <v>966</v>
      </c>
    </row>
    <row r="54" spans="1:342" ht="12.75" hidden="1" customHeight="1">
      <c r="A54" s="151" t="s">
        <v>954</v>
      </c>
      <c r="B54" s="67" t="s">
        <v>959</v>
      </c>
      <c r="C54" s="67">
        <v>9200491</v>
      </c>
      <c r="E54" s="77"/>
      <c r="F54" s="162" t="s">
        <v>960</v>
      </c>
      <c r="G54" s="163" t="s">
        <v>954</v>
      </c>
      <c r="H54" s="164"/>
      <c r="I54" s="165"/>
      <c r="J54" s="163" t="str">
        <f t="shared" si="56"/>
        <v>UNKNOWN</v>
      </c>
      <c r="K54" s="166"/>
      <c r="L54" s="166"/>
      <c r="M54" s="167"/>
      <c r="N54" s="167" t="s">
        <v>980</v>
      </c>
      <c r="O54" s="168"/>
      <c r="P54" s="168"/>
      <c r="Q54" s="168"/>
      <c r="R54" s="169"/>
      <c r="S54" s="170"/>
      <c r="T54" s="171"/>
      <c r="U54" s="169"/>
      <c r="V54" s="169"/>
      <c r="W54" s="169"/>
      <c r="X54" s="172"/>
      <c r="Y54" s="166" t="s">
        <v>965</v>
      </c>
      <c r="Z54" s="172" t="s">
        <v>978</v>
      </c>
      <c r="AA54" s="169"/>
      <c r="AB54" s="169"/>
      <c r="AC54" s="169"/>
      <c r="AD54" s="170" t="str">
        <f t="shared" si="19"/>
        <v/>
      </c>
      <c r="AE54" s="169"/>
      <c r="AF54" s="169"/>
      <c r="AG54" s="173"/>
      <c r="AH54" s="169"/>
      <c r="AI54" s="173"/>
      <c r="AJ54" s="173"/>
      <c r="AK54" s="174" t="str">
        <f t="shared" si="20"/>
        <v>_</v>
      </c>
      <c r="AL54" s="175" t="str">
        <f t="shared" si="21"/>
        <v>_</v>
      </c>
      <c r="AM54" s="173"/>
      <c r="AN54" s="173"/>
      <c r="AO54" s="175" t="str">
        <f t="shared" si="22"/>
        <v>_</v>
      </c>
      <c r="AP54" s="169"/>
      <c r="AQ54" s="169"/>
      <c r="AR54" s="169"/>
      <c r="AS54" s="169"/>
      <c r="AT54" s="169"/>
      <c r="AU54" s="169"/>
      <c r="AV54" s="169"/>
      <c r="AW54" s="169"/>
      <c r="AX54" s="169"/>
      <c r="AY54" s="169"/>
      <c r="AZ54" s="169"/>
      <c r="BA54" s="176"/>
      <c r="BB54" s="177"/>
      <c r="BC54" s="177"/>
      <c r="BD54" s="177"/>
      <c r="BE54" s="177"/>
      <c r="BF54" s="177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8">
        <v>0.05</v>
      </c>
      <c r="BX54" s="179">
        <v>26</v>
      </c>
      <c r="BY54" s="180">
        <v>0.55000000000000004</v>
      </c>
      <c r="BZ54" s="169"/>
      <c r="CA54" s="181" t="str">
        <f t="shared" si="23"/>
        <v/>
      </c>
      <c r="CB54" s="182"/>
      <c r="CC54" s="183">
        <f t="shared" si="24"/>
        <v>0</v>
      </c>
      <c r="CD54" s="183">
        <f t="shared" si="25"/>
        <v>0</v>
      </c>
      <c r="CE54" s="184">
        <v>2</v>
      </c>
      <c r="CF54" s="184">
        <v>12</v>
      </c>
      <c r="CG54" s="184"/>
      <c r="CH54" s="184"/>
      <c r="CI54" s="184"/>
      <c r="CJ54" s="181">
        <f t="shared" si="26"/>
        <v>0</v>
      </c>
      <c r="CK54" s="181">
        <f t="shared" si="27"/>
        <v>0</v>
      </c>
      <c r="CL54" s="185">
        <f t="shared" si="28"/>
        <v>0</v>
      </c>
      <c r="CM54" s="186">
        <f t="shared" si="29"/>
        <v>0</v>
      </c>
      <c r="CN54" s="187" t="str">
        <f t="shared" si="30"/>
        <v/>
      </c>
      <c r="CO54" s="188">
        <f t="shared" si="31"/>
        <v>0</v>
      </c>
      <c r="CP54" s="188">
        <f t="shared" si="32"/>
        <v>0</v>
      </c>
      <c r="CQ54" s="177"/>
      <c r="CR54" s="189">
        <f t="shared" si="58"/>
        <v>0</v>
      </c>
      <c r="CS54" s="189">
        <f t="shared" si="58"/>
        <v>0</v>
      </c>
      <c r="CT54" s="189">
        <f t="shared" si="58"/>
        <v>0</v>
      </c>
      <c r="CU54" s="189">
        <f t="shared" si="58"/>
        <v>0</v>
      </c>
      <c r="CV54" s="189">
        <f t="shared" si="58"/>
        <v>0</v>
      </c>
      <c r="CW54" s="189">
        <f t="shared" si="58"/>
        <v>0</v>
      </c>
      <c r="CX54" s="189">
        <f t="shared" si="58"/>
        <v>0</v>
      </c>
      <c r="CY54" s="189">
        <f t="shared" si="58"/>
        <v>0</v>
      </c>
      <c r="CZ54" s="189">
        <f t="shared" si="58"/>
        <v>0</v>
      </c>
      <c r="DA54" s="189">
        <f t="shared" si="58"/>
        <v>0</v>
      </c>
      <c r="DB54" s="189">
        <f t="shared" si="58"/>
        <v>0</v>
      </c>
      <c r="DC54" s="189">
        <f t="shared" si="58"/>
        <v>0</v>
      </c>
      <c r="DD54" s="189">
        <f t="shared" si="58"/>
        <v>0</v>
      </c>
      <c r="DE54" s="189">
        <f t="shared" si="58"/>
        <v>0</v>
      </c>
      <c r="DF54" s="189">
        <f t="shared" si="58"/>
        <v>0</v>
      </c>
      <c r="DG54" s="189">
        <f t="shared" si="58"/>
        <v>0</v>
      </c>
      <c r="DH54" s="189">
        <f t="shared" si="63"/>
        <v>0</v>
      </c>
      <c r="DI54" s="189">
        <f t="shared" si="63"/>
        <v>0</v>
      </c>
      <c r="DJ54" s="189">
        <f t="shared" si="63"/>
        <v>0</v>
      </c>
      <c r="DK54" s="189">
        <f t="shared" si="63"/>
        <v>0</v>
      </c>
      <c r="DL54" s="189">
        <f t="shared" si="63"/>
        <v>0</v>
      </c>
      <c r="DM54" s="186">
        <f t="shared" si="33"/>
        <v>0</v>
      </c>
      <c r="DN54" s="190"/>
      <c r="DO54" s="190"/>
      <c r="DP54" s="190"/>
      <c r="DQ54" s="190"/>
      <c r="DR54" s="181">
        <f t="shared" si="34"/>
        <v>0</v>
      </c>
      <c r="DS54" s="181">
        <f t="shared" si="34"/>
        <v>0</v>
      </c>
      <c r="DT54" s="181">
        <f t="shared" si="34"/>
        <v>0</v>
      </c>
      <c r="DU54" s="181">
        <f t="shared" si="34"/>
        <v>0</v>
      </c>
      <c r="DV54" s="169"/>
      <c r="DW54" s="172"/>
      <c r="DX54" s="67">
        <f t="shared" si="59"/>
        <v>0</v>
      </c>
      <c r="DY54" s="67">
        <f t="shared" si="35"/>
        <v>0</v>
      </c>
      <c r="DZ54" s="67">
        <f t="shared" si="36"/>
        <v>0</v>
      </c>
      <c r="EA54" s="67">
        <v>0</v>
      </c>
      <c r="EB54" s="67">
        <v>4361028</v>
      </c>
      <c r="EC54" s="67">
        <f t="shared" si="37"/>
        <v>0</v>
      </c>
      <c r="ED54" s="67">
        <f t="shared" si="38"/>
        <v>0</v>
      </c>
      <c r="EE54" s="67">
        <f t="shared" si="39"/>
        <v>0</v>
      </c>
      <c r="EF54" s="191">
        <f t="shared" si="64"/>
        <v>0</v>
      </c>
      <c r="EG54" s="191">
        <f t="shared" si="64"/>
        <v>0</v>
      </c>
      <c r="EH54" s="191">
        <f t="shared" si="64"/>
        <v>0</v>
      </c>
      <c r="EI54" s="191">
        <f t="shared" si="64"/>
        <v>0</v>
      </c>
      <c r="EJ54" s="191">
        <f t="shared" si="64"/>
        <v>0</v>
      </c>
      <c r="EK54" s="191">
        <f t="shared" si="64"/>
        <v>0</v>
      </c>
      <c r="EL54" s="191">
        <f t="shared" si="64"/>
        <v>0</v>
      </c>
      <c r="EM54" s="191">
        <f t="shared" si="64"/>
        <v>0</v>
      </c>
      <c r="EN54" s="191">
        <f t="shared" si="64"/>
        <v>0</v>
      </c>
      <c r="EO54" s="191">
        <f t="shared" si="64"/>
        <v>0</v>
      </c>
      <c r="EP54" s="191">
        <f t="shared" si="64"/>
        <v>0</v>
      </c>
      <c r="EQ54" s="191">
        <f t="shared" si="64"/>
        <v>0</v>
      </c>
      <c r="ER54" s="191">
        <f t="shared" si="64"/>
        <v>0</v>
      </c>
      <c r="ES54" s="191">
        <f t="shared" si="64"/>
        <v>0</v>
      </c>
      <c r="ET54" s="191">
        <f t="shared" si="64"/>
        <v>0</v>
      </c>
      <c r="EU54" s="191">
        <f t="shared" si="60"/>
        <v>0</v>
      </c>
      <c r="EV54" s="191">
        <f t="shared" si="41"/>
        <v>0</v>
      </c>
      <c r="EW54" s="191">
        <f t="shared" si="41"/>
        <v>0</v>
      </c>
      <c r="EX54" s="191">
        <f t="shared" si="41"/>
        <v>0</v>
      </c>
      <c r="EY54" s="191">
        <f t="shared" si="41"/>
        <v>0</v>
      </c>
      <c r="EZ54" s="191">
        <f t="shared" si="41"/>
        <v>0</v>
      </c>
      <c r="FA54" s="67">
        <f t="shared" si="65"/>
        <v>0</v>
      </c>
      <c r="FB54" s="67">
        <f t="shared" si="65"/>
        <v>0</v>
      </c>
      <c r="FC54" s="67">
        <f t="shared" si="65"/>
        <v>0</v>
      </c>
      <c r="FD54" s="67">
        <f t="shared" si="65"/>
        <v>0</v>
      </c>
      <c r="FE54" s="67">
        <f t="shared" si="65"/>
        <v>0</v>
      </c>
      <c r="FF54" s="67">
        <f t="shared" si="65"/>
        <v>0</v>
      </c>
      <c r="FG54" s="67">
        <f t="shared" si="65"/>
        <v>0</v>
      </c>
      <c r="FH54" s="67">
        <f t="shared" si="65"/>
        <v>0</v>
      </c>
      <c r="FI54" s="67">
        <f t="shared" si="65"/>
        <v>0</v>
      </c>
      <c r="FJ54" s="67">
        <f t="shared" si="65"/>
        <v>0</v>
      </c>
      <c r="FK54" s="67">
        <f t="shared" si="65"/>
        <v>0</v>
      </c>
      <c r="FL54" s="67">
        <f t="shared" si="65"/>
        <v>0</v>
      </c>
      <c r="FM54" s="67">
        <f t="shared" si="65"/>
        <v>0</v>
      </c>
      <c r="FN54" s="67">
        <f t="shared" si="65"/>
        <v>0</v>
      </c>
      <c r="FO54" s="67">
        <f t="shared" si="65"/>
        <v>0</v>
      </c>
      <c r="FP54" s="67">
        <f t="shared" si="61"/>
        <v>0</v>
      </c>
      <c r="FQ54" s="67">
        <f t="shared" si="43"/>
        <v>0</v>
      </c>
      <c r="FR54" s="67">
        <f t="shared" si="43"/>
        <v>0</v>
      </c>
      <c r="FS54" s="67">
        <f t="shared" si="43"/>
        <v>0</v>
      </c>
      <c r="FT54" s="67">
        <f t="shared" si="43"/>
        <v>0</v>
      </c>
      <c r="FU54" s="67">
        <f t="shared" si="43"/>
        <v>0</v>
      </c>
      <c r="FV54" s="192">
        <v>450</v>
      </c>
      <c r="FW54" s="192">
        <v>550</v>
      </c>
      <c r="FX54" s="192">
        <v>720</v>
      </c>
      <c r="FY54" s="192">
        <v>2280</v>
      </c>
      <c r="FZ54" s="192">
        <v>1650</v>
      </c>
      <c r="GA54" s="192">
        <v>1160</v>
      </c>
      <c r="GB54" s="192">
        <v>660</v>
      </c>
      <c r="GC54" s="192">
        <v>190</v>
      </c>
      <c r="GD54" s="192">
        <v>300</v>
      </c>
      <c r="GE54" s="192">
        <v>880</v>
      </c>
      <c r="GF54" s="192">
        <v>400</v>
      </c>
      <c r="GG54" s="192">
        <v>80</v>
      </c>
      <c r="GH54" s="192">
        <v>80</v>
      </c>
      <c r="GI54" s="192">
        <v>150</v>
      </c>
      <c r="GJ54" s="192">
        <v>20</v>
      </c>
      <c r="GK54" s="192">
        <v>200</v>
      </c>
      <c r="GL54" s="192">
        <v>240</v>
      </c>
      <c r="GM54" s="192">
        <v>60</v>
      </c>
      <c r="GN54" s="192">
        <v>80</v>
      </c>
      <c r="GO54" s="192">
        <v>120</v>
      </c>
      <c r="GP54" s="192">
        <v>70</v>
      </c>
      <c r="GQ54" s="67">
        <f t="shared" si="44"/>
        <v>2</v>
      </c>
      <c r="GR54" s="67">
        <f t="shared" si="45"/>
        <v>12</v>
      </c>
      <c r="GS54" s="67">
        <f t="shared" si="46"/>
        <v>1</v>
      </c>
      <c r="GT54" s="67">
        <f t="shared" si="47"/>
        <v>9999999</v>
      </c>
      <c r="GU54" s="67">
        <f t="shared" si="48"/>
        <v>1</v>
      </c>
      <c r="GX54" s="67" t="str">
        <f t="shared" si="49"/>
        <v/>
      </c>
      <c r="GY54" s="67">
        <v>1408</v>
      </c>
      <c r="HB54" s="67">
        <v>203022</v>
      </c>
      <c r="HD54" s="193">
        <f t="shared" si="62"/>
        <v>0</v>
      </c>
      <c r="HE54" s="193">
        <f t="shared" si="62"/>
        <v>0</v>
      </c>
      <c r="HF54" s="193">
        <f t="shared" si="62"/>
        <v>0</v>
      </c>
      <c r="HG54" s="193">
        <f t="shared" ref="HG54:HX58" si="66">IF(LM54="F",,IF($CB54&lt;0,0,IF(OR(BE30054="T",$GW54=1),CU30054,IF($AC54&lt;&gt;"Yes",ROUND(INT(IF(IF(EI54&gt;$GR54,$GR54,EI54)&lt;$GQ54,ROUND(EI54/$GQ54,0)*$GQ54,IF(EI54&gt;$GR54,$GR54,EI54))/$GU54),0)*$GU54,IF(ISERROR(($CB54*((CU30054*CU$16)/SUMPRODUCT($CR30054:$DL30054,$CR$16:$DL$16)))/CU$16),0,($CB54*((CU30054*CU$16)/SUMPRODUCT($CR30054:$DL30054,$CR$16:$DL$16)))/CU$16)))))</f>
        <v>0</v>
      </c>
      <c r="HH54" s="193">
        <f t="shared" si="66"/>
        <v>0</v>
      </c>
      <c r="HI54" s="193">
        <f t="shared" si="66"/>
        <v>0</v>
      </c>
      <c r="HJ54" s="193">
        <f t="shared" si="66"/>
        <v>0</v>
      </c>
      <c r="HK54" s="193">
        <f t="shared" si="66"/>
        <v>0</v>
      </c>
      <c r="HL54" s="193">
        <f t="shared" si="66"/>
        <v>0</v>
      </c>
      <c r="HM54" s="193">
        <f t="shared" si="66"/>
        <v>0</v>
      </c>
      <c r="HN54" s="193">
        <f t="shared" si="66"/>
        <v>0</v>
      </c>
      <c r="HO54" s="193">
        <f t="shared" si="66"/>
        <v>0</v>
      </c>
      <c r="HP54" s="193">
        <f t="shared" si="66"/>
        <v>0</v>
      </c>
      <c r="HQ54" s="193">
        <f t="shared" si="66"/>
        <v>0</v>
      </c>
      <c r="HR54" s="193">
        <f t="shared" si="66"/>
        <v>0</v>
      </c>
      <c r="HS54" s="193">
        <f t="shared" si="66"/>
        <v>0</v>
      </c>
      <c r="HT54" s="193">
        <f t="shared" si="66"/>
        <v>0</v>
      </c>
      <c r="HU54" s="193">
        <f t="shared" si="66"/>
        <v>0</v>
      </c>
      <c r="HV54" s="193">
        <f t="shared" si="66"/>
        <v>0</v>
      </c>
      <c r="HW54" s="193">
        <f t="shared" si="66"/>
        <v>0</v>
      </c>
      <c r="HX54" s="193">
        <f t="shared" si="66"/>
        <v>0</v>
      </c>
      <c r="KD54" s="195"/>
      <c r="KE54" s="194"/>
      <c r="KF54" s="194"/>
      <c r="KG54" s="194"/>
      <c r="KH54" s="194"/>
      <c r="KM54" s="142">
        <f t="shared" si="54"/>
        <v>0</v>
      </c>
      <c r="KN54" s="142">
        <f t="shared" si="54"/>
        <v>0</v>
      </c>
      <c r="KO54" s="142">
        <f t="shared" si="54"/>
        <v>0</v>
      </c>
      <c r="KP54" s="142">
        <f t="shared" si="54"/>
        <v>0</v>
      </c>
      <c r="KQ54" s="142">
        <f t="shared" si="54"/>
        <v>0</v>
      </c>
      <c r="KR54" s="142">
        <f t="shared" si="54"/>
        <v>0</v>
      </c>
      <c r="KS54" s="142">
        <f t="shared" si="54"/>
        <v>0</v>
      </c>
      <c r="KT54" s="142">
        <f t="shared" si="54"/>
        <v>0</v>
      </c>
      <c r="KU54" s="142">
        <f t="shared" si="54"/>
        <v>0</v>
      </c>
      <c r="KV54" s="142">
        <f t="shared" si="54"/>
        <v>0</v>
      </c>
      <c r="KW54" s="142">
        <f t="shared" si="54"/>
        <v>0</v>
      </c>
      <c r="KX54" s="142">
        <f t="shared" si="54"/>
        <v>0</v>
      </c>
      <c r="KY54" s="142">
        <f t="shared" si="54"/>
        <v>0</v>
      </c>
      <c r="KZ54" s="142">
        <f t="shared" si="54"/>
        <v>0</v>
      </c>
      <c r="LA54" s="142">
        <f t="shared" si="54"/>
        <v>0</v>
      </c>
      <c r="LB54" s="142">
        <f t="shared" si="53"/>
        <v>0</v>
      </c>
      <c r="LC54" s="142">
        <f t="shared" si="14"/>
        <v>0</v>
      </c>
      <c r="LD54" s="142">
        <f t="shared" si="14"/>
        <v>0</v>
      </c>
      <c r="LE54" s="142">
        <f t="shared" si="14"/>
        <v>0</v>
      </c>
      <c r="LF54" s="142">
        <f t="shared" si="14"/>
        <v>0</v>
      </c>
      <c r="LG54" s="142">
        <f t="shared" si="14"/>
        <v>0</v>
      </c>
      <c r="LI54" s="67">
        <f t="shared" si="15"/>
        <v>0</v>
      </c>
      <c r="LJ54" s="67" t="s">
        <v>966</v>
      </c>
      <c r="LK54" s="67" t="s">
        <v>966</v>
      </c>
      <c r="LL54" s="67" t="s">
        <v>966</v>
      </c>
      <c r="LM54" s="67" t="s">
        <v>966</v>
      </c>
      <c r="LN54" s="67" t="s">
        <v>966</v>
      </c>
      <c r="LO54" s="67" t="s">
        <v>966</v>
      </c>
      <c r="LP54" s="67" t="s">
        <v>966</v>
      </c>
      <c r="LQ54" s="67" t="s">
        <v>966</v>
      </c>
      <c r="LR54" s="67" t="s">
        <v>966</v>
      </c>
      <c r="LS54" s="67" t="s">
        <v>966</v>
      </c>
      <c r="LT54" s="67" t="s">
        <v>966</v>
      </c>
      <c r="LU54" s="67" t="s">
        <v>966</v>
      </c>
      <c r="LV54" s="67" t="s">
        <v>966</v>
      </c>
      <c r="LW54" s="67" t="s">
        <v>966</v>
      </c>
      <c r="LX54" s="67" t="s">
        <v>966</v>
      </c>
      <c r="LY54" s="67" t="s">
        <v>966</v>
      </c>
      <c r="LZ54" s="67" t="s">
        <v>966</v>
      </c>
      <c r="MA54" s="67" t="s">
        <v>966</v>
      </c>
      <c r="MB54" s="67" t="s">
        <v>966</v>
      </c>
      <c r="MC54" s="67" t="s">
        <v>966</v>
      </c>
      <c r="MD54" s="67" t="s">
        <v>966</v>
      </c>
    </row>
    <row r="55" spans="1:342" ht="12.75" hidden="1" customHeight="1">
      <c r="A55" s="151" t="s">
        <v>954</v>
      </c>
      <c r="B55" s="67" t="s">
        <v>959</v>
      </c>
      <c r="C55" s="67">
        <v>9200491</v>
      </c>
      <c r="E55" s="77"/>
      <c r="F55" s="162" t="s">
        <v>960</v>
      </c>
      <c r="G55" s="163" t="s">
        <v>954</v>
      </c>
      <c r="H55" s="164"/>
      <c r="I55" s="165"/>
      <c r="J55" s="163" t="str">
        <f t="shared" si="56"/>
        <v>UNKNOWN</v>
      </c>
      <c r="K55" s="166"/>
      <c r="L55" s="166"/>
      <c r="M55" s="167"/>
      <c r="N55" s="167" t="s">
        <v>980</v>
      </c>
      <c r="O55" s="168"/>
      <c r="P55" s="168"/>
      <c r="Q55" s="168"/>
      <c r="R55" s="169"/>
      <c r="S55" s="170"/>
      <c r="T55" s="171"/>
      <c r="U55" s="169"/>
      <c r="V55" s="169"/>
      <c r="W55" s="169"/>
      <c r="X55" s="172"/>
      <c r="Y55" s="166" t="s">
        <v>965</v>
      </c>
      <c r="Z55" s="172" t="s">
        <v>978</v>
      </c>
      <c r="AA55" s="169"/>
      <c r="AB55" s="169"/>
      <c r="AC55" s="169"/>
      <c r="AD55" s="170" t="str">
        <f t="shared" si="19"/>
        <v/>
      </c>
      <c r="AE55" s="169"/>
      <c r="AF55" s="169"/>
      <c r="AG55" s="173"/>
      <c r="AH55" s="169"/>
      <c r="AI55" s="173"/>
      <c r="AJ55" s="173"/>
      <c r="AK55" s="174" t="str">
        <f t="shared" si="20"/>
        <v>_</v>
      </c>
      <c r="AL55" s="175" t="str">
        <f t="shared" si="21"/>
        <v>_</v>
      </c>
      <c r="AM55" s="173"/>
      <c r="AN55" s="173"/>
      <c r="AO55" s="175" t="str">
        <f t="shared" si="22"/>
        <v>_</v>
      </c>
      <c r="AP55" s="169"/>
      <c r="AQ55" s="169"/>
      <c r="AR55" s="169"/>
      <c r="AS55" s="169"/>
      <c r="AT55" s="169"/>
      <c r="AU55" s="169"/>
      <c r="AV55" s="169"/>
      <c r="AW55" s="169"/>
      <c r="AX55" s="169"/>
      <c r="AY55" s="169"/>
      <c r="AZ55" s="169"/>
      <c r="BA55" s="176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8">
        <v>0.05</v>
      </c>
      <c r="BX55" s="179">
        <v>26</v>
      </c>
      <c r="BY55" s="180">
        <v>0.55000000000000004</v>
      </c>
      <c r="BZ55" s="169"/>
      <c r="CA55" s="181" t="str">
        <f t="shared" si="23"/>
        <v/>
      </c>
      <c r="CB55" s="182"/>
      <c r="CC55" s="183">
        <f t="shared" si="24"/>
        <v>0</v>
      </c>
      <c r="CD55" s="183">
        <f t="shared" si="25"/>
        <v>0</v>
      </c>
      <c r="CE55" s="184">
        <v>2</v>
      </c>
      <c r="CF55" s="184">
        <v>12</v>
      </c>
      <c r="CG55" s="184"/>
      <c r="CH55" s="184"/>
      <c r="CI55" s="184"/>
      <c r="CJ55" s="181">
        <f t="shared" si="26"/>
        <v>0</v>
      </c>
      <c r="CK55" s="181">
        <f t="shared" si="27"/>
        <v>0</v>
      </c>
      <c r="CL55" s="185">
        <f t="shared" si="28"/>
        <v>0</v>
      </c>
      <c r="CM55" s="186">
        <f t="shared" si="29"/>
        <v>0</v>
      </c>
      <c r="CN55" s="187" t="str">
        <f t="shared" si="30"/>
        <v/>
      </c>
      <c r="CO55" s="188">
        <f t="shared" si="31"/>
        <v>0</v>
      </c>
      <c r="CP55" s="188">
        <f t="shared" si="32"/>
        <v>0</v>
      </c>
      <c r="CQ55" s="177"/>
      <c r="CR55" s="189">
        <f t="shared" si="58"/>
        <v>0</v>
      </c>
      <c r="CS55" s="189">
        <f t="shared" si="58"/>
        <v>0</v>
      </c>
      <c r="CT55" s="189">
        <f t="shared" si="58"/>
        <v>0</v>
      </c>
      <c r="CU55" s="189">
        <f t="shared" si="58"/>
        <v>0</v>
      </c>
      <c r="CV55" s="189">
        <f t="shared" si="58"/>
        <v>0</v>
      </c>
      <c r="CW55" s="189">
        <f t="shared" si="58"/>
        <v>0</v>
      </c>
      <c r="CX55" s="189">
        <f t="shared" si="58"/>
        <v>0</v>
      </c>
      <c r="CY55" s="189">
        <f t="shared" si="58"/>
        <v>0</v>
      </c>
      <c r="CZ55" s="189">
        <f t="shared" si="58"/>
        <v>0</v>
      </c>
      <c r="DA55" s="189">
        <f t="shared" si="58"/>
        <v>0</v>
      </c>
      <c r="DB55" s="189">
        <f t="shared" si="58"/>
        <v>0</v>
      </c>
      <c r="DC55" s="189">
        <f t="shared" si="58"/>
        <v>0</v>
      </c>
      <c r="DD55" s="189">
        <f t="shared" si="58"/>
        <v>0</v>
      </c>
      <c r="DE55" s="189">
        <f t="shared" si="58"/>
        <v>0</v>
      </c>
      <c r="DF55" s="189">
        <f t="shared" si="58"/>
        <v>0</v>
      </c>
      <c r="DG55" s="189">
        <f t="shared" si="58"/>
        <v>0</v>
      </c>
      <c r="DH55" s="189">
        <f t="shared" si="63"/>
        <v>0</v>
      </c>
      <c r="DI55" s="189">
        <f t="shared" si="63"/>
        <v>0</v>
      </c>
      <c r="DJ55" s="189">
        <f t="shared" si="63"/>
        <v>0</v>
      </c>
      <c r="DK55" s="189">
        <f t="shared" si="63"/>
        <v>0</v>
      </c>
      <c r="DL55" s="189">
        <f t="shared" si="63"/>
        <v>0</v>
      </c>
      <c r="DM55" s="186">
        <f t="shared" si="33"/>
        <v>0</v>
      </c>
      <c r="DN55" s="190"/>
      <c r="DO55" s="190"/>
      <c r="DP55" s="190"/>
      <c r="DQ55" s="190"/>
      <c r="DR55" s="181">
        <f t="shared" si="34"/>
        <v>0</v>
      </c>
      <c r="DS55" s="181">
        <f t="shared" si="34"/>
        <v>0</v>
      </c>
      <c r="DT55" s="181">
        <f t="shared" si="34"/>
        <v>0</v>
      </c>
      <c r="DU55" s="181">
        <f t="shared" si="34"/>
        <v>0</v>
      </c>
      <c r="DV55" s="169"/>
      <c r="DW55" s="172"/>
      <c r="DX55" s="67">
        <f t="shared" si="59"/>
        <v>0</v>
      </c>
      <c r="DY55" s="67">
        <f t="shared" si="35"/>
        <v>0</v>
      </c>
      <c r="DZ55" s="67">
        <f t="shared" si="36"/>
        <v>0</v>
      </c>
      <c r="EA55" s="67">
        <v>0</v>
      </c>
      <c r="EB55" s="67">
        <v>4361028</v>
      </c>
      <c r="EC55" s="67">
        <f t="shared" si="37"/>
        <v>0</v>
      </c>
      <c r="ED55" s="67">
        <f t="shared" si="38"/>
        <v>0</v>
      </c>
      <c r="EE55" s="67">
        <f t="shared" si="39"/>
        <v>0</v>
      </c>
      <c r="EF55" s="191">
        <f t="shared" si="64"/>
        <v>0</v>
      </c>
      <c r="EG55" s="191">
        <f t="shared" si="64"/>
        <v>0</v>
      </c>
      <c r="EH55" s="191">
        <f t="shared" si="64"/>
        <v>0</v>
      </c>
      <c r="EI55" s="191">
        <f t="shared" si="64"/>
        <v>0</v>
      </c>
      <c r="EJ55" s="191">
        <f t="shared" si="64"/>
        <v>0</v>
      </c>
      <c r="EK55" s="191">
        <f t="shared" si="64"/>
        <v>0</v>
      </c>
      <c r="EL55" s="191">
        <f t="shared" si="64"/>
        <v>0</v>
      </c>
      <c r="EM55" s="191">
        <f t="shared" si="64"/>
        <v>0</v>
      </c>
      <c r="EN55" s="191">
        <f t="shared" si="64"/>
        <v>0</v>
      </c>
      <c r="EO55" s="191">
        <f t="shared" si="64"/>
        <v>0</v>
      </c>
      <c r="EP55" s="191">
        <f t="shared" si="64"/>
        <v>0</v>
      </c>
      <c r="EQ55" s="191">
        <f t="shared" si="64"/>
        <v>0</v>
      </c>
      <c r="ER55" s="191">
        <f t="shared" si="64"/>
        <v>0</v>
      </c>
      <c r="ES55" s="191">
        <f t="shared" si="64"/>
        <v>0</v>
      </c>
      <c r="ET55" s="191">
        <f t="shared" si="64"/>
        <v>0</v>
      </c>
      <c r="EU55" s="191">
        <f t="shared" si="60"/>
        <v>0</v>
      </c>
      <c r="EV55" s="191">
        <f t="shared" si="41"/>
        <v>0</v>
      </c>
      <c r="EW55" s="191">
        <f t="shared" si="41"/>
        <v>0</v>
      </c>
      <c r="EX55" s="191">
        <f t="shared" si="41"/>
        <v>0</v>
      </c>
      <c r="EY55" s="191">
        <f t="shared" si="41"/>
        <v>0</v>
      </c>
      <c r="EZ55" s="191">
        <f t="shared" si="41"/>
        <v>0</v>
      </c>
      <c r="FA55" s="67">
        <f t="shared" si="65"/>
        <v>0</v>
      </c>
      <c r="FB55" s="67">
        <f t="shared" si="65"/>
        <v>0</v>
      </c>
      <c r="FC55" s="67">
        <f t="shared" si="65"/>
        <v>0</v>
      </c>
      <c r="FD55" s="67">
        <f t="shared" si="65"/>
        <v>0</v>
      </c>
      <c r="FE55" s="67">
        <f t="shared" si="65"/>
        <v>0</v>
      </c>
      <c r="FF55" s="67">
        <f t="shared" si="65"/>
        <v>0</v>
      </c>
      <c r="FG55" s="67">
        <f t="shared" si="65"/>
        <v>0</v>
      </c>
      <c r="FH55" s="67">
        <f t="shared" si="65"/>
        <v>0</v>
      </c>
      <c r="FI55" s="67">
        <f t="shared" si="65"/>
        <v>0</v>
      </c>
      <c r="FJ55" s="67">
        <f t="shared" si="65"/>
        <v>0</v>
      </c>
      <c r="FK55" s="67">
        <f t="shared" si="65"/>
        <v>0</v>
      </c>
      <c r="FL55" s="67">
        <f t="shared" si="65"/>
        <v>0</v>
      </c>
      <c r="FM55" s="67">
        <f t="shared" si="65"/>
        <v>0</v>
      </c>
      <c r="FN55" s="67">
        <f t="shared" si="65"/>
        <v>0</v>
      </c>
      <c r="FO55" s="67">
        <f t="shared" si="65"/>
        <v>0</v>
      </c>
      <c r="FP55" s="67">
        <f t="shared" si="61"/>
        <v>0</v>
      </c>
      <c r="FQ55" s="67">
        <f t="shared" si="43"/>
        <v>0</v>
      </c>
      <c r="FR55" s="67">
        <f t="shared" si="43"/>
        <v>0</v>
      </c>
      <c r="FS55" s="67">
        <f t="shared" si="43"/>
        <v>0</v>
      </c>
      <c r="FT55" s="67">
        <f t="shared" si="43"/>
        <v>0</v>
      </c>
      <c r="FU55" s="67">
        <f t="shared" si="43"/>
        <v>0</v>
      </c>
      <c r="FV55" s="192">
        <v>450</v>
      </c>
      <c r="FW55" s="192">
        <v>550</v>
      </c>
      <c r="FX55" s="192">
        <v>720</v>
      </c>
      <c r="FY55" s="192">
        <v>2280</v>
      </c>
      <c r="FZ55" s="192">
        <v>1650</v>
      </c>
      <c r="GA55" s="192">
        <v>1160</v>
      </c>
      <c r="GB55" s="192">
        <v>660</v>
      </c>
      <c r="GC55" s="192">
        <v>190</v>
      </c>
      <c r="GD55" s="192">
        <v>300</v>
      </c>
      <c r="GE55" s="192">
        <v>880</v>
      </c>
      <c r="GF55" s="192">
        <v>400</v>
      </c>
      <c r="GG55" s="192">
        <v>80</v>
      </c>
      <c r="GH55" s="192">
        <v>80</v>
      </c>
      <c r="GI55" s="192">
        <v>150</v>
      </c>
      <c r="GJ55" s="192">
        <v>20</v>
      </c>
      <c r="GK55" s="192">
        <v>200</v>
      </c>
      <c r="GL55" s="192">
        <v>240</v>
      </c>
      <c r="GM55" s="192">
        <v>60</v>
      </c>
      <c r="GN55" s="192">
        <v>80</v>
      </c>
      <c r="GO55" s="192">
        <v>120</v>
      </c>
      <c r="GP55" s="192">
        <v>70</v>
      </c>
      <c r="GQ55" s="67">
        <f t="shared" si="44"/>
        <v>2</v>
      </c>
      <c r="GR55" s="67">
        <f t="shared" si="45"/>
        <v>12</v>
      </c>
      <c r="GS55" s="67">
        <f t="shared" si="46"/>
        <v>1</v>
      </c>
      <c r="GT55" s="67">
        <f t="shared" si="47"/>
        <v>9999999</v>
      </c>
      <c r="GU55" s="67">
        <f t="shared" si="48"/>
        <v>1</v>
      </c>
      <c r="GX55" s="67" t="str">
        <f t="shared" si="49"/>
        <v/>
      </c>
      <c r="GY55" s="67">
        <v>1408</v>
      </c>
      <c r="HB55" s="67">
        <v>203022</v>
      </c>
      <c r="HD55" s="193">
        <f t="shared" ref="HD55:HF58" si="67">IF(LJ55="F",,IF($CB55&lt;0,0,IF(OR(BB30055="T",$GW55=1),CR30055,IF($AC55&lt;&gt;"Yes",ROUND(INT(IF(IF(EF55&gt;$GR55,$GR55,EF55)&lt;$GQ55,ROUND(EF55/$GQ55,0)*$GQ55,IF(EF55&gt;$GR55,$GR55,EF55))/$GU55),0)*$GU55,IF(ISERROR(($CB55*((CR30055*CR$16)/SUMPRODUCT($CR30055:$DL30055,$CR$16:$DL$16)))/CR$16),0,($CB55*((CR30055*CR$16)/SUMPRODUCT($CR30055:$DL30055,$CR$16:$DL$16)))/CR$16)))))</f>
        <v>0</v>
      </c>
      <c r="HE55" s="193">
        <f t="shared" si="67"/>
        <v>0</v>
      </c>
      <c r="HF55" s="193">
        <f t="shared" si="67"/>
        <v>0</v>
      </c>
      <c r="HG55" s="193">
        <f t="shared" si="66"/>
        <v>0</v>
      </c>
      <c r="HH55" s="193">
        <f t="shared" si="66"/>
        <v>0</v>
      </c>
      <c r="HI55" s="193">
        <f t="shared" si="66"/>
        <v>0</v>
      </c>
      <c r="HJ55" s="193">
        <f t="shared" si="66"/>
        <v>0</v>
      </c>
      <c r="HK55" s="193">
        <f t="shared" si="66"/>
        <v>0</v>
      </c>
      <c r="HL55" s="193">
        <f t="shared" si="66"/>
        <v>0</v>
      </c>
      <c r="HM55" s="193">
        <f t="shared" si="66"/>
        <v>0</v>
      </c>
      <c r="HN55" s="193">
        <f t="shared" si="66"/>
        <v>0</v>
      </c>
      <c r="HO55" s="193">
        <f t="shared" si="66"/>
        <v>0</v>
      </c>
      <c r="HP55" s="193">
        <f t="shared" si="66"/>
        <v>0</v>
      </c>
      <c r="HQ55" s="193">
        <f t="shared" si="66"/>
        <v>0</v>
      </c>
      <c r="HR55" s="193">
        <f t="shared" si="66"/>
        <v>0</v>
      </c>
      <c r="HS55" s="193">
        <f t="shared" si="66"/>
        <v>0</v>
      </c>
      <c r="HT55" s="193">
        <f t="shared" si="66"/>
        <v>0</v>
      </c>
      <c r="HU55" s="193">
        <f t="shared" si="66"/>
        <v>0</v>
      </c>
      <c r="HV55" s="193">
        <f t="shared" si="66"/>
        <v>0</v>
      </c>
      <c r="HW55" s="193">
        <f t="shared" si="66"/>
        <v>0</v>
      </c>
      <c r="HX55" s="193">
        <f t="shared" si="66"/>
        <v>0</v>
      </c>
      <c r="KD55" s="195"/>
      <c r="KE55" s="194"/>
      <c r="KF55" s="194"/>
      <c r="KG55" s="194"/>
      <c r="KH55" s="194"/>
      <c r="KM55" s="142">
        <f t="shared" ref="KM55:LA59" si="68">(CR55*$AJ55)*IF((0+($DN55="X")+($DO55="X")+($DP55="X")+($DQ55="X"))=0,0,1)</f>
        <v>0</v>
      </c>
      <c r="KN55" s="142">
        <f t="shared" si="68"/>
        <v>0</v>
      </c>
      <c r="KO55" s="142">
        <f t="shared" si="68"/>
        <v>0</v>
      </c>
      <c r="KP55" s="142">
        <f t="shared" si="68"/>
        <v>0</v>
      </c>
      <c r="KQ55" s="142">
        <f t="shared" si="68"/>
        <v>0</v>
      </c>
      <c r="KR55" s="142">
        <f t="shared" si="68"/>
        <v>0</v>
      </c>
      <c r="KS55" s="142">
        <f t="shared" si="68"/>
        <v>0</v>
      </c>
      <c r="KT55" s="142">
        <f t="shared" si="68"/>
        <v>0</v>
      </c>
      <c r="KU55" s="142">
        <f t="shared" si="68"/>
        <v>0</v>
      </c>
      <c r="KV55" s="142">
        <f t="shared" si="68"/>
        <v>0</v>
      </c>
      <c r="KW55" s="142">
        <f t="shared" si="68"/>
        <v>0</v>
      </c>
      <c r="KX55" s="142">
        <f t="shared" si="68"/>
        <v>0</v>
      </c>
      <c r="KY55" s="142">
        <f t="shared" si="68"/>
        <v>0</v>
      </c>
      <c r="KZ55" s="142">
        <f t="shared" si="68"/>
        <v>0</v>
      </c>
      <c r="LA55" s="142">
        <f t="shared" si="68"/>
        <v>0</v>
      </c>
      <c r="LB55" s="142">
        <f t="shared" si="53"/>
        <v>0</v>
      </c>
      <c r="LC55" s="142">
        <f t="shared" si="14"/>
        <v>0</v>
      </c>
      <c r="LD55" s="142">
        <f t="shared" si="14"/>
        <v>0</v>
      </c>
      <c r="LE55" s="142">
        <f t="shared" si="14"/>
        <v>0</v>
      </c>
      <c r="LF55" s="142">
        <f t="shared" si="14"/>
        <v>0</v>
      </c>
      <c r="LG55" s="142">
        <f t="shared" si="14"/>
        <v>0</v>
      </c>
      <c r="LI55" s="67">
        <f t="shared" si="15"/>
        <v>0</v>
      </c>
      <c r="LJ55" s="67" t="s">
        <v>966</v>
      </c>
      <c r="LK55" s="67" t="s">
        <v>966</v>
      </c>
      <c r="LL55" s="67" t="s">
        <v>966</v>
      </c>
      <c r="LM55" s="67" t="s">
        <v>966</v>
      </c>
      <c r="LN55" s="67" t="s">
        <v>966</v>
      </c>
      <c r="LO55" s="67" t="s">
        <v>966</v>
      </c>
      <c r="LP55" s="67" t="s">
        <v>966</v>
      </c>
      <c r="LQ55" s="67" t="s">
        <v>966</v>
      </c>
      <c r="LR55" s="67" t="s">
        <v>966</v>
      </c>
      <c r="LS55" s="67" t="s">
        <v>966</v>
      </c>
      <c r="LT55" s="67" t="s">
        <v>966</v>
      </c>
      <c r="LU55" s="67" t="s">
        <v>966</v>
      </c>
      <c r="LV55" s="67" t="s">
        <v>966</v>
      </c>
      <c r="LW55" s="67" t="s">
        <v>966</v>
      </c>
      <c r="LX55" s="67" t="s">
        <v>966</v>
      </c>
      <c r="LY55" s="67" t="s">
        <v>966</v>
      </c>
      <c r="LZ55" s="67" t="s">
        <v>966</v>
      </c>
      <c r="MA55" s="67" t="s">
        <v>966</v>
      </c>
      <c r="MB55" s="67" t="s">
        <v>966</v>
      </c>
      <c r="MC55" s="67" t="s">
        <v>966</v>
      </c>
      <c r="MD55" s="67" t="s">
        <v>966</v>
      </c>
    </row>
    <row r="56" spans="1:342" ht="12.75" hidden="1" customHeight="1">
      <c r="A56" s="151" t="s">
        <v>954</v>
      </c>
      <c r="B56" s="67" t="s">
        <v>959</v>
      </c>
      <c r="C56" s="67">
        <v>9200491</v>
      </c>
      <c r="E56" s="77"/>
      <c r="F56" s="162" t="s">
        <v>960</v>
      </c>
      <c r="G56" s="163" t="s">
        <v>954</v>
      </c>
      <c r="H56" s="164"/>
      <c r="I56" s="165"/>
      <c r="J56" s="163" t="str">
        <f t="shared" si="56"/>
        <v>UNKNOWN</v>
      </c>
      <c r="K56" s="166"/>
      <c r="L56" s="166"/>
      <c r="M56" s="167"/>
      <c r="N56" s="167" t="s">
        <v>980</v>
      </c>
      <c r="O56" s="168"/>
      <c r="P56" s="168"/>
      <c r="Q56" s="168"/>
      <c r="R56" s="169"/>
      <c r="S56" s="170"/>
      <c r="T56" s="171"/>
      <c r="U56" s="169"/>
      <c r="V56" s="169"/>
      <c r="W56" s="169"/>
      <c r="X56" s="172"/>
      <c r="Y56" s="166" t="s">
        <v>965</v>
      </c>
      <c r="Z56" s="172" t="s">
        <v>978</v>
      </c>
      <c r="AA56" s="169"/>
      <c r="AB56" s="169"/>
      <c r="AC56" s="169"/>
      <c r="AD56" s="170" t="str">
        <f t="shared" si="19"/>
        <v/>
      </c>
      <c r="AE56" s="169"/>
      <c r="AF56" s="169"/>
      <c r="AG56" s="173"/>
      <c r="AH56" s="169"/>
      <c r="AI56" s="173"/>
      <c r="AJ56" s="173"/>
      <c r="AK56" s="174" t="str">
        <f t="shared" si="20"/>
        <v>_</v>
      </c>
      <c r="AL56" s="175" t="str">
        <f t="shared" si="21"/>
        <v>_</v>
      </c>
      <c r="AM56" s="173"/>
      <c r="AN56" s="173"/>
      <c r="AO56" s="175" t="str">
        <f t="shared" si="22"/>
        <v>_</v>
      </c>
      <c r="AP56" s="169"/>
      <c r="AQ56" s="169"/>
      <c r="AR56" s="169"/>
      <c r="AS56" s="169"/>
      <c r="AT56" s="169"/>
      <c r="AU56" s="169"/>
      <c r="AV56" s="169"/>
      <c r="AW56" s="169"/>
      <c r="AX56" s="169"/>
      <c r="AY56" s="169"/>
      <c r="AZ56" s="169"/>
      <c r="BA56" s="176"/>
      <c r="BB56" s="177"/>
      <c r="BC56" s="177"/>
      <c r="BD56" s="177"/>
      <c r="BE56" s="177"/>
      <c r="BF56" s="177"/>
      <c r="BG56" s="177"/>
      <c r="BH56" s="177"/>
      <c r="BI56" s="177"/>
      <c r="BJ56" s="177"/>
      <c r="BK56" s="177"/>
      <c r="BL56" s="177"/>
      <c r="BM56" s="177"/>
      <c r="BN56" s="177"/>
      <c r="BO56" s="177"/>
      <c r="BP56" s="177"/>
      <c r="BQ56" s="177"/>
      <c r="BR56" s="177"/>
      <c r="BS56" s="177"/>
      <c r="BT56" s="177"/>
      <c r="BU56" s="177"/>
      <c r="BV56" s="177"/>
      <c r="BW56" s="178">
        <v>0.05</v>
      </c>
      <c r="BX56" s="179">
        <v>26</v>
      </c>
      <c r="BY56" s="180">
        <v>0.55000000000000004</v>
      </c>
      <c r="BZ56" s="169"/>
      <c r="CA56" s="181" t="str">
        <f t="shared" si="23"/>
        <v/>
      </c>
      <c r="CB56" s="182"/>
      <c r="CC56" s="183">
        <f t="shared" si="24"/>
        <v>0</v>
      </c>
      <c r="CD56" s="183">
        <f t="shared" si="25"/>
        <v>0</v>
      </c>
      <c r="CE56" s="184">
        <v>2</v>
      </c>
      <c r="CF56" s="184">
        <v>12</v>
      </c>
      <c r="CG56" s="184"/>
      <c r="CH56" s="184"/>
      <c r="CI56" s="184"/>
      <c r="CJ56" s="181">
        <f t="shared" si="26"/>
        <v>0</v>
      </c>
      <c r="CK56" s="181">
        <f t="shared" si="27"/>
        <v>0</v>
      </c>
      <c r="CL56" s="185">
        <f t="shared" si="28"/>
        <v>0</v>
      </c>
      <c r="CM56" s="186">
        <f t="shared" si="29"/>
        <v>0</v>
      </c>
      <c r="CN56" s="187" t="str">
        <f t="shared" si="30"/>
        <v/>
      </c>
      <c r="CO56" s="188">
        <f t="shared" si="31"/>
        <v>0</v>
      </c>
      <c r="CP56" s="188">
        <f t="shared" si="32"/>
        <v>0</v>
      </c>
      <c r="CQ56" s="177"/>
      <c r="CR56" s="189">
        <f t="shared" si="58"/>
        <v>0</v>
      </c>
      <c r="CS56" s="189">
        <f t="shared" si="58"/>
        <v>0</v>
      </c>
      <c r="CT56" s="189">
        <f t="shared" si="58"/>
        <v>0</v>
      </c>
      <c r="CU56" s="189">
        <f t="shared" si="58"/>
        <v>0</v>
      </c>
      <c r="CV56" s="189">
        <f t="shared" si="58"/>
        <v>0</v>
      </c>
      <c r="CW56" s="189">
        <f t="shared" si="58"/>
        <v>0</v>
      </c>
      <c r="CX56" s="189">
        <f t="shared" si="58"/>
        <v>0</v>
      </c>
      <c r="CY56" s="189">
        <f t="shared" si="58"/>
        <v>0</v>
      </c>
      <c r="CZ56" s="189">
        <f t="shared" si="58"/>
        <v>0</v>
      </c>
      <c r="DA56" s="189">
        <f t="shared" si="58"/>
        <v>0</v>
      </c>
      <c r="DB56" s="189">
        <f t="shared" si="58"/>
        <v>0</v>
      </c>
      <c r="DC56" s="189">
        <f t="shared" si="58"/>
        <v>0</v>
      </c>
      <c r="DD56" s="189">
        <f t="shared" si="58"/>
        <v>0</v>
      </c>
      <c r="DE56" s="189">
        <f t="shared" si="58"/>
        <v>0</v>
      </c>
      <c r="DF56" s="189">
        <f t="shared" si="58"/>
        <v>0</v>
      </c>
      <c r="DG56" s="189">
        <f t="shared" si="58"/>
        <v>0</v>
      </c>
      <c r="DH56" s="189">
        <f t="shared" si="63"/>
        <v>0</v>
      </c>
      <c r="DI56" s="189">
        <f t="shared" si="63"/>
        <v>0</v>
      </c>
      <c r="DJ56" s="189">
        <f t="shared" si="63"/>
        <v>0</v>
      </c>
      <c r="DK56" s="189">
        <f t="shared" si="63"/>
        <v>0</v>
      </c>
      <c r="DL56" s="189">
        <f t="shared" si="63"/>
        <v>0</v>
      </c>
      <c r="DM56" s="186">
        <f t="shared" si="33"/>
        <v>0</v>
      </c>
      <c r="DN56" s="190"/>
      <c r="DO56" s="190"/>
      <c r="DP56" s="190"/>
      <c r="DQ56" s="190"/>
      <c r="DR56" s="181">
        <f t="shared" si="34"/>
        <v>0</v>
      </c>
      <c r="DS56" s="181">
        <f t="shared" si="34"/>
        <v>0</v>
      </c>
      <c r="DT56" s="181">
        <f t="shared" si="34"/>
        <v>0</v>
      </c>
      <c r="DU56" s="181">
        <f t="shared" si="34"/>
        <v>0</v>
      </c>
      <c r="DV56" s="169"/>
      <c r="DW56" s="172"/>
      <c r="DX56" s="67">
        <f t="shared" si="59"/>
        <v>0</v>
      </c>
      <c r="DY56" s="67">
        <f t="shared" si="35"/>
        <v>0</v>
      </c>
      <c r="DZ56" s="67">
        <f t="shared" si="36"/>
        <v>0</v>
      </c>
      <c r="EA56" s="67">
        <v>0</v>
      </c>
      <c r="EB56" s="67">
        <v>4361028</v>
      </c>
      <c r="EC56" s="67">
        <f t="shared" si="37"/>
        <v>0</v>
      </c>
      <c r="ED56" s="67">
        <f t="shared" si="38"/>
        <v>0</v>
      </c>
      <c r="EE56" s="67">
        <f t="shared" si="39"/>
        <v>0</v>
      </c>
      <c r="EF56" s="191">
        <f t="shared" si="64"/>
        <v>0</v>
      </c>
      <c r="EG56" s="191">
        <f t="shared" si="64"/>
        <v>0</v>
      </c>
      <c r="EH56" s="191">
        <f t="shared" si="64"/>
        <v>0</v>
      </c>
      <c r="EI56" s="191">
        <f t="shared" si="64"/>
        <v>0</v>
      </c>
      <c r="EJ56" s="191">
        <f t="shared" si="64"/>
        <v>0</v>
      </c>
      <c r="EK56" s="191">
        <f t="shared" si="64"/>
        <v>0</v>
      </c>
      <c r="EL56" s="191">
        <f t="shared" si="64"/>
        <v>0</v>
      </c>
      <c r="EM56" s="191">
        <f t="shared" si="64"/>
        <v>0</v>
      </c>
      <c r="EN56" s="191">
        <f t="shared" si="64"/>
        <v>0</v>
      </c>
      <c r="EO56" s="191">
        <f t="shared" si="64"/>
        <v>0</v>
      </c>
      <c r="EP56" s="191">
        <f t="shared" si="64"/>
        <v>0</v>
      </c>
      <c r="EQ56" s="191">
        <f t="shared" si="64"/>
        <v>0</v>
      </c>
      <c r="ER56" s="191">
        <f t="shared" si="64"/>
        <v>0</v>
      </c>
      <c r="ES56" s="191">
        <f t="shared" si="64"/>
        <v>0</v>
      </c>
      <c r="ET56" s="191">
        <f t="shared" si="64"/>
        <v>0</v>
      </c>
      <c r="EU56" s="191">
        <f t="shared" si="60"/>
        <v>0</v>
      </c>
      <c r="EV56" s="191">
        <f t="shared" si="41"/>
        <v>0</v>
      </c>
      <c r="EW56" s="191">
        <f t="shared" si="41"/>
        <v>0</v>
      </c>
      <c r="EX56" s="191">
        <f t="shared" si="41"/>
        <v>0</v>
      </c>
      <c r="EY56" s="191">
        <f t="shared" si="41"/>
        <v>0</v>
      </c>
      <c r="EZ56" s="191">
        <f t="shared" si="41"/>
        <v>0</v>
      </c>
      <c r="FA56" s="67">
        <f t="shared" si="65"/>
        <v>0</v>
      </c>
      <c r="FB56" s="67">
        <f t="shared" si="65"/>
        <v>0</v>
      </c>
      <c r="FC56" s="67">
        <f t="shared" si="65"/>
        <v>0</v>
      </c>
      <c r="FD56" s="67">
        <f t="shared" si="65"/>
        <v>0</v>
      </c>
      <c r="FE56" s="67">
        <f t="shared" si="65"/>
        <v>0</v>
      </c>
      <c r="FF56" s="67">
        <f t="shared" si="65"/>
        <v>0</v>
      </c>
      <c r="FG56" s="67">
        <f t="shared" si="65"/>
        <v>0</v>
      </c>
      <c r="FH56" s="67">
        <f t="shared" si="65"/>
        <v>0</v>
      </c>
      <c r="FI56" s="67">
        <f t="shared" si="65"/>
        <v>0</v>
      </c>
      <c r="FJ56" s="67">
        <f t="shared" si="65"/>
        <v>0</v>
      </c>
      <c r="FK56" s="67">
        <f t="shared" si="65"/>
        <v>0</v>
      </c>
      <c r="FL56" s="67">
        <f t="shared" si="65"/>
        <v>0</v>
      </c>
      <c r="FM56" s="67">
        <f t="shared" si="65"/>
        <v>0</v>
      </c>
      <c r="FN56" s="67">
        <f t="shared" si="65"/>
        <v>0</v>
      </c>
      <c r="FO56" s="67">
        <f t="shared" si="65"/>
        <v>0</v>
      </c>
      <c r="FP56" s="67">
        <f t="shared" si="61"/>
        <v>0</v>
      </c>
      <c r="FQ56" s="67">
        <f t="shared" si="43"/>
        <v>0</v>
      </c>
      <c r="FR56" s="67">
        <f t="shared" si="43"/>
        <v>0</v>
      </c>
      <c r="FS56" s="67">
        <f t="shared" si="43"/>
        <v>0</v>
      </c>
      <c r="FT56" s="67">
        <f t="shared" si="43"/>
        <v>0</v>
      </c>
      <c r="FU56" s="67">
        <f t="shared" si="43"/>
        <v>0</v>
      </c>
      <c r="FV56" s="192">
        <v>450</v>
      </c>
      <c r="FW56" s="192">
        <v>550</v>
      </c>
      <c r="FX56" s="192">
        <v>720</v>
      </c>
      <c r="FY56" s="192">
        <v>2280</v>
      </c>
      <c r="FZ56" s="192">
        <v>1650</v>
      </c>
      <c r="GA56" s="192">
        <v>1160</v>
      </c>
      <c r="GB56" s="192">
        <v>660</v>
      </c>
      <c r="GC56" s="192">
        <v>190</v>
      </c>
      <c r="GD56" s="192">
        <v>300</v>
      </c>
      <c r="GE56" s="192">
        <v>880</v>
      </c>
      <c r="GF56" s="192">
        <v>400</v>
      </c>
      <c r="GG56" s="192">
        <v>80</v>
      </c>
      <c r="GH56" s="192">
        <v>80</v>
      </c>
      <c r="GI56" s="192">
        <v>150</v>
      </c>
      <c r="GJ56" s="192">
        <v>20</v>
      </c>
      <c r="GK56" s="192">
        <v>200</v>
      </c>
      <c r="GL56" s="192">
        <v>240</v>
      </c>
      <c r="GM56" s="192">
        <v>60</v>
      </c>
      <c r="GN56" s="192">
        <v>80</v>
      </c>
      <c r="GO56" s="192">
        <v>120</v>
      </c>
      <c r="GP56" s="192">
        <v>70</v>
      </c>
      <c r="GQ56" s="67">
        <f t="shared" si="44"/>
        <v>2</v>
      </c>
      <c r="GR56" s="67">
        <f t="shared" si="45"/>
        <v>12</v>
      </c>
      <c r="GS56" s="67">
        <f t="shared" si="46"/>
        <v>1</v>
      </c>
      <c r="GT56" s="67">
        <f t="shared" si="47"/>
        <v>9999999</v>
      </c>
      <c r="GU56" s="67">
        <f t="shared" si="48"/>
        <v>1</v>
      </c>
      <c r="GX56" s="67" t="str">
        <f t="shared" si="49"/>
        <v/>
      </c>
      <c r="GY56" s="67">
        <v>1408</v>
      </c>
      <c r="HB56" s="67">
        <v>203022</v>
      </c>
      <c r="HD56" s="193">
        <f t="shared" si="67"/>
        <v>0</v>
      </c>
      <c r="HE56" s="193">
        <f t="shared" si="67"/>
        <v>0</v>
      </c>
      <c r="HF56" s="193">
        <f t="shared" si="67"/>
        <v>0</v>
      </c>
      <c r="HG56" s="193">
        <f t="shared" si="66"/>
        <v>0</v>
      </c>
      <c r="HH56" s="193">
        <f t="shared" si="66"/>
        <v>0</v>
      </c>
      <c r="HI56" s="193">
        <f t="shared" si="66"/>
        <v>0</v>
      </c>
      <c r="HJ56" s="193">
        <f t="shared" si="66"/>
        <v>0</v>
      </c>
      <c r="HK56" s="193">
        <f t="shared" si="66"/>
        <v>0</v>
      </c>
      <c r="HL56" s="193">
        <f t="shared" si="66"/>
        <v>0</v>
      </c>
      <c r="HM56" s="193">
        <f t="shared" si="66"/>
        <v>0</v>
      </c>
      <c r="HN56" s="193">
        <f t="shared" si="66"/>
        <v>0</v>
      </c>
      <c r="HO56" s="193">
        <f t="shared" si="66"/>
        <v>0</v>
      </c>
      <c r="HP56" s="193">
        <f t="shared" si="66"/>
        <v>0</v>
      </c>
      <c r="HQ56" s="193">
        <f t="shared" si="66"/>
        <v>0</v>
      </c>
      <c r="HR56" s="193">
        <f t="shared" si="66"/>
        <v>0</v>
      </c>
      <c r="HS56" s="193">
        <f t="shared" si="66"/>
        <v>0</v>
      </c>
      <c r="HT56" s="193">
        <f t="shared" si="66"/>
        <v>0</v>
      </c>
      <c r="HU56" s="193">
        <f t="shared" si="66"/>
        <v>0</v>
      </c>
      <c r="HV56" s="193">
        <f t="shared" si="66"/>
        <v>0</v>
      </c>
      <c r="HW56" s="193">
        <f t="shared" si="66"/>
        <v>0</v>
      </c>
      <c r="HX56" s="193">
        <f t="shared" si="66"/>
        <v>0</v>
      </c>
      <c r="KD56" s="195"/>
      <c r="KE56" s="194"/>
      <c r="KF56" s="194"/>
      <c r="KG56" s="194"/>
      <c r="KH56" s="194"/>
      <c r="KM56" s="142">
        <f t="shared" si="68"/>
        <v>0</v>
      </c>
      <c r="KN56" s="142">
        <f t="shared" si="68"/>
        <v>0</v>
      </c>
      <c r="KO56" s="142">
        <f t="shared" si="68"/>
        <v>0</v>
      </c>
      <c r="KP56" s="142">
        <f t="shared" si="68"/>
        <v>0</v>
      </c>
      <c r="KQ56" s="142">
        <f t="shared" si="68"/>
        <v>0</v>
      </c>
      <c r="KR56" s="142">
        <f t="shared" si="68"/>
        <v>0</v>
      </c>
      <c r="KS56" s="142">
        <f t="shared" si="68"/>
        <v>0</v>
      </c>
      <c r="KT56" s="142">
        <f t="shared" si="68"/>
        <v>0</v>
      </c>
      <c r="KU56" s="142">
        <f t="shared" si="68"/>
        <v>0</v>
      </c>
      <c r="KV56" s="142">
        <f t="shared" si="68"/>
        <v>0</v>
      </c>
      <c r="KW56" s="142">
        <f t="shared" si="68"/>
        <v>0</v>
      </c>
      <c r="KX56" s="142">
        <f t="shared" si="68"/>
        <v>0</v>
      </c>
      <c r="KY56" s="142">
        <f t="shared" si="68"/>
        <v>0</v>
      </c>
      <c r="KZ56" s="142">
        <f t="shared" si="68"/>
        <v>0</v>
      </c>
      <c r="LA56" s="142">
        <f t="shared" si="68"/>
        <v>0</v>
      </c>
      <c r="LB56" s="142">
        <f t="shared" si="53"/>
        <v>0</v>
      </c>
      <c r="LC56" s="142">
        <f t="shared" si="14"/>
        <v>0</v>
      </c>
      <c r="LD56" s="142">
        <f t="shared" si="14"/>
        <v>0</v>
      </c>
      <c r="LE56" s="142">
        <f t="shared" si="14"/>
        <v>0</v>
      </c>
      <c r="LF56" s="142">
        <f t="shared" si="14"/>
        <v>0</v>
      </c>
      <c r="LG56" s="142">
        <f t="shared" si="14"/>
        <v>0</v>
      </c>
      <c r="LI56" s="67">
        <f t="shared" si="15"/>
        <v>0</v>
      </c>
      <c r="LJ56" s="67" t="s">
        <v>966</v>
      </c>
      <c r="LK56" s="67" t="s">
        <v>966</v>
      </c>
      <c r="LL56" s="67" t="s">
        <v>966</v>
      </c>
      <c r="LM56" s="67" t="s">
        <v>966</v>
      </c>
      <c r="LN56" s="67" t="s">
        <v>966</v>
      </c>
      <c r="LO56" s="67" t="s">
        <v>966</v>
      </c>
      <c r="LP56" s="67" t="s">
        <v>966</v>
      </c>
      <c r="LQ56" s="67" t="s">
        <v>966</v>
      </c>
      <c r="LR56" s="67" t="s">
        <v>966</v>
      </c>
      <c r="LS56" s="67" t="s">
        <v>966</v>
      </c>
      <c r="LT56" s="67" t="s">
        <v>966</v>
      </c>
      <c r="LU56" s="67" t="s">
        <v>966</v>
      </c>
      <c r="LV56" s="67" t="s">
        <v>966</v>
      </c>
      <c r="LW56" s="67" t="s">
        <v>966</v>
      </c>
      <c r="LX56" s="67" t="s">
        <v>966</v>
      </c>
      <c r="LY56" s="67" t="s">
        <v>966</v>
      </c>
      <c r="LZ56" s="67" t="s">
        <v>966</v>
      </c>
      <c r="MA56" s="67" t="s">
        <v>966</v>
      </c>
      <c r="MB56" s="67" t="s">
        <v>966</v>
      </c>
      <c r="MC56" s="67" t="s">
        <v>966</v>
      </c>
      <c r="MD56" s="67" t="s">
        <v>966</v>
      </c>
    </row>
    <row r="57" spans="1:342" ht="12.75" hidden="1" customHeight="1">
      <c r="A57" s="151" t="s">
        <v>954</v>
      </c>
      <c r="B57" s="67" t="s">
        <v>959</v>
      </c>
      <c r="C57" s="67">
        <v>9200491</v>
      </c>
      <c r="E57" s="77"/>
      <c r="F57" s="162" t="s">
        <v>960</v>
      </c>
      <c r="G57" s="163" t="s">
        <v>954</v>
      </c>
      <c r="H57" s="164"/>
      <c r="I57" s="165"/>
      <c r="J57" s="163" t="str">
        <f t="shared" si="56"/>
        <v>UNKNOWN</v>
      </c>
      <c r="K57" s="166"/>
      <c r="L57" s="166"/>
      <c r="M57" s="167"/>
      <c r="N57" s="167" t="s">
        <v>980</v>
      </c>
      <c r="O57" s="168"/>
      <c r="P57" s="168"/>
      <c r="Q57" s="168"/>
      <c r="R57" s="169"/>
      <c r="S57" s="170"/>
      <c r="T57" s="171"/>
      <c r="U57" s="169"/>
      <c r="V57" s="169"/>
      <c r="W57" s="169"/>
      <c r="X57" s="172"/>
      <c r="Y57" s="166" t="s">
        <v>965</v>
      </c>
      <c r="Z57" s="172" t="s">
        <v>978</v>
      </c>
      <c r="AA57" s="169"/>
      <c r="AB57" s="169"/>
      <c r="AC57" s="169"/>
      <c r="AD57" s="170" t="str">
        <f t="shared" si="19"/>
        <v/>
      </c>
      <c r="AE57" s="169"/>
      <c r="AF57" s="169"/>
      <c r="AG57" s="173"/>
      <c r="AH57" s="169"/>
      <c r="AI57" s="173"/>
      <c r="AJ57" s="173"/>
      <c r="AK57" s="174" t="str">
        <f t="shared" si="20"/>
        <v>_</v>
      </c>
      <c r="AL57" s="175" t="str">
        <f t="shared" si="21"/>
        <v>_</v>
      </c>
      <c r="AM57" s="173"/>
      <c r="AN57" s="173"/>
      <c r="AO57" s="175" t="str">
        <f t="shared" si="22"/>
        <v>_</v>
      </c>
      <c r="AP57" s="169"/>
      <c r="AQ57" s="169"/>
      <c r="AR57" s="169"/>
      <c r="AS57" s="169"/>
      <c r="AT57" s="169"/>
      <c r="AU57" s="169"/>
      <c r="AV57" s="169"/>
      <c r="AW57" s="169"/>
      <c r="AX57" s="169"/>
      <c r="AY57" s="169"/>
      <c r="AZ57" s="169"/>
      <c r="BA57" s="176"/>
      <c r="BB57" s="177"/>
      <c r="BC57" s="177"/>
      <c r="BD57" s="177"/>
      <c r="BE57" s="177"/>
      <c r="BF57" s="177"/>
      <c r="BG57" s="177"/>
      <c r="BH57" s="177"/>
      <c r="BI57" s="177"/>
      <c r="BJ57" s="177"/>
      <c r="BK57" s="177"/>
      <c r="BL57" s="177"/>
      <c r="BM57" s="177"/>
      <c r="BN57" s="177"/>
      <c r="BO57" s="177"/>
      <c r="BP57" s="177"/>
      <c r="BQ57" s="177"/>
      <c r="BR57" s="177"/>
      <c r="BS57" s="177"/>
      <c r="BT57" s="177"/>
      <c r="BU57" s="177"/>
      <c r="BV57" s="177"/>
      <c r="BW57" s="178">
        <v>0.05</v>
      </c>
      <c r="BX57" s="179">
        <v>26</v>
      </c>
      <c r="BY57" s="180">
        <v>0.55000000000000004</v>
      </c>
      <c r="BZ57" s="169"/>
      <c r="CA57" s="181" t="str">
        <f t="shared" si="23"/>
        <v/>
      </c>
      <c r="CB57" s="182"/>
      <c r="CC57" s="183">
        <f t="shared" si="24"/>
        <v>0</v>
      </c>
      <c r="CD57" s="183">
        <f t="shared" si="25"/>
        <v>0</v>
      </c>
      <c r="CE57" s="184">
        <v>2</v>
      </c>
      <c r="CF57" s="184">
        <v>12</v>
      </c>
      <c r="CG57" s="184"/>
      <c r="CH57" s="184"/>
      <c r="CI57" s="184"/>
      <c r="CJ57" s="181">
        <f t="shared" si="26"/>
        <v>0</v>
      </c>
      <c r="CK57" s="181">
        <f t="shared" si="27"/>
        <v>0</v>
      </c>
      <c r="CL57" s="185">
        <f t="shared" si="28"/>
        <v>0</v>
      </c>
      <c r="CM57" s="186">
        <f t="shared" si="29"/>
        <v>0</v>
      </c>
      <c r="CN57" s="187" t="str">
        <f t="shared" si="30"/>
        <v/>
      </c>
      <c r="CO57" s="188">
        <f t="shared" si="31"/>
        <v>0</v>
      </c>
      <c r="CP57" s="188">
        <f t="shared" si="32"/>
        <v>0</v>
      </c>
      <c r="CQ57" s="177"/>
      <c r="CR57" s="189">
        <f t="shared" si="58"/>
        <v>0</v>
      </c>
      <c r="CS57" s="189">
        <f t="shared" si="58"/>
        <v>0</v>
      </c>
      <c r="CT57" s="189">
        <f t="shared" si="58"/>
        <v>0</v>
      </c>
      <c r="CU57" s="189">
        <f t="shared" si="58"/>
        <v>0</v>
      </c>
      <c r="CV57" s="189">
        <f t="shared" si="58"/>
        <v>0</v>
      </c>
      <c r="CW57" s="189">
        <f t="shared" si="58"/>
        <v>0</v>
      </c>
      <c r="CX57" s="189">
        <f t="shared" si="58"/>
        <v>0</v>
      </c>
      <c r="CY57" s="189">
        <f t="shared" si="58"/>
        <v>0</v>
      </c>
      <c r="CZ57" s="189">
        <f t="shared" si="58"/>
        <v>0</v>
      </c>
      <c r="DA57" s="189">
        <f t="shared" si="58"/>
        <v>0</v>
      </c>
      <c r="DB57" s="189">
        <f t="shared" si="58"/>
        <v>0</v>
      </c>
      <c r="DC57" s="189">
        <f t="shared" si="58"/>
        <v>0</v>
      </c>
      <c r="DD57" s="189">
        <f t="shared" si="58"/>
        <v>0</v>
      </c>
      <c r="DE57" s="189">
        <f t="shared" si="58"/>
        <v>0</v>
      </c>
      <c r="DF57" s="189">
        <f t="shared" si="58"/>
        <v>0</v>
      </c>
      <c r="DG57" s="189">
        <f t="shared" si="58"/>
        <v>0</v>
      </c>
      <c r="DH57" s="189">
        <f t="shared" si="63"/>
        <v>0</v>
      </c>
      <c r="DI57" s="189">
        <f t="shared" si="63"/>
        <v>0</v>
      </c>
      <c r="DJ57" s="189">
        <f t="shared" si="63"/>
        <v>0</v>
      </c>
      <c r="DK57" s="189">
        <f t="shared" si="63"/>
        <v>0</v>
      </c>
      <c r="DL57" s="189">
        <f t="shared" si="63"/>
        <v>0</v>
      </c>
      <c r="DM57" s="186">
        <f t="shared" si="33"/>
        <v>0</v>
      </c>
      <c r="DN57" s="190"/>
      <c r="DO57" s="190"/>
      <c r="DP57" s="190"/>
      <c r="DQ57" s="190"/>
      <c r="DR57" s="181">
        <f t="shared" si="34"/>
        <v>0</v>
      </c>
      <c r="DS57" s="181">
        <f t="shared" si="34"/>
        <v>0</v>
      </c>
      <c r="DT57" s="181">
        <f t="shared" si="34"/>
        <v>0</v>
      </c>
      <c r="DU57" s="181">
        <f t="shared" si="34"/>
        <v>0</v>
      </c>
      <c r="DV57" s="169"/>
      <c r="DW57" s="172"/>
      <c r="DX57" s="67">
        <f t="shared" si="59"/>
        <v>0</v>
      </c>
      <c r="DY57" s="67">
        <f t="shared" si="35"/>
        <v>0</v>
      </c>
      <c r="DZ57" s="67">
        <f t="shared" si="36"/>
        <v>0</v>
      </c>
      <c r="EA57" s="67">
        <v>0</v>
      </c>
      <c r="EB57" s="67">
        <v>4361028</v>
      </c>
      <c r="EC57" s="67">
        <f t="shared" si="37"/>
        <v>0</v>
      </c>
      <c r="ED57" s="67">
        <f t="shared" si="38"/>
        <v>0</v>
      </c>
      <c r="EE57" s="67">
        <f t="shared" si="39"/>
        <v>0</v>
      </c>
      <c r="EF57" s="191">
        <f t="shared" si="64"/>
        <v>0</v>
      </c>
      <c r="EG57" s="191">
        <f t="shared" si="64"/>
        <v>0</v>
      </c>
      <c r="EH57" s="191">
        <f t="shared" si="64"/>
        <v>0</v>
      </c>
      <c r="EI57" s="191">
        <f t="shared" si="64"/>
        <v>0</v>
      </c>
      <c r="EJ57" s="191">
        <f t="shared" si="64"/>
        <v>0</v>
      </c>
      <c r="EK57" s="191">
        <f t="shared" si="64"/>
        <v>0</v>
      </c>
      <c r="EL57" s="191">
        <f t="shared" si="64"/>
        <v>0</v>
      </c>
      <c r="EM57" s="191">
        <f t="shared" si="64"/>
        <v>0</v>
      </c>
      <c r="EN57" s="191">
        <f t="shared" si="64"/>
        <v>0</v>
      </c>
      <c r="EO57" s="191">
        <f t="shared" si="64"/>
        <v>0</v>
      </c>
      <c r="EP57" s="191">
        <f t="shared" si="64"/>
        <v>0</v>
      </c>
      <c r="EQ57" s="191">
        <f t="shared" si="64"/>
        <v>0</v>
      </c>
      <c r="ER57" s="191">
        <f t="shared" si="64"/>
        <v>0</v>
      </c>
      <c r="ES57" s="191">
        <f t="shared" si="64"/>
        <v>0</v>
      </c>
      <c r="ET57" s="191">
        <f t="shared" si="64"/>
        <v>0</v>
      </c>
      <c r="EU57" s="191">
        <f t="shared" si="60"/>
        <v>0</v>
      </c>
      <c r="EV57" s="191">
        <f t="shared" si="41"/>
        <v>0</v>
      </c>
      <c r="EW57" s="191">
        <f t="shared" si="41"/>
        <v>0</v>
      </c>
      <c r="EX57" s="191">
        <f t="shared" si="41"/>
        <v>0</v>
      </c>
      <c r="EY57" s="191">
        <f t="shared" si="41"/>
        <v>0</v>
      </c>
      <c r="EZ57" s="191">
        <f t="shared" si="41"/>
        <v>0</v>
      </c>
      <c r="FA57" s="67">
        <f t="shared" si="65"/>
        <v>0</v>
      </c>
      <c r="FB57" s="67">
        <f t="shared" si="65"/>
        <v>0</v>
      </c>
      <c r="FC57" s="67">
        <f t="shared" si="65"/>
        <v>0</v>
      </c>
      <c r="FD57" s="67">
        <f t="shared" si="65"/>
        <v>0</v>
      </c>
      <c r="FE57" s="67">
        <f t="shared" si="65"/>
        <v>0</v>
      </c>
      <c r="FF57" s="67">
        <f t="shared" si="65"/>
        <v>0</v>
      </c>
      <c r="FG57" s="67">
        <f t="shared" si="65"/>
        <v>0</v>
      </c>
      <c r="FH57" s="67">
        <f t="shared" si="65"/>
        <v>0</v>
      </c>
      <c r="FI57" s="67">
        <f t="shared" si="65"/>
        <v>0</v>
      </c>
      <c r="FJ57" s="67">
        <f t="shared" si="65"/>
        <v>0</v>
      </c>
      <c r="FK57" s="67">
        <f t="shared" si="65"/>
        <v>0</v>
      </c>
      <c r="FL57" s="67">
        <f t="shared" si="65"/>
        <v>0</v>
      </c>
      <c r="FM57" s="67">
        <f t="shared" si="65"/>
        <v>0</v>
      </c>
      <c r="FN57" s="67">
        <f t="shared" si="65"/>
        <v>0</v>
      </c>
      <c r="FO57" s="67">
        <f t="shared" si="65"/>
        <v>0</v>
      </c>
      <c r="FP57" s="67">
        <f t="shared" si="61"/>
        <v>0</v>
      </c>
      <c r="FQ57" s="67">
        <f t="shared" si="43"/>
        <v>0</v>
      </c>
      <c r="FR57" s="67">
        <f t="shared" si="43"/>
        <v>0</v>
      </c>
      <c r="FS57" s="67">
        <f t="shared" si="43"/>
        <v>0</v>
      </c>
      <c r="FT57" s="67">
        <f t="shared" si="43"/>
        <v>0</v>
      </c>
      <c r="FU57" s="67">
        <f t="shared" si="43"/>
        <v>0</v>
      </c>
      <c r="FV57" s="192">
        <v>450</v>
      </c>
      <c r="FW57" s="192">
        <v>550</v>
      </c>
      <c r="FX57" s="192">
        <v>720</v>
      </c>
      <c r="FY57" s="192">
        <v>2280</v>
      </c>
      <c r="FZ57" s="192">
        <v>1650</v>
      </c>
      <c r="GA57" s="192">
        <v>1160</v>
      </c>
      <c r="GB57" s="192">
        <v>660</v>
      </c>
      <c r="GC57" s="192">
        <v>190</v>
      </c>
      <c r="GD57" s="192">
        <v>300</v>
      </c>
      <c r="GE57" s="192">
        <v>880</v>
      </c>
      <c r="GF57" s="192">
        <v>400</v>
      </c>
      <c r="GG57" s="192">
        <v>80</v>
      </c>
      <c r="GH57" s="192">
        <v>80</v>
      </c>
      <c r="GI57" s="192">
        <v>150</v>
      </c>
      <c r="GJ57" s="192">
        <v>20</v>
      </c>
      <c r="GK57" s="192">
        <v>200</v>
      </c>
      <c r="GL57" s="192">
        <v>240</v>
      </c>
      <c r="GM57" s="192">
        <v>60</v>
      </c>
      <c r="GN57" s="192">
        <v>80</v>
      </c>
      <c r="GO57" s="192">
        <v>120</v>
      </c>
      <c r="GP57" s="192">
        <v>70</v>
      </c>
      <c r="GQ57" s="67">
        <f t="shared" si="44"/>
        <v>2</v>
      </c>
      <c r="GR57" s="67">
        <f t="shared" si="45"/>
        <v>12</v>
      </c>
      <c r="GS57" s="67">
        <f t="shared" si="46"/>
        <v>1</v>
      </c>
      <c r="GT57" s="67">
        <f t="shared" si="47"/>
        <v>9999999</v>
      </c>
      <c r="GU57" s="67">
        <f t="shared" si="48"/>
        <v>1</v>
      </c>
      <c r="GX57" s="67" t="str">
        <f t="shared" si="49"/>
        <v/>
      </c>
      <c r="GY57" s="67">
        <v>1408</v>
      </c>
      <c r="HB57" s="67">
        <v>203022</v>
      </c>
      <c r="HD57" s="193">
        <f t="shared" si="67"/>
        <v>0</v>
      </c>
      <c r="HE57" s="193">
        <f t="shared" si="67"/>
        <v>0</v>
      </c>
      <c r="HF57" s="193">
        <f t="shared" si="67"/>
        <v>0</v>
      </c>
      <c r="HG57" s="193">
        <f t="shared" si="66"/>
        <v>0</v>
      </c>
      <c r="HH57" s="193">
        <f t="shared" si="66"/>
        <v>0</v>
      </c>
      <c r="HI57" s="193">
        <f t="shared" si="66"/>
        <v>0</v>
      </c>
      <c r="HJ57" s="193">
        <f t="shared" si="66"/>
        <v>0</v>
      </c>
      <c r="HK57" s="193">
        <f t="shared" si="66"/>
        <v>0</v>
      </c>
      <c r="HL57" s="193">
        <f t="shared" si="66"/>
        <v>0</v>
      </c>
      <c r="HM57" s="193">
        <f t="shared" si="66"/>
        <v>0</v>
      </c>
      <c r="HN57" s="193">
        <f t="shared" si="66"/>
        <v>0</v>
      </c>
      <c r="HO57" s="193">
        <f t="shared" si="66"/>
        <v>0</v>
      </c>
      <c r="HP57" s="193">
        <f t="shared" si="66"/>
        <v>0</v>
      </c>
      <c r="HQ57" s="193">
        <f t="shared" si="66"/>
        <v>0</v>
      </c>
      <c r="HR57" s="193">
        <f t="shared" si="66"/>
        <v>0</v>
      </c>
      <c r="HS57" s="193">
        <f t="shared" si="66"/>
        <v>0</v>
      </c>
      <c r="HT57" s="193">
        <f t="shared" si="66"/>
        <v>0</v>
      </c>
      <c r="HU57" s="193">
        <f t="shared" si="66"/>
        <v>0</v>
      </c>
      <c r="HV57" s="193">
        <f t="shared" si="66"/>
        <v>0</v>
      </c>
      <c r="HW57" s="193">
        <f t="shared" si="66"/>
        <v>0</v>
      </c>
      <c r="HX57" s="193">
        <f t="shared" si="66"/>
        <v>0</v>
      </c>
      <c r="KD57" s="195"/>
      <c r="KE57" s="194"/>
      <c r="KF57" s="194"/>
      <c r="KG57" s="194"/>
      <c r="KH57" s="194"/>
      <c r="KM57" s="142">
        <f t="shared" si="68"/>
        <v>0</v>
      </c>
      <c r="KN57" s="142">
        <f t="shared" si="68"/>
        <v>0</v>
      </c>
      <c r="KO57" s="142">
        <f t="shared" si="68"/>
        <v>0</v>
      </c>
      <c r="KP57" s="142">
        <f t="shared" si="68"/>
        <v>0</v>
      </c>
      <c r="KQ57" s="142">
        <f t="shared" si="68"/>
        <v>0</v>
      </c>
      <c r="KR57" s="142">
        <f t="shared" si="68"/>
        <v>0</v>
      </c>
      <c r="KS57" s="142">
        <f t="shared" si="68"/>
        <v>0</v>
      </c>
      <c r="KT57" s="142">
        <f t="shared" si="68"/>
        <v>0</v>
      </c>
      <c r="KU57" s="142">
        <f t="shared" si="68"/>
        <v>0</v>
      </c>
      <c r="KV57" s="142">
        <f t="shared" si="68"/>
        <v>0</v>
      </c>
      <c r="KW57" s="142">
        <f t="shared" si="68"/>
        <v>0</v>
      </c>
      <c r="KX57" s="142">
        <f t="shared" si="68"/>
        <v>0</v>
      </c>
      <c r="KY57" s="142">
        <f t="shared" si="68"/>
        <v>0</v>
      </c>
      <c r="KZ57" s="142">
        <f t="shared" si="68"/>
        <v>0</v>
      </c>
      <c r="LA57" s="142">
        <f t="shared" si="68"/>
        <v>0</v>
      </c>
      <c r="LB57" s="142">
        <f t="shared" si="53"/>
        <v>0</v>
      </c>
      <c r="LC57" s="142">
        <f t="shared" si="14"/>
        <v>0</v>
      </c>
      <c r="LD57" s="142">
        <f t="shared" si="14"/>
        <v>0</v>
      </c>
      <c r="LE57" s="142">
        <f t="shared" si="14"/>
        <v>0</v>
      </c>
      <c r="LF57" s="142">
        <f t="shared" si="14"/>
        <v>0</v>
      </c>
      <c r="LG57" s="142">
        <f t="shared" si="14"/>
        <v>0</v>
      </c>
      <c r="LI57" s="67">
        <f t="shared" si="15"/>
        <v>0</v>
      </c>
      <c r="LJ57" s="67" t="s">
        <v>966</v>
      </c>
      <c r="LK57" s="67" t="s">
        <v>966</v>
      </c>
      <c r="LL57" s="67" t="s">
        <v>966</v>
      </c>
      <c r="LM57" s="67" t="s">
        <v>966</v>
      </c>
      <c r="LN57" s="67" t="s">
        <v>966</v>
      </c>
      <c r="LO57" s="67" t="s">
        <v>966</v>
      </c>
      <c r="LP57" s="67" t="s">
        <v>966</v>
      </c>
      <c r="LQ57" s="67" t="s">
        <v>966</v>
      </c>
      <c r="LR57" s="67" t="s">
        <v>966</v>
      </c>
      <c r="LS57" s="67" t="s">
        <v>966</v>
      </c>
      <c r="LT57" s="67" t="s">
        <v>966</v>
      </c>
      <c r="LU57" s="67" t="s">
        <v>966</v>
      </c>
      <c r="LV57" s="67" t="s">
        <v>966</v>
      </c>
      <c r="LW57" s="67" t="s">
        <v>966</v>
      </c>
      <c r="LX57" s="67" t="s">
        <v>966</v>
      </c>
      <c r="LY57" s="67" t="s">
        <v>966</v>
      </c>
      <c r="LZ57" s="67" t="s">
        <v>966</v>
      </c>
      <c r="MA57" s="67" t="s">
        <v>966</v>
      </c>
      <c r="MB57" s="67" t="s">
        <v>966</v>
      </c>
      <c r="MC57" s="67" t="s">
        <v>966</v>
      </c>
      <c r="MD57" s="67" t="s">
        <v>966</v>
      </c>
    </row>
    <row r="58" spans="1:342" ht="12.75" hidden="1" customHeight="1">
      <c r="A58" s="151" t="s">
        <v>954</v>
      </c>
      <c r="B58" s="67" t="s">
        <v>959</v>
      </c>
      <c r="C58" s="67">
        <v>9200491</v>
      </c>
      <c r="E58" s="77"/>
      <c r="F58" s="162" t="s">
        <v>960</v>
      </c>
      <c r="G58" s="163" t="s">
        <v>954</v>
      </c>
      <c r="H58" s="164"/>
      <c r="I58" s="165"/>
      <c r="J58" s="163" t="str">
        <f t="shared" si="56"/>
        <v>UNKNOWN</v>
      </c>
      <c r="K58" s="166"/>
      <c r="L58" s="166"/>
      <c r="M58" s="167"/>
      <c r="N58" s="167" t="s">
        <v>980</v>
      </c>
      <c r="O58" s="168"/>
      <c r="P58" s="168"/>
      <c r="Q58" s="168"/>
      <c r="R58" s="169"/>
      <c r="S58" s="170"/>
      <c r="T58" s="171"/>
      <c r="U58" s="169"/>
      <c r="V58" s="169"/>
      <c r="W58" s="169"/>
      <c r="X58" s="172"/>
      <c r="Y58" s="166" t="s">
        <v>965</v>
      </c>
      <c r="Z58" s="172" t="s">
        <v>978</v>
      </c>
      <c r="AA58" s="169"/>
      <c r="AB58" s="169"/>
      <c r="AC58" s="169"/>
      <c r="AD58" s="170" t="str">
        <f t="shared" si="19"/>
        <v/>
      </c>
      <c r="AE58" s="169"/>
      <c r="AF58" s="169"/>
      <c r="AG58" s="173"/>
      <c r="AH58" s="169"/>
      <c r="AI58" s="173"/>
      <c r="AJ58" s="173"/>
      <c r="AK58" s="174" t="str">
        <f t="shared" si="20"/>
        <v>_</v>
      </c>
      <c r="AL58" s="175" t="str">
        <f t="shared" si="21"/>
        <v>_</v>
      </c>
      <c r="AM58" s="173"/>
      <c r="AN58" s="173"/>
      <c r="AO58" s="175" t="str">
        <f t="shared" si="22"/>
        <v>_</v>
      </c>
      <c r="AP58" s="169"/>
      <c r="AQ58" s="169"/>
      <c r="AR58" s="169"/>
      <c r="AS58" s="169"/>
      <c r="AT58" s="169"/>
      <c r="AU58" s="169"/>
      <c r="AV58" s="169"/>
      <c r="AW58" s="169"/>
      <c r="AX58" s="169"/>
      <c r="AY58" s="169"/>
      <c r="AZ58" s="169"/>
      <c r="BA58" s="176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  <c r="BV58" s="177"/>
      <c r="BW58" s="178">
        <v>0.05</v>
      </c>
      <c r="BX58" s="179">
        <v>26</v>
      </c>
      <c r="BY58" s="180">
        <v>0.55000000000000004</v>
      </c>
      <c r="BZ58" s="169"/>
      <c r="CA58" s="181" t="str">
        <f t="shared" si="23"/>
        <v/>
      </c>
      <c r="CB58" s="182"/>
      <c r="CC58" s="183">
        <f t="shared" si="24"/>
        <v>0</v>
      </c>
      <c r="CD58" s="183">
        <f t="shared" si="25"/>
        <v>0</v>
      </c>
      <c r="CE58" s="184">
        <v>2</v>
      </c>
      <c r="CF58" s="184">
        <v>12</v>
      </c>
      <c r="CG58" s="184"/>
      <c r="CH58" s="184"/>
      <c r="CI58" s="184"/>
      <c r="CJ58" s="181">
        <f t="shared" si="26"/>
        <v>0</v>
      </c>
      <c r="CK58" s="181">
        <f t="shared" si="27"/>
        <v>0</v>
      </c>
      <c r="CL58" s="185">
        <f t="shared" si="28"/>
        <v>0</v>
      </c>
      <c r="CM58" s="186">
        <f t="shared" si="29"/>
        <v>0</v>
      </c>
      <c r="CN58" s="187" t="str">
        <f t="shared" si="30"/>
        <v/>
      </c>
      <c r="CO58" s="188">
        <f t="shared" si="31"/>
        <v>0</v>
      </c>
      <c r="CP58" s="188">
        <f t="shared" si="32"/>
        <v>0</v>
      </c>
      <c r="CQ58" s="177"/>
      <c r="CR58" s="189">
        <f t="shared" ref="CR58:DG58" si="69">IF(LJ58="F",,IF($CB58&lt;0,0,IF(OR(BB30058="T",$GW58=1),CR30058,IF($AC58&lt;&gt;"Yes",ROUND(INT(IF(IF(EF58&gt;$GR58,$GR58,EF58)&lt;$GQ58,ROUND(EF58/$GQ58,0)*$GQ58,IF(EF58&gt;$GR58,$GR58,EF58))/$GU58),0)*$GU58,IF(ISERROR(($CB58*((CR30058*CR$16)/SUMPRODUCT($CR30058:$DL30058,$CR$16:$DL$16)))/CR$16),0,($CB58*((CR30058*CR$16)/SUMPRODUCT($CR30058:$DL30058,$CR$16:$DL$16)))/CR$16)))))</f>
        <v>0</v>
      </c>
      <c r="CS58" s="189">
        <f t="shared" si="69"/>
        <v>0</v>
      </c>
      <c r="CT58" s="189">
        <f t="shared" si="69"/>
        <v>0</v>
      </c>
      <c r="CU58" s="189">
        <f t="shared" si="69"/>
        <v>0</v>
      </c>
      <c r="CV58" s="189">
        <f t="shared" si="69"/>
        <v>0</v>
      </c>
      <c r="CW58" s="189">
        <f t="shared" si="69"/>
        <v>0</v>
      </c>
      <c r="CX58" s="189">
        <f t="shared" si="69"/>
        <v>0</v>
      </c>
      <c r="CY58" s="189">
        <f t="shared" si="69"/>
        <v>0</v>
      </c>
      <c r="CZ58" s="189">
        <f t="shared" si="69"/>
        <v>0</v>
      </c>
      <c r="DA58" s="189">
        <f t="shared" si="69"/>
        <v>0</v>
      </c>
      <c r="DB58" s="189">
        <f t="shared" si="69"/>
        <v>0</v>
      </c>
      <c r="DC58" s="189">
        <f t="shared" si="69"/>
        <v>0</v>
      </c>
      <c r="DD58" s="189">
        <f t="shared" si="69"/>
        <v>0</v>
      </c>
      <c r="DE58" s="189">
        <f t="shared" si="69"/>
        <v>0</v>
      </c>
      <c r="DF58" s="189">
        <f t="shared" si="69"/>
        <v>0</v>
      </c>
      <c r="DG58" s="189">
        <f t="shared" si="69"/>
        <v>0</v>
      </c>
      <c r="DH58" s="189">
        <f t="shared" si="63"/>
        <v>0</v>
      </c>
      <c r="DI58" s="189">
        <f t="shared" si="63"/>
        <v>0</v>
      </c>
      <c r="DJ58" s="189">
        <f t="shared" si="63"/>
        <v>0</v>
      </c>
      <c r="DK58" s="189">
        <f t="shared" si="63"/>
        <v>0</v>
      </c>
      <c r="DL58" s="189">
        <f t="shared" si="63"/>
        <v>0</v>
      </c>
      <c r="DM58" s="186">
        <f t="shared" si="33"/>
        <v>0</v>
      </c>
      <c r="DN58" s="190"/>
      <c r="DO58" s="190"/>
      <c r="DP58" s="190"/>
      <c r="DQ58" s="190"/>
      <c r="DR58" s="181">
        <f t="shared" si="34"/>
        <v>0</v>
      </c>
      <c r="DS58" s="181">
        <f t="shared" si="34"/>
        <v>0</v>
      </c>
      <c r="DT58" s="181">
        <f t="shared" si="34"/>
        <v>0</v>
      </c>
      <c r="DU58" s="181">
        <f t="shared" si="34"/>
        <v>0</v>
      </c>
      <c r="DV58" s="169"/>
      <c r="DW58" s="172"/>
      <c r="DX58" s="67">
        <f t="shared" si="59"/>
        <v>0</v>
      </c>
      <c r="DY58" s="67">
        <f t="shared" si="35"/>
        <v>0</v>
      </c>
      <c r="DZ58" s="67">
        <f t="shared" si="36"/>
        <v>0</v>
      </c>
      <c r="EA58" s="67">
        <v>0</v>
      </c>
      <c r="EB58" s="67">
        <v>4361028</v>
      </c>
      <c r="EC58" s="67">
        <f t="shared" si="37"/>
        <v>0</v>
      </c>
      <c r="ED58" s="67">
        <f t="shared" si="38"/>
        <v>0</v>
      </c>
      <c r="EE58" s="67">
        <f t="shared" si="39"/>
        <v>0</v>
      </c>
      <c r="EF58" s="191">
        <f t="shared" si="64"/>
        <v>0</v>
      </c>
      <c r="EG58" s="191">
        <f t="shared" si="64"/>
        <v>0</v>
      </c>
      <c r="EH58" s="191">
        <f t="shared" si="64"/>
        <v>0</v>
      </c>
      <c r="EI58" s="191">
        <f t="shared" si="64"/>
        <v>0</v>
      </c>
      <c r="EJ58" s="191">
        <f t="shared" si="64"/>
        <v>0</v>
      </c>
      <c r="EK58" s="191">
        <f t="shared" si="64"/>
        <v>0</v>
      </c>
      <c r="EL58" s="191">
        <f t="shared" si="64"/>
        <v>0</v>
      </c>
      <c r="EM58" s="191">
        <f t="shared" si="64"/>
        <v>0</v>
      </c>
      <c r="EN58" s="191">
        <f t="shared" si="64"/>
        <v>0</v>
      </c>
      <c r="EO58" s="191">
        <f t="shared" si="64"/>
        <v>0</v>
      </c>
      <c r="EP58" s="191">
        <f t="shared" si="64"/>
        <v>0</v>
      </c>
      <c r="EQ58" s="191">
        <f t="shared" si="64"/>
        <v>0</v>
      </c>
      <c r="ER58" s="191">
        <f t="shared" si="64"/>
        <v>0</v>
      </c>
      <c r="ES58" s="191">
        <f t="shared" si="64"/>
        <v>0</v>
      </c>
      <c r="ET58" s="191">
        <f t="shared" si="64"/>
        <v>0</v>
      </c>
      <c r="EU58" s="191">
        <f t="shared" si="60"/>
        <v>0</v>
      </c>
      <c r="EV58" s="191">
        <f t="shared" si="41"/>
        <v>0</v>
      </c>
      <c r="EW58" s="191">
        <f t="shared" si="41"/>
        <v>0</v>
      </c>
      <c r="EX58" s="191">
        <f t="shared" si="41"/>
        <v>0</v>
      </c>
      <c r="EY58" s="191">
        <f t="shared" si="41"/>
        <v>0</v>
      </c>
      <c r="EZ58" s="191">
        <f t="shared" si="41"/>
        <v>0</v>
      </c>
      <c r="FA58" s="67">
        <f t="shared" si="65"/>
        <v>0</v>
      </c>
      <c r="FB58" s="67">
        <f t="shared" si="65"/>
        <v>0</v>
      </c>
      <c r="FC58" s="67">
        <f t="shared" si="65"/>
        <v>0</v>
      </c>
      <c r="FD58" s="67">
        <f t="shared" si="65"/>
        <v>0</v>
      </c>
      <c r="FE58" s="67">
        <f t="shared" si="65"/>
        <v>0</v>
      </c>
      <c r="FF58" s="67">
        <f t="shared" si="65"/>
        <v>0</v>
      </c>
      <c r="FG58" s="67">
        <f t="shared" si="65"/>
        <v>0</v>
      </c>
      <c r="FH58" s="67">
        <f t="shared" si="65"/>
        <v>0</v>
      </c>
      <c r="FI58" s="67">
        <f t="shared" si="65"/>
        <v>0</v>
      </c>
      <c r="FJ58" s="67">
        <f t="shared" si="65"/>
        <v>0</v>
      </c>
      <c r="FK58" s="67">
        <f t="shared" si="65"/>
        <v>0</v>
      </c>
      <c r="FL58" s="67">
        <f t="shared" si="65"/>
        <v>0</v>
      </c>
      <c r="FM58" s="67">
        <f t="shared" si="65"/>
        <v>0</v>
      </c>
      <c r="FN58" s="67">
        <f t="shared" si="65"/>
        <v>0</v>
      </c>
      <c r="FO58" s="67">
        <f t="shared" si="65"/>
        <v>0</v>
      </c>
      <c r="FP58" s="67">
        <f t="shared" si="61"/>
        <v>0</v>
      </c>
      <c r="FQ58" s="67">
        <f t="shared" si="43"/>
        <v>0</v>
      </c>
      <c r="FR58" s="67">
        <f t="shared" si="43"/>
        <v>0</v>
      </c>
      <c r="FS58" s="67">
        <f t="shared" si="43"/>
        <v>0</v>
      </c>
      <c r="FT58" s="67">
        <f t="shared" si="43"/>
        <v>0</v>
      </c>
      <c r="FU58" s="67">
        <f t="shared" si="43"/>
        <v>0</v>
      </c>
      <c r="FV58" s="192">
        <v>450</v>
      </c>
      <c r="FW58" s="192">
        <v>550</v>
      </c>
      <c r="FX58" s="192">
        <v>720</v>
      </c>
      <c r="FY58" s="192">
        <v>2280</v>
      </c>
      <c r="FZ58" s="192">
        <v>1650</v>
      </c>
      <c r="GA58" s="192">
        <v>1160</v>
      </c>
      <c r="GB58" s="192">
        <v>660</v>
      </c>
      <c r="GC58" s="192">
        <v>190</v>
      </c>
      <c r="GD58" s="192">
        <v>300</v>
      </c>
      <c r="GE58" s="192">
        <v>880</v>
      </c>
      <c r="GF58" s="192">
        <v>400</v>
      </c>
      <c r="GG58" s="192">
        <v>80</v>
      </c>
      <c r="GH58" s="192">
        <v>80</v>
      </c>
      <c r="GI58" s="192">
        <v>150</v>
      </c>
      <c r="GJ58" s="192">
        <v>20</v>
      </c>
      <c r="GK58" s="192">
        <v>200</v>
      </c>
      <c r="GL58" s="192">
        <v>240</v>
      </c>
      <c r="GM58" s="192">
        <v>60</v>
      </c>
      <c r="GN58" s="192">
        <v>80</v>
      </c>
      <c r="GO58" s="192">
        <v>120</v>
      </c>
      <c r="GP58" s="192">
        <v>70</v>
      </c>
      <c r="GQ58" s="67">
        <f t="shared" si="44"/>
        <v>2</v>
      </c>
      <c r="GR58" s="67">
        <f t="shared" si="45"/>
        <v>12</v>
      </c>
      <c r="GS58" s="67">
        <f t="shared" si="46"/>
        <v>1</v>
      </c>
      <c r="GT58" s="67">
        <f t="shared" si="47"/>
        <v>9999999</v>
      </c>
      <c r="GU58" s="67">
        <f t="shared" si="48"/>
        <v>1</v>
      </c>
      <c r="GX58" s="67" t="str">
        <f t="shared" si="49"/>
        <v/>
      </c>
      <c r="GY58" s="67">
        <v>1408</v>
      </c>
      <c r="HB58" s="67">
        <v>203022</v>
      </c>
      <c r="HD58" s="193">
        <f t="shared" si="67"/>
        <v>0</v>
      </c>
      <c r="HE58" s="193">
        <f t="shared" si="67"/>
        <v>0</v>
      </c>
      <c r="HF58" s="193">
        <f t="shared" si="67"/>
        <v>0</v>
      </c>
      <c r="HG58" s="193">
        <f t="shared" si="66"/>
        <v>0</v>
      </c>
      <c r="HH58" s="193">
        <f t="shared" si="66"/>
        <v>0</v>
      </c>
      <c r="HI58" s="193">
        <f t="shared" si="66"/>
        <v>0</v>
      </c>
      <c r="HJ58" s="193">
        <f t="shared" si="66"/>
        <v>0</v>
      </c>
      <c r="HK58" s="193">
        <f t="shared" si="66"/>
        <v>0</v>
      </c>
      <c r="HL58" s="193">
        <f t="shared" si="66"/>
        <v>0</v>
      </c>
      <c r="HM58" s="193">
        <f t="shared" si="66"/>
        <v>0</v>
      </c>
      <c r="HN58" s="193">
        <f t="shared" si="66"/>
        <v>0</v>
      </c>
      <c r="HO58" s="193">
        <f t="shared" si="66"/>
        <v>0</v>
      </c>
      <c r="HP58" s="193">
        <f t="shared" si="66"/>
        <v>0</v>
      </c>
      <c r="HQ58" s="193">
        <f t="shared" si="66"/>
        <v>0</v>
      </c>
      <c r="HR58" s="193">
        <f t="shared" si="66"/>
        <v>0</v>
      </c>
      <c r="HS58" s="193">
        <f t="shared" si="66"/>
        <v>0</v>
      </c>
      <c r="HT58" s="193">
        <f t="shared" si="66"/>
        <v>0</v>
      </c>
      <c r="HU58" s="193">
        <f t="shared" si="66"/>
        <v>0</v>
      </c>
      <c r="HV58" s="193">
        <f t="shared" si="66"/>
        <v>0</v>
      </c>
      <c r="HW58" s="193">
        <f t="shared" si="66"/>
        <v>0</v>
      </c>
      <c r="HX58" s="193">
        <f t="shared" si="66"/>
        <v>0</v>
      </c>
      <c r="KD58" s="195"/>
      <c r="KE58" s="194"/>
      <c r="KF58" s="194"/>
      <c r="KG58" s="194"/>
      <c r="KH58" s="194"/>
      <c r="KM58" s="142">
        <f t="shared" si="68"/>
        <v>0</v>
      </c>
      <c r="KN58" s="142">
        <f t="shared" si="68"/>
        <v>0</v>
      </c>
      <c r="KO58" s="142">
        <f t="shared" si="68"/>
        <v>0</v>
      </c>
      <c r="KP58" s="142">
        <f t="shared" si="68"/>
        <v>0</v>
      </c>
      <c r="KQ58" s="142">
        <f t="shared" si="68"/>
        <v>0</v>
      </c>
      <c r="KR58" s="142">
        <f t="shared" si="68"/>
        <v>0</v>
      </c>
      <c r="KS58" s="142">
        <f t="shared" si="68"/>
        <v>0</v>
      </c>
      <c r="KT58" s="142">
        <f t="shared" si="68"/>
        <v>0</v>
      </c>
      <c r="KU58" s="142">
        <f t="shared" si="68"/>
        <v>0</v>
      </c>
      <c r="KV58" s="142">
        <f t="shared" si="68"/>
        <v>0</v>
      </c>
      <c r="KW58" s="142">
        <f t="shared" si="68"/>
        <v>0</v>
      </c>
      <c r="KX58" s="142">
        <f t="shared" si="68"/>
        <v>0</v>
      </c>
      <c r="KY58" s="142">
        <f t="shared" si="68"/>
        <v>0</v>
      </c>
      <c r="KZ58" s="142">
        <f t="shared" si="68"/>
        <v>0</v>
      </c>
      <c r="LA58" s="142">
        <f t="shared" si="68"/>
        <v>0</v>
      </c>
      <c r="LB58" s="142">
        <f t="shared" si="53"/>
        <v>0</v>
      </c>
      <c r="LC58" s="142">
        <f t="shared" si="14"/>
        <v>0</v>
      </c>
      <c r="LD58" s="142">
        <f t="shared" si="14"/>
        <v>0</v>
      </c>
      <c r="LE58" s="142">
        <f t="shared" si="14"/>
        <v>0</v>
      </c>
      <c r="LF58" s="142">
        <f t="shared" si="14"/>
        <v>0</v>
      </c>
      <c r="LG58" s="142">
        <f t="shared" si="14"/>
        <v>0</v>
      </c>
      <c r="LI58" s="67">
        <f t="shared" si="15"/>
        <v>0</v>
      </c>
      <c r="LJ58" s="67" t="s">
        <v>966</v>
      </c>
      <c r="LK58" s="67" t="s">
        <v>966</v>
      </c>
      <c r="LL58" s="67" t="s">
        <v>966</v>
      </c>
      <c r="LM58" s="67" t="s">
        <v>966</v>
      </c>
      <c r="LN58" s="67" t="s">
        <v>966</v>
      </c>
      <c r="LO58" s="67" t="s">
        <v>966</v>
      </c>
      <c r="LP58" s="67" t="s">
        <v>966</v>
      </c>
      <c r="LQ58" s="67" t="s">
        <v>966</v>
      </c>
      <c r="LR58" s="67" t="s">
        <v>966</v>
      </c>
      <c r="LS58" s="67" t="s">
        <v>966</v>
      </c>
      <c r="LT58" s="67" t="s">
        <v>966</v>
      </c>
      <c r="LU58" s="67" t="s">
        <v>966</v>
      </c>
      <c r="LV58" s="67" t="s">
        <v>966</v>
      </c>
      <c r="LW58" s="67" t="s">
        <v>966</v>
      </c>
      <c r="LX58" s="67" t="s">
        <v>966</v>
      </c>
      <c r="LY58" s="67" t="s">
        <v>966</v>
      </c>
      <c r="LZ58" s="67" t="s">
        <v>966</v>
      </c>
      <c r="MA58" s="67" t="s">
        <v>966</v>
      </c>
      <c r="MB58" s="67" t="s">
        <v>966</v>
      </c>
      <c r="MC58" s="67" t="s">
        <v>966</v>
      </c>
      <c r="MD58" s="67" t="s">
        <v>966</v>
      </c>
    </row>
    <row r="59" spans="1:342" ht="12.75" customHeight="1">
      <c r="DX59" s="67">
        <f t="shared" si="59"/>
        <v>0</v>
      </c>
      <c r="KE59" s="194"/>
      <c r="KF59" s="194"/>
      <c r="KG59" s="194"/>
      <c r="KH59" s="194"/>
      <c r="KM59" s="142">
        <f t="shared" si="68"/>
        <v>0</v>
      </c>
      <c r="KN59" s="142">
        <f t="shared" si="68"/>
        <v>0</v>
      </c>
      <c r="KO59" s="142">
        <f t="shared" si="68"/>
        <v>0</v>
      </c>
      <c r="KP59" s="142">
        <f t="shared" si="68"/>
        <v>0</v>
      </c>
      <c r="KQ59" s="142">
        <f t="shared" si="68"/>
        <v>0</v>
      </c>
      <c r="KR59" s="142">
        <f t="shared" si="68"/>
        <v>0</v>
      </c>
      <c r="KS59" s="142">
        <f t="shared" si="68"/>
        <v>0</v>
      </c>
      <c r="KT59" s="142">
        <f t="shared" si="68"/>
        <v>0</v>
      </c>
      <c r="KU59" s="142">
        <f t="shared" si="68"/>
        <v>0</v>
      </c>
      <c r="KV59" s="142">
        <f t="shared" si="68"/>
        <v>0</v>
      </c>
      <c r="KW59" s="142">
        <f t="shared" si="68"/>
        <v>0</v>
      </c>
      <c r="KX59" s="142">
        <f t="shared" si="68"/>
        <v>0</v>
      </c>
      <c r="KY59" s="142">
        <f t="shared" si="68"/>
        <v>0</v>
      </c>
      <c r="KZ59" s="142">
        <f t="shared" si="68"/>
        <v>0</v>
      </c>
      <c r="LA59" s="142">
        <f t="shared" si="68"/>
        <v>0</v>
      </c>
      <c r="LB59" s="142">
        <f t="shared" si="53"/>
        <v>0</v>
      </c>
      <c r="LC59" s="142">
        <f t="shared" si="14"/>
        <v>0</v>
      </c>
      <c r="LD59" s="142">
        <f t="shared" si="14"/>
        <v>0</v>
      </c>
      <c r="LE59" s="142">
        <f t="shared" si="14"/>
        <v>0</v>
      </c>
      <c r="LF59" s="142">
        <f t="shared" si="14"/>
        <v>0</v>
      </c>
      <c r="LG59" s="142">
        <f t="shared" si="14"/>
        <v>0</v>
      </c>
      <c r="LI59" s="67">
        <f t="shared" si="15"/>
        <v>0</v>
      </c>
    </row>
    <row r="60" spans="1:342" ht="12.75" customHeight="1">
      <c r="CM60" s="196"/>
    </row>
    <row r="62" spans="1:342" ht="12.75" customHeight="1">
      <c r="CM62" s="197"/>
    </row>
    <row r="63" spans="1:342" ht="12.75" customHeight="1">
      <c r="CM63" s="196"/>
    </row>
    <row r="64" spans="1:342" ht="12.75" customHeight="1">
      <c r="CM64" s="196"/>
    </row>
    <row r="65" spans="91:91" ht="12.75" customHeight="1">
      <c r="CM65" s="196"/>
    </row>
    <row r="24997" spans="1:3" ht="12.75" customHeight="1">
      <c r="A24997" s="67">
        <v>10000019</v>
      </c>
      <c r="B24997" s="198" t="s">
        <v>981</v>
      </c>
      <c r="C24997" s="198" t="s">
        <v>982</v>
      </c>
    </row>
    <row r="24998" spans="1:3" ht="12.75" customHeight="1">
      <c r="A24998" s="67">
        <v>9200494</v>
      </c>
      <c r="B24998" s="198" t="s">
        <v>983</v>
      </c>
      <c r="C24998" s="198" t="s">
        <v>982</v>
      </c>
    </row>
    <row r="24999" spans="1:3" ht="12.75" customHeight="1">
      <c r="A24999" s="67">
        <v>9200580</v>
      </c>
      <c r="B24999" s="198" t="s">
        <v>984</v>
      </c>
      <c r="C24999" s="198" t="s">
        <v>982</v>
      </c>
    </row>
    <row r="25000" spans="1:3" ht="12.75" customHeight="1">
      <c r="A25000" s="67">
        <v>9200498</v>
      </c>
      <c r="B25000" s="198" t="s">
        <v>985</v>
      </c>
      <c r="C25000" s="198" t="s">
        <v>982</v>
      </c>
    </row>
    <row r="25001" spans="1:3" ht="12.75" customHeight="1">
      <c r="A25001" s="67">
        <v>10021577</v>
      </c>
      <c r="B25001" s="198" t="s">
        <v>986</v>
      </c>
      <c r="C25001" s="198" t="s">
        <v>982</v>
      </c>
    </row>
    <row r="25002" spans="1:3" ht="12.75" customHeight="1">
      <c r="A25002" s="67">
        <v>9200557</v>
      </c>
      <c r="B25002" s="198" t="s">
        <v>987</v>
      </c>
      <c r="C25002" s="198" t="s">
        <v>982</v>
      </c>
    </row>
    <row r="25003" spans="1:3" ht="12.75" customHeight="1">
      <c r="A25003" s="67">
        <v>9200496</v>
      </c>
      <c r="B25003" s="198" t="s">
        <v>988</v>
      </c>
      <c r="C25003" s="198" t="s">
        <v>982</v>
      </c>
    </row>
    <row r="25004" spans="1:3" ht="12.75" customHeight="1">
      <c r="A25004" s="67">
        <v>9200600</v>
      </c>
      <c r="B25004" s="198" t="s">
        <v>989</v>
      </c>
      <c r="C25004" s="198" t="s">
        <v>982</v>
      </c>
    </row>
    <row r="25005" spans="1:3" ht="12.75" customHeight="1">
      <c r="A25005" s="67">
        <v>9200490</v>
      </c>
      <c r="B25005" s="198" t="s">
        <v>990</v>
      </c>
      <c r="C25005" s="198" t="s">
        <v>991</v>
      </c>
    </row>
    <row r="25006" spans="1:3" ht="12.75" customHeight="1">
      <c r="A25006" s="67">
        <v>9200493</v>
      </c>
      <c r="B25006" s="198" t="s">
        <v>992</v>
      </c>
      <c r="C25006" s="198" t="s">
        <v>982</v>
      </c>
    </row>
    <row r="25007" spans="1:3" ht="12.75" customHeight="1">
      <c r="A25007" s="67">
        <v>9200556</v>
      </c>
      <c r="B25007" s="198" t="s">
        <v>993</v>
      </c>
      <c r="C25007" s="198" t="s">
        <v>982</v>
      </c>
    </row>
    <row r="25008" spans="1:3" ht="12.75" customHeight="1">
      <c r="A25008" s="67">
        <v>9200547</v>
      </c>
      <c r="B25008" s="198" t="s">
        <v>994</v>
      </c>
      <c r="C25008" s="198" t="s">
        <v>982</v>
      </c>
    </row>
    <row r="25009" spans="1:3" ht="12.75" customHeight="1">
      <c r="A25009" s="67">
        <v>9200495</v>
      </c>
      <c r="B25009" s="198" t="s">
        <v>995</v>
      </c>
      <c r="C25009" s="198" t="s">
        <v>982</v>
      </c>
    </row>
    <row r="25010" spans="1:3" ht="12.75" customHeight="1">
      <c r="A25010" s="67">
        <v>9200538</v>
      </c>
      <c r="B25010" s="198" t="s">
        <v>996</v>
      </c>
      <c r="C25010" s="198" t="s">
        <v>982</v>
      </c>
    </row>
    <row r="25011" spans="1:3" ht="12.75" customHeight="1">
      <c r="A25011" s="67">
        <v>9200197</v>
      </c>
      <c r="B25011" s="198" t="s">
        <v>997</v>
      </c>
      <c r="C25011" s="198" t="s">
        <v>982</v>
      </c>
    </row>
    <row r="25012" spans="1:3" ht="12.75" customHeight="1">
      <c r="A25012" s="67">
        <v>10020508</v>
      </c>
      <c r="B25012" s="198" t="s">
        <v>998</v>
      </c>
      <c r="C25012" s="198" t="s">
        <v>991</v>
      </c>
    </row>
    <row r="25013" spans="1:3" ht="12.75" customHeight="1">
      <c r="A25013" s="67">
        <v>10003152</v>
      </c>
      <c r="B25013" s="198" t="s">
        <v>999</v>
      </c>
      <c r="C25013" s="198" t="s">
        <v>982</v>
      </c>
    </row>
    <row r="25014" spans="1:3" ht="12.75" customHeight="1">
      <c r="A25014" s="67">
        <v>9200614</v>
      </c>
      <c r="B25014" s="198" t="s">
        <v>1000</v>
      </c>
      <c r="C25014" s="198" t="s">
        <v>982</v>
      </c>
    </row>
    <row r="25015" spans="1:3" ht="12.75" customHeight="1">
      <c r="A25015" s="67">
        <v>10000181</v>
      </c>
      <c r="B25015" s="198" t="s">
        <v>1000</v>
      </c>
      <c r="C25015" s="198" t="s">
        <v>982</v>
      </c>
    </row>
    <row r="25016" spans="1:3" ht="12.75" customHeight="1">
      <c r="A25016" s="67">
        <v>10021554</v>
      </c>
      <c r="B25016" s="198" t="s">
        <v>1001</v>
      </c>
      <c r="C25016" s="198" t="s">
        <v>982</v>
      </c>
    </row>
    <row r="25017" spans="1:3" ht="12.75" customHeight="1">
      <c r="A25017" s="67">
        <v>9200585</v>
      </c>
      <c r="B25017" s="198" t="s">
        <v>1002</v>
      </c>
      <c r="C25017" s="198" t="s">
        <v>982</v>
      </c>
    </row>
    <row r="25018" spans="1:3" ht="12.75" customHeight="1">
      <c r="A25018" s="67">
        <v>10011259</v>
      </c>
      <c r="B25018" s="198" t="s">
        <v>1003</v>
      </c>
      <c r="C25018" s="198" t="s">
        <v>982</v>
      </c>
    </row>
    <row r="25019" spans="1:3" ht="12.75" customHeight="1">
      <c r="A25019" s="67">
        <v>10018460</v>
      </c>
      <c r="B25019" s="198" t="s">
        <v>1004</v>
      </c>
      <c r="C25019" s="198" t="s">
        <v>982</v>
      </c>
    </row>
    <row r="25020" spans="1:3" ht="12.75" customHeight="1">
      <c r="A25020" s="67">
        <v>9200606</v>
      </c>
      <c r="B25020" s="198" t="s">
        <v>1005</v>
      </c>
      <c r="C25020" s="198" t="s">
        <v>982</v>
      </c>
    </row>
    <row r="25021" spans="1:3" ht="12.75" customHeight="1">
      <c r="A25021" s="67">
        <v>10011043</v>
      </c>
      <c r="B25021" s="198" t="s">
        <v>1006</v>
      </c>
      <c r="C25021" s="198" t="s">
        <v>982</v>
      </c>
    </row>
    <row r="25022" spans="1:3" ht="12.75" customHeight="1">
      <c r="A25022" s="67">
        <v>10015281</v>
      </c>
      <c r="B25022" s="198" t="s">
        <v>1007</v>
      </c>
      <c r="C25022" s="198" t="s">
        <v>991</v>
      </c>
    </row>
    <row r="25023" spans="1:3" ht="12.75" customHeight="1">
      <c r="A25023" s="67">
        <v>10021334</v>
      </c>
      <c r="B25023" s="198" t="s">
        <v>1008</v>
      </c>
      <c r="C25023" s="198" t="s">
        <v>982</v>
      </c>
    </row>
    <row r="25024" spans="1:3" ht="12.75" customHeight="1">
      <c r="A25024" s="67">
        <v>10020861</v>
      </c>
      <c r="B25024" s="198" t="s">
        <v>1009</v>
      </c>
      <c r="C25024" s="198" t="s">
        <v>982</v>
      </c>
    </row>
    <row r="25025" spans="1:3" ht="12.75" customHeight="1">
      <c r="A25025" s="67">
        <v>10004325</v>
      </c>
      <c r="B25025" s="198" t="s">
        <v>1010</v>
      </c>
      <c r="C25025" s="198" t="s">
        <v>982</v>
      </c>
    </row>
    <row r="25026" spans="1:3" ht="12.75" customHeight="1">
      <c r="A25026" s="67">
        <v>10018484</v>
      </c>
      <c r="B25026" s="198" t="s">
        <v>1011</v>
      </c>
      <c r="C25026" s="198" t="s">
        <v>982</v>
      </c>
    </row>
    <row r="25027" spans="1:3" ht="12.75" customHeight="1">
      <c r="A25027" s="67">
        <v>10000917</v>
      </c>
      <c r="B25027" s="198" t="s">
        <v>1012</v>
      </c>
      <c r="C25027" s="198" t="s">
        <v>982</v>
      </c>
    </row>
    <row r="25028" spans="1:3" ht="12.75" customHeight="1">
      <c r="A25028" s="67">
        <v>10010631</v>
      </c>
      <c r="B25028" s="198" t="s">
        <v>1013</v>
      </c>
      <c r="C25028" s="198" t="s">
        <v>982</v>
      </c>
    </row>
    <row r="25029" spans="1:3" ht="12.75" customHeight="1">
      <c r="A25029" s="67">
        <v>10017652</v>
      </c>
      <c r="B25029" s="198" t="s">
        <v>1014</v>
      </c>
      <c r="C25029" s="198" t="s">
        <v>982</v>
      </c>
    </row>
    <row r="25030" spans="1:3" ht="12.75" customHeight="1">
      <c r="A25030" s="67">
        <v>9200589</v>
      </c>
      <c r="B25030" s="198" t="s">
        <v>1015</v>
      </c>
      <c r="C25030" s="198" t="s">
        <v>982</v>
      </c>
    </row>
    <row r="25031" spans="1:3" ht="12.75" customHeight="1">
      <c r="A25031" s="67">
        <v>10004005</v>
      </c>
      <c r="B25031" s="198" t="s">
        <v>1016</v>
      </c>
      <c r="C25031" s="198" t="s">
        <v>982</v>
      </c>
    </row>
    <row r="25032" spans="1:3" ht="12.75" customHeight="1">
      <c r="A25032" s="67">
        <v>10021163</v>
      </c>
      <c r="B25032" s="198" t="s">
        <v>1017</v>
      </c>
      <c r="C25032" s="198" t="s">
        <v>982</v>
      </c>
    </row>
    <row r="25033" spans="1:3" ht="12.75" customHeight="1">
      <c r="A25033" s="67">
        <v>9200603</v>
      </c>
      <c r="B25033" s="198" t="s">
        <v>1018</v>
      </c>
      <c r="C25033" s="198" t="s">
        <v>982</v>
      </c>
    </row>
    <row r="25034" spans="1:3" ht="12.75" customHeight="1">
      <c r="A25034" s="67">
        <v>9200604</v>
      </c>
      <c r="B25034" s="198" t="s">
        <v>1019</v>
      </c>
      <c r="C25034" s="198" t="s">
        <v>982</v>
      </c>
    </row>
    <row r="25035" spans="1:3" ht="12.75" customHeight="1">
      <c r="A25035" s="67">
        <v>10017654</v>
      </c>
      <c r="B25035" s="198" t="s">
        <v>1020</v>
      </c>
      <c r="C25035" s="198" t="s">
        <v>982</v>
      </c>
    </row>
    <row r="25036" spans="1:3" ht="12.75" customHeight="1">
      <c r="A25036" s="67">
        <v>10002996</v>
      </c>
      <c r="B25036" s="198" t="s">
        <v>1021</v>
      </c>
      <c r="C25036" s="198" t="s">
        <v>982</v>
      </c>
    </row>
    <row r="25037" spans="1:3" ht="12.75" customHeight="1">
      <c r="A25037" s="67">
        <v>10021280</v>
      </c>
      <c r="B25037" s="198" t="s">
        <v>1022</v>
      </c>
      <c r="C25037" s="198" t="s">
        <v>982</v>
      </c>
    </row>
    <row r="25038" spans="1:3" ht="12.75" customHeight="1">
      <c r="A25038" s="67">
        <v>10020306</v>
      </c>
      <c r="B25038" s="198" t="s">
        <v>1023</v>
      </c>
      <c r="C25038" s="198" t="s">
        <v>982</v>
      </c>
    </row>
    <row r="25039" spans="1:3" ht="12.75" customHeight="1">
      <c r="A25039" s="67">
        <v>9200597</v>
      </c>
      <c r="B25039" s="198" t="s">
        <v>1024</v>
      </c>
      <c r="C25039" s="198" t="s">
        <v>982</v>
      </c>
    </row>
    <row r="25040" spans="1:3" ht="12.75" customHeight="1">
      <c r="A25040" s="67">
        <v>10007763</v>
      </c>
      <c r="B25040" s="198" t="s">
        <v>1025</v>
      </c>
      <c r="C25040" s="198" t="s">
        <v>982</v>
      </c>
    </row>
    <row r="25041" spans="1:3" ht="12.75" customHeight="1">
      <c r="A25041" s="67">
        <v>10018102</v>
      </c>
      <c r="B25041" s="198" t="s">
        <v>1026</v>
      </c>
      <c r="C25041" s="198" t="s">
        <v>982</v>
      </c>
    </row>
    <row r="25042" spans="1:3" ht="12.75" customHeight="1">
      <c r="A25042" s="67">
        <v>10008679</v>
      </c>
      <c r="B25042" s="198" t="s">
        <v>1027</v>
      </c>
      <c r="C25042" s="198" t="s">
        <v>982</v>
      </c>
    </row>
    <row r="25043" spans="1:3" ht="12.75" customHeight="1">
      <c r="A25043" s="67">
        <v>10018975</v>
      </c>
      <c r="B25043" s="198" t="s">
        <v>1028</v>
      </c>
      <c r="C25043" s="198" t="s">
        <v>991</v>
      </c>
    </row>
    <row r="25044" spans="1:3" ht="12.75" customHeight="1">
      <c r="A25044" s="67">
        <v>10006532</v>
      </c>
      <c r="B25044" s="198" t="s">
        <v>1029</v>
      </c>
      <c r="C25044" s="198" t="s">
        <v>982</v>
      </c>
    </row>
    <row r="25045" spans="1:3" ht="12.75" customHeight="1">
      <c r="A25045" s="67" t="s">
        <v>1030</v>
      </c>
      <c r="B25045" s="67">
        <v>0.98</v>
      </c>
    </row>
    <row r="25046" spans="1:3" ht="12.75" customHeight="1">
      <c r="A25046" s="67" t="s">
        <v>1031</v>
      </c>
      <c r="B25046" s="67">
        <v>1.05</v>
      </c>
    </row>
    <row r="25047" spans="1:3" ht="12.75" customHeight="1">
      <c r="A25047" s="199" t="s">
        <v>978</v>
      </c>
      <c r="B25047" s="199" t="s">
        <v>954</v>
      </c>
      <c r="C25047" s="199">
        <v>4361028</v>
      </c>
    </row>
    <row r="25048" spans="1:3" ht="12.75" customHeight="1">
      <c r="A25048" s="199" t="s">
        <v>1032</v>
      </c>
      <c r="B25048" s="199">
        <v>1.34</v>
      </c>
      <c r="C25048" s="199"/>
    </row>
  </sheetData>
  <mergeCells count="16">
    <mergeCell ref="AP16:AY16"/>
    <mergeCell ref="B1:L15"/>
    <mergeCell ref="D16:X16"/>
    <mergeCell ref="Y16:Z16"/>
    <mergeCell ref="AA16:AF16"/>
    <mergeCell ref="AG16:AO16"/>
    <mergeCell ref="DR16:DU16"/>
    <mergeCell ref="DV16:DW16"/>
    <mergeCell ref="BA18:BV18"/>
    <mergeCell ref="CQ18:DL18"/>
    <mergeCell ref="BW16:CD16"/>
    <mergeCell ref="CE16:CF16"/>
    <mergeCell ref="CG16:CH16"/>
    <mergeCell ref="CJ16:CK16"/>
    <mergeCell ref="CO16:CP16"/>
    <mergeCell ref="DN16:DQ16"/>
  </mergeCells>
  <phoneticPr fontId="2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FFF5A-A042-498D-B3C4-BF5F8D2BB4DE}">
  <sheetPr>
    <tabColor rgb="FFFFFF00"/>
  </sheetPr>
  <dimension ref="A1:K296"/>
  <sheetViews>
    <sheetView topLeftCell="C1" workbookViewId="0">
      <selection activeCell="F5" sqref="F5"/>
    </sheetView>
  </sheetViews>
  <sheetFormatPr defaultRowHeight="15"/>
  <cols>
    <col min="1" max="1" width="18.28515625" customWidth="1"/>
    <col min="2" max="3" width="34.42578125" customWidth="1"/>
    <col min="4" max="4" width="20.5703125" customWidth="1"/>
    <col min="5" max="5" width="30.85546875" customWidth="1"/>
    <col min="6" max="7" width="24.85546875" customWidth="1"/>
    <col min="8" max="8" width="21" customWidth="1"/>
    <col min="9" max="9" width="17.7109375" customWidth="1"/>
    <col min="10" max="11" width="14.28515625" customWidth="1"/>
  </cols>
  <sheetData>
    <row r="1" spans="1:11" ht="30">
      <c r="A1" s="9" t="s">
        <v>184</v>
      </c>
      <c r="B1" s="10" t="s">
        <v>185</v>
      </c>
      <c r="C1" s="11" t="s">
        <v>28</v>
      </c>
      <c r="D1" s="12" t="s">
        <v>4</v>
      </c>
      <c r="E1" s="5" t="s">
        <v>20</v>
      </c>
      <c r="F1" s="5" t="s">
        <v>47</v>
      </c>
      <c r="G1" s="5" t="s">
        <v>813</v>
      </c>
      <c r="H1" s="5" t="s">
        <v>35</v>
      </c>
      <c r="I1" s="5" t="s">
        <v>707</v>
      </c>
      <c r="J1" s="5" t="s">
        <v>695</v>
      </c>
      <c r="K1" s="5" t="s">
        <v>36</v>
      </c>
    </row>
    <row r="2" spans="1:11">
      <c r="A2" s="7" t="s">
        <v>186</v>
      </c>
      <c r="B2" s="7" t="s">
        <v>56</v>
      </c>
      <c r="C2" s="7" t="s">
        <v>56</v>
      </c>
      <c r="F2" t="s">
        <v>814</v>
      </c>
      <c r="G2" t="s">
        <v>132</v>
      </c>
      <c r="I2" s="4"/>
      <c r="K2" s="4" t="s">
        <v>650</v>
      </c>
    </row>
    <row r="3" spans="1:11">
      <c r="A3" s="7" t="s">
        <v>187</v>
      </c>
      <c r="B3" s="7" t="s">
        <v>57</v>
      </c>
      <c r="C3" s="7" t="s">
        <v>157</v>
      </c>
      <c r="D3" t="s">
        <v>290</v>
      </c>
      <c r="E3" t="s">
        <v>286</v>
      </c>
      <c r="F3" t="s">
        <v>624</v>
      </c>
      <c r="G3" t="s">
        <v>133</v>
      </c>
      <c r="H3" t="s">
        <v>541</v>
      </c>
      <c r="I3" s="4" t="s">
        <v>708</v>
      </c>
      <c r="J3" s="13" t="s">
        <v>706</v>
      </c>
      <c r="K3" t="s">
        <v>614</v>
      </c>
    </row>
    <row r="4" spans="1:11">
      <c r="A4" s="7" t="s">
        <v>178</v>
      </c>
      <c r="B4" s="7" t="s">
        <v>58</v>
      </c>
      <c r="C4" s="7" t="s">
        <v>188</v>
      </c>
      <c r="D4" t="s">
        <v>287</v>
      </c>
      <c r="E4" t="s">
        <v>285</v>
      </c>
      <c r="F4" t="s">
        <v>625</v>
      </c>
      <c r="G4" t="s">
        <v>134</v>
      </c>
      <c r="H4" t="s">
        <v>542</v>
      </c>
      <c r="I4" s="4" t="s">
        <v>709</v>
      </c>
      <c r="J4" s="13" t="s">
        <v>698</v>
      </c>
      <c r="K4" t="s">
        <v>617</v>
      </c>
    </row>
    <row r="5" spans="1:11">
      <c r="A5" s="7" t="s">
        <v>189</v>
      </c>
      <c r="B5" s="7" t="s">
        <v>59</v>
      </c>
      <c r="C5" s="7" t="s">
        <v>188</v>
      </c>
      <c r="D5" s="4" t="s">
        <v>291</v>
      </c>
      <c r="E5" t="s">
        <v>693</v>
      </c>
      <c r="F5" t="s">
        <v>626</v>
      </c>
      <c r="G5" t="s">
        <v>141</v>
      </c>
      <c r="H5" t="s">
        <v>543</v>
      </c>
      <c r="I5" s="4" t="s">
        <v>710</v>
      </c>
      <c r="J5" s="13" t="s">
        <v>705</v>
      </c>
      <c r="K5" t="s">
        <v>595</v>
      </c>
    </row>
    <row r="6" spans="1:11">
      <c r="A6" s="7" t="s">
        <v>60</v>
      </c>
      <c r="B6" s="7" t="s">
        <v>60</v>
      </c>
      <c r="C6" s="7" t="s">
        <v>188</v>
      </c>
      <c r="D6" s="4" t="s">
        <v>292</v>
      </c>
      <c r="E6" t="s">
        <v>812</v>
      </c>
      <c r="F6" s="4" t="s">
        <v>627</v>
      </c>
      <c r="G6" s="4" t="s">
        <v>147</v>
      </c>
      <c r="H6" t="s">
        <v>544</v>
      </c>
      <c r="I6" t="s">
        <v>711</v>
      </c>
      <c r="J6" s="13" t="s">
        <v>701</v>
      </c>
      <c r="K6" t="s">
        <v>612</v>
      </c>
    </row>
    <row r="7" spans="1:11">
      <c r="A7" s="7" t="s">
        <v>190</v>
      </c>
      <c r="B7" s="7" t="s">
        <v>61</v>
      </c>
      <c r="C7" s="7" t="s">
        <v>158</v>
      </c>
      <c r="D7" t="s">
        <v>293</v>
      </c>
      <c r="E7" t="s">
        <v>284</v>
      </c>
      <c r="F7" t="s">
        <v>628</v>
      </c>
      <c r="G7" t="s">
        <v>138</v>
      </c>
      <c r="H7" t="s">
        <v>545</v>
      </c>
      <c r="I7" t="s">
        <v>712</v>
      </c>
      <c r="J7" s="13" t="s">
        <v>718</v>
      </c>
      <c r="K7" t="s">
        <v>567</v>
      </c>
    </row>
    <row r="8" spans="1:11">
      <c r="A8" s="7" t="s">
        <v>191</v>
      </c>
      <c r="B8" s="7" t="s">
        <v>62</v>
      </c>
      <c r="C8" s="7" t="s">
        <v>159</v>
      </c>
      <c r="D8" t="s">
        <v>470</v>
      </c>
      <c r="E8" t="s">
        <v>283</v>
      </c>
      <c r="F8" s="4" t="s">
        <v>629</v>
      </c>
      <c r="G8" s="4" t="s">
        <v>150</v>
      </c>
      <c r="H8" t="s">
        <v>546</v>
      </c>
      <c r="I8" t="s">
        <v>713</v>
      </c>
      <c r="J8" s="13" t="s">
        <v>700</v>
      </c>
      <c r="K8" t="s">
        <v>580</v>
      </c>
    </row>
    <row r="9" spans="1:11">
      <c r="A9" s="7" t="s">
        <v>192</v>
      </c>
      <c r="B9" s="7" t="s">
        <v>63</v>
      </c>
      <c r="C9" s="7" t="s">
        <v>159</v>
      </c>
      <c r="D9" t="s">
        <v>294</v>
      </c>
      <c r="E9" t="s">
        <v>282</v>
      </c>
      <c r="F9" s="4" t="s">
        <v>630</v>
      </c>
      <c r="G9" s="4" t="s">
        <v>149</v>
      </c>
      <c r="H9" t="s">
        <v>547</v>
      </c>
      <c r="I9" t="s">
        <v>714</v>
      </c>
      <c r="J9" s="13" t="s">
        <v>703</v>
      </c>
      <c r="K9" t="s">
        <v>574</v>
      </c>
    </row>
    <row r="10" spans="1:11">
      <c r="A10" s="7" t="s">
        <v>193</v>
      </c>
      <c r="B10" s="7" t="s">
        <v>64</v>
      </c>
      <c r="C10" s="7" t="s">
        <v>160</v>
      </c>
      <c r="D10" t="s">
        <v>471</v>
      </c>
      <c r="E10" t="s">
        <v>281</v>
      </c>
      <c r="F10" t="s">
        <v>631</v>
      </c>
      <c r="G10" t="s">
        <v>140</v>
      </c>
      <c r="H10" t="s">
        <v>548</v>
      </c>
      <c r="I10" t="s">
        <v>715</v>
      </c>
      <c r="J10" s="13" t="s">
        <v>719</v>
      </c>
      <c r="K10" t="s">
        <v>596</v>
      </c>
    </row>
    <row r="11" spans="1:11">
      <c r="A11" s="7" t="s">
        <v>194</v>
      </c>
      <c r="B11" s="7" t="s">
        <v>65</v>
      </c>
      <c r="C11" s="7" t="s">
        <v>160</v>
      </c>
      <c r="D11" t="s">
        <v>295</v>
      </c>
      <c r="E11" t="s">
        <v>280</v>
      </c>
      <c r="F11" t="s">
        <v>632</v>
      </c>
      <c r="G11" t="s">
        <v>131</v>
      </c>
      <c r="H11" t="s">
        <v>549</v>
      </c>
      <c r="I11" t="s">
        <v>716</v>
      </c>
      <c r="J11" s="13" t="s">
        <v>702</v>
      </c>
      <c r="K11" t="s">
        <v>592</v>
      </c>
    </row>
    <row r="12" spans="1:11">
      <c r="A12" s="7" t="s">
        <v>195</v>
      </c>
      <c r="B12" s="7" t="s">
        <v>66</v>
      </c>
      <c r="C12" s="7" t="s">
        <v>66</v>
      </c>
      <c r="D12" t="s">
        <v>296</v>
      </c>
      <c r="E12" t="s">
        <v>279</v>
      </c>
      <c r="F12" t="s">
        <v>633</v>
      </c>
      <c r="G12" t="s">
        <v>144</v>
      </c>
      <c r="H12" t="s">
        <v>550</v>
      </c>
      <c r="I12" t="s">
        <v>717</v>
      </c>
      <c r="J12" s="13" t="s">
        <v>696</v>
      </c>
      <c r="K12" t="s">
        <v>603</v>
      </c>
    </row>
    <row r="13" spans="1:11">
      <c r="A13" s="7" t="s">
        <v>196</v>
      </c>
      <c r="B13" s="7" t="s">
        <v>67</v>
      </c>
      <c r="C13" s="7" t="s">
        <v>66</v>
      </c>
      <c r="D13" t="s">
        <v>472</v>
      </c>
      <c r="E13" t="s">
        <v>731</v>
      </c>
      <c r="F13" t="s">
        <v>634</v>
      </c>
      <c r="G13" t="s">
        <v>145</v>
      </c>
      <c r="H13" t="s">
        <v>551</v>
      </c>
      <c r="J13" s="13" t="s">
        <v>699</v>
      </c>
      <c r="K13" t="s">
        <v>594</v>
      </c>
    </row>
    <row r="14" spans="1:11">
      <c r="A14" s="7" t="s">
        <v>197</v>
      </c>
      <c r="B14" s="7" t="s">
        <v>68</v>
      </c>
      <c r="C14" s="7" t="s">
        <v>68</v>
      </c>
      <c r="D14" t="s">
        <v>288</v>
      </c>
      <c r="E14" t="s">
        <v>732</v>
      </c>
      <c r="F14" t="s">
        <v>635</v>
      </c>
      <c r="G14" t="s">
        <v>135</v>
      </c>
      <c r="H14" t="s">
        <v>552</v>
      </c>
      <c r="J14" s="13" t="s">
        <v>40</v>
      </c>
      <c r="K14" t="s">
        <v>562</v>
      </c>
    </row>
    <row r="15" spans="1:11">
      <c r="A15" s="7" t="s">
        <v>198</v>
      </c>
      <c r="B15" s="7" t="s">
        <v>69</v>
      </c>
      <c r="C15" s="7" t="s">
        <v>69</v>
      </c>
      <c r="D15" t="s">
        <v>473</v>
      </c>
      <c r="E15" t="s">
        <v>733</v>
      </c>
      <c r="F15" t="s">
        <v>636</v>
      </c>
      <c r="G15" t="s">
        <v>136</v>
      </c>
      <c r="H15" t="s">
        <v>553</v>
      </c>
      <c r="J15" t="s">
        <v>697</v>
      </c>
      <c r="K15" t="s">
        <v>599</v>
      </c>
    </row>
    <row r="16" spans="1:11">
      <c r="A16" s="7" t="s">
        <v>199</v>
      </c>
      <c r="B16" s="7" t="s">
        <v>70</v>
      </c>
      <c r="C16" s="7" t="s">
        <v>161</v>
      </c>
      <c r="D16" t="s">
        <v>474</v>
      </c>
      <c r="E16" t="s">
        <v>278</v>
      </c>
      <c r="F16" t="s">
        <v>637</v>
      </c>
      <c r="G16" t="s">
        <v>137</v>
      </c>
      <c r="H16" t="s">
        <v>554</v>
      </c>
      <c r="J16" t="s">
        <v>704</v>
      </c>
      <c r="K16" t="s">
        <v>572</v>
      </c>
    </row>
    <row r="17" spans="1:11">
      <c r="A17" s="7" t="s">
        <v>200</v>
      </c>
      <c r="B17" s="7" t="s">
        <v>71</v>
      </c>
      <c r="C17" s="7" t="s">
        <v>162</v>
      </c>
      <c r="D17" t="s">
        <v>297</v>
      </c>
      <c r="E17" t="s">
        <v>690</v>
      </c>
      <c r="F17" t="s">
        <v>638</v>
      </c>
      <c r="G17" t="s">
        <v>142</v>
      </c>
      <c r="H17" t="s">
        <v>555</v>
      </c>
      <c r="K17" t="s">
        <v>611</v>
      </c>
    </row>
    <row r="18" spans="1:11">
      <c r="A18" s="7" t="s">
        <v>201</v>
      </c>
      <c r="B18" s="7" t="s">
        <v>72</v>
      </c>
      <c r="C18" s="7" t="s">
        <v>163</v>
      </c>
      <c r="D18" t="s">
        <v>651</v>
      </c>
      <c r="E18" t="s">
        <v>277</v>
      </c>
      <c r="F18" t="s">
        <v>639</v>
      </c>
      <c r="G18" t="s">
        <v>143</v>
      </c>
      <c r="H18" t="s">
        <v>556</v>
      </c>
      <c r="K18" t="s">
        <v>566</v>
      </c>
    </row>
    <row r="19" spans="1:11">
      <c r="A19" s="7">
        <v>282</v>
      </c>
      <c r="B19" s="7" t="s">
        <v>73</v>
      </c>
      <c r="C19" s="7" t="s">
        <v>163</v>
      </c>
      <c r="D19" t="s">
        <v>298</v>
      </c>
      <c r="E19" t="s">
        <v>734</v>
      </c>
      <c r="F19" t="s">
        <v>640</v>
      </c>
      <c r="G19" t="s">
        <v>139</v>
      </c>
      <c r="K19" t="s">
        <v>564</v>
      </c>
    </row>
    <row r="20" spans="1:11">
      <c r="A20" s="7" t="s">
        <v>202</v>
      </c>
      <c r="B20" s="7" t="s">
        <v>74</v>
      </c>
      <c r="C20" s="7" t="s">
        <v>163</v>
      </c>
      <c r="D20" t="s">
        <v>475</v>
      </c>
      <c r="E20" t="s">
        <v>689</v>
      </c>
      <c r="F20" s="4" t="s">
        <v>641</v>
      </c>
      <c r="G20" s="4" t="s">
        <v>146</v>
      </c>
      <c r="K20" t="s">
        <v>582</v>
      </c>
    </row>
    <row r="21" spans="1:11">
      <c r="A21" s="7" t="s">
        <v>203</v>
      </c>
      <c r="B21" s="7" t="s">
        <v>75</v>
      </c>
      <c r="C21" s="7" t="s">
        <v>163</v>
      </c>
      <c r="D21" t="s">
        <v>299</v>
      </c>
      <c r="E21" t="s">
        <v>735</v>
      </c>
      <c r="F21" s="4" t="s">
        <v>642</v>
      </c>
      <c r="G21" s="4" t="s">
        <v>148</v>
      </c>
      <c r="K21" t="s">
        <v>598</v>
      </c>
    </row>
    <row r="22" spans="1:11">
      <c r="A22" s="7" t="s">
        <v>204</v>
      </c>
      <c r="B22" s="7" t="s">
        <v>76</v>
      </c>
      <c r="C22" s="7" t="s">
        <v>205</v>
      </c>
      <c r="D22" t="s">
        <v>300</v>
      </c>
      <c r="E22" t="s">
        <v>736</v>
      </c>
      <c r="K22" t="s">
        <v>568</v>
      </c>
    </row>
    <row r="23" spans="1:11">
      <c r="A23" s="7" t="s">
        <v>206</v>
      </c>
      <c r="B23" s="7" t="s">
        <v>77</v>
      </c>
      <c r="C23" s="7" t="s">
        <v>164</v>
      </c>
      <c r="D23" t="s">
        <v>301</v>
      </c>
      <c r="E23" t="s">
        <v>737</v>
      </c>
      <c r="K23" t="s">
        <v>622</v>
      </c>
    </row>
    <row r="24" spans="1:11">
      <c r="A24" s="7" t="s">
        <v>207</v>
      </c>
      <c r="B24" s="7" t="s">
        <v>78</v>
      </c>
      <c r="C24" s="7" t="s">
        <v>165</v>
      </c>
      <c r="D24" t="s">
        <v>302</v>
      </c>
      <c r="E24" t="s">
        <v>691</v>
      </c>
      <c r="K24" t="s">
        <v>591</v>
      </c>
    </row>
    <row r="25" spans="1:11">
      <c r="A25" s="7" t="s">
        <v>208</v>
      </c>
      <c r="B25" s="7" t="s">
        <v>79</v>
      </c>
      <c r="C25" s="7" t="s">
        <v>166</v>
      </c>
      <c r="D25" s="4" t="s">
        <v>476</v>
      </c>
      <c r="E25" t="s">
        <v>692</v>
      </c>
      <c r="K25" t="s">
        <v>569</v>
      </c>
    </row>
    <row r="26" spans="1:11">
      <c r="A26" s="7" t="s">
        <v>209</v>
      </c>
      <c r="B26" s="7" t="s">
        <v>80</v>
      </c>
      <c r="C26" s="7" t="s">
        <v>167</v>
      </c>
      <c r="D26" t="s">
        <v>303</v>
      </c>
      <c r="E26" t="s">
        <v>276</v>
      </c>
      <c r="K26" t="s">
        <v>586</v>
      </c>
    </row>
    <row r="27" spans="1:11">
      <c r="A27" s="7" t="s">
        <v>210</v>
      </c>
      <c r="B27" s="7" t="s">
        <v>81</v>
      </c>
      <c r="C27" s="7" t="s">
        <v>167</v>
      </c>
      <c r="D27" t="s">
        <v>652</v>
      </c>
      <c r="K27" t="s">
        <v>577</v>
      </c>
    </row>
    <row r="28" spans="1:11">
      <c r="A28" s="7" t="s">
        <v>211</v>
      </c>
      <c r="B28" s="7" t="s">
        <v>82</v>
      </c>
      <c r="C28" s="7" t="s">
        <v>168</v>
      </c>
      <c r="D28" t="s">
        <v>304</v>
      </c>
      <c r="K28" t="s">
        <v>618</v>
      </c>
    </row>
    <row r="29" spans="1:11">
      <c r="A29" s="7" t="s">
        <v>212</v>
      </c>
      <c r="B29" s="7" t="s">
        <v>83</v>
      </c>
      <c r="C29" s="7" t="s">
        <v>169</v>
      </c>
      <c r="D29" t="s">
        <v>653</v>
      </c>
      <c r="K29" t="s">
        <v>602</v>
      </c>
    </row>
    <row r="30" spans="1:11">
      <c r="A30" s="7" t="s">
        <v>213</v>
      </c>
      <c r="B30" s="7" t="s">
        <v>84</v>
      </c>
      <c r="C30" s="7" t="s">
        <v>170</v>
      </c>
      <c r="D30" t="s">
        <v>305</v>
      </c>
      <c r="K30" t="s">
        <v>584</v>
      </c>
    </row>
    <row r="31" spans="1:11">
      <c r="A31" s="7" t="s">
        <v>214</v>
      </c>
      <c r="B31" s="7" t="s">
        <v>85</v>
      </c>
      <c r="C31" s="7" t="s">
        <v>85</v>
      </c>
      <c r="D31" t="s">
        <v>654</v>
      </c>
      <c r="K31" t="s">
        <v>575</v>
      </c>
    </row>
    <row r="32" spans="1:11">
      <c r="A32" s="7" t="s">
        <v>215</v>
      </c>
      <c r="B32" s="7" t="s">
        <v>86</v>
      </c>
      <c r="C32" s="7" t="s">
        <v>86</v>
      </c>
      <c r="D32" t="s">
        <v>289</v>
      </c>
      <c r="K32" t="s">
        <v>619</v>
      </c>
    </row>
    <row r="33" spans="1:11">
      <c r="A33" s="7" t="s">
        <v>216</v>
      </c>
      <c r="B33" s="7" t="s">
        <v>87</v>
      </c>
      <c r="C33" s="7" t="s">
        <v>87</v>
      </c>
      <c r="D33" t="s">
        <v>306</v>
      </c>
      <c r="K33" t="s">
        <v>571</v>
      </c>
    </row>
    <row r="34" spans="1:11">
      <c r="A34" s="7" t="s">
        <v>217</v>
      </c>
      <c r="B34" s="7" t="s">
        <v>88</v>
      </c>
      <c r="C34" s="7" t="s">
        <v>87</v>
      </c>
      <c r="D34" s="4" t="s">
        <v>655</v>
      </c>
      <c r="K34" t="s">
        <v>588</v>
      </c>
    </row>
    <row r="35" spans="1:11">
      <c r="A35" s="7" t="s">
        <v>218</v>
      </c>
      <c r="B35" s="7" t="s">
        <v>89</v>
      </c>
      <c r="C35" s="7" t="s">
        <v>87</v>
      </c>
      <c r="D35" t="s">
        <v>307</v>
      </c>
      <c r="K35" t="s">
        <v>623</v>
      </c>
    </row>
    <row r="36" spans="1:11">
      <c r="A36" s="7" t="s">
        <v>219</v>
      </c>
      <c r="B36" s="7" t="s">
        <v>90</v>
      </c>
      <c r="C36" s="7" t="s">
        <v>90</v>
      </c>
      <c r="D36" t="s">
        <v>477</v>
      </c>
      <c r="K36" t="s">
        <v>590</v>
      </c>
    </row>
    <row r="37" spans="1:11">
      <c r="A37" s="7" t="s">
        <v>220</v>
      </c>
      <c r="B37" s="7" t="s">
        <v>91</v>
      </c>
      <c r="C37" s="7" t="s">
        <v>179</v>
      </c>
      <c r="D37" t="s">
        <v>308</v>
      </c>
      <c r="K37" t="s">
        <v>601</v>
      </c>
    </row>
    <row r="38" spans="1:11">
      <c r="A38" s="7" t="s">
        <v>221</v>
      </c>
      <c r="B38" s="7" t="s">
        <v>92</v>
      </c>
      <c r="C38" s="7" t="s">
        <v>171</v>
      </c>
      <c r="D38" t="s">
        <v>309</v>
      </c>
      <c r="K38" t="s">
        <v>621</v>
      </c>
    </row>
    <row r="39" spans="1:11">
      <c r="A39" s="7" t="s">
        <v>222</v>
      </c>
      <c r="B39" s="7" t="s">
        <v>93</v>
      </c>
      <c r="C39" s="7" t="s">
        <v>172</v>
      </c>
      <c r="D39" t="s">
        <v>310</v>
      </c>
      <c r="K39" t="s">
        <v>615</v>
      </c>
    </row>
    <row r="40" spans="1:11">
      <c r="A40" s="7" t="s">
        <v>223</v>
      </c>
      <c r="B40" s="7" t="s">
        <v>94</v>
      </c>
      <c r="C40" s="7" t="s">
        <v>172</v>
      </c>
      <c r="D40" t="s">
        <v>656</v>
      </c>
      <c r="K40" t="s">
        <v>561</v>
      </c>
    </row>
    <row r="41" spans="1:11">
      <c r="A41" s="7" t="s">
        <v>224</v>
      </c>
      <c r="B41" s="7" t="s">
        <v>95</v>
      </c>
      <c r="C41" s="7" t="s">
        <v>172</v>
      </c>
      <c r="D41" t="s">
        <v>478</v>
      </c>
      <c r="K41" t="s">
        <v>558</v>
      </c>
    </row>
    <row r="42" spans="1:11">
      <c r="A42" s="7" t="s">
        <v>225</v>
      </c>
      <c r="B42" s="7" t="s">
        <v>96</v>
      </c>
      <c r="C42" s="7" t="s">
        <v>172</v>
      </c>
      <c r="D42" t="s">
        <v>311</v>
      </c>
      <c r="K42" t="s">
        <v>605</v>
      </c>
    </row>
    <row r="43" spans="1:11">
      <c r="A43" s="7" t="s">
        <v>226</v>
      </c>
      <c r="B43" s="7" t="s">
        <v>97</v>
      </c>
      <c r="C43" s="7" t="s">
        <v>172</v>
      </c>
      <c r="D43" t="s">
        <v>312</v>
      </c>
      <c r="K43" t="s">
        <v>608</v>
      </c>
    </row>
    <row r="44" spans="1:11">
      <c r="A44" s="7" t="s">
        <v>227</v>
      </c>
      <c r="B44" s="7" t="s">
        <v>98</v>
      </c>
      <c r="C44" s="7" t="s">
        <v>172</v>
      </c>
      <c r="D44" t="s">
        <v>657</v>
      </c>
      <c r="K44" t="s">
        <v>570</v>
      </c>
    </row>
    <row r="45" spans="1:11">
      <c r="A45" s="7" t="s">
        <v>228</v>
      </c>
      <c r="B45" s="7" t="s">
        <v>99</v>
      </c>
      <c r="C45" s="7" t="s">
        <v>173</v>
      </c>
      <c r="D45" t="s">
        <v>313</v>
      </c>
      <c r="K45" t="s">
        <v>620</v>
      </c>
    </row>
    <row r="46" spans="1:11">
      <c r="A46" s="7" t="s">
        <v>229</v>
      </c>
      <c r="B46" s="7" t="s">
        <v>100</v>
      </c>
      <c r="C46" s="7" t="s">
        <v>100</v>
      </c>
      <c r="D46" t="s">
        <v>479</v>
      </c>
      <c r="K46" t="s">
        <v>607</v>
      </c>
    </row>
    <row r="47" spans="1:11">
      <c r="A47" s="7" t="s">
        <v>230</v>
      </c>
      <c r="B47" s="7" t="s">
        <v>101</v>
      </c>
      <c r="C47" t="s">
        <v>174</v>
      </c>
      <c r="D47" t="s">
        <v>314</v>
      </c>
      <c r="K47" t="s">
        <v>597</v>
      </c>
    </row>
    <row r="48" spans="1:11">
      <c r="A48" s="7" t="s">
        <v>231</v>
      </c>
      <c r="B48" s="7" t="s">
        <v>102</v>
      </c>
      <c r="C48" s="7" t="s">
        <v>175</v>
      </c>
      <c r="D48" t="s">
        <v>315</v>
      </c>
      <c r="K48" t="s">
        <v>610</v>
      </c>
    </row>
    <row r="49" spans="1:11">
      <c r="A49" s="7" t="s">
        <v>232</v>
      </c>
      <c r="B49" s="7" t="s">
        <v>103</v>
      </c>
      <c r="C49" s="7" t="s">
        <v>176</v>
      </c>
      <c r="D49" t="s">
        <v>316</v>
      </c>
      <c r="K49" t="s">
        <v>559</v>
      </c>
    </row>
    <row r="50" spans="1:11">
      <c r="A50" s="7" t="s">
        <v>233</v>
      </c>
      <c r="B50" s="7" t="s">
        <v>104</v>
      </c>
      <c r="C50" s="7" t="s">
        <v>729</v>
      </c>
      <c r="D50" t="s">
        <v>658</v>
      </c>
      <c r="K50" t="s">
        <v>565</v>
      </c>
    </row>
    <row r="51" spans="1:11">
      <c r="A51" s="7" t="s">
        <v>234</v>
      </c>
      <c r="B51" s="7" t="s">
        <v>105</v>
      </c>
      <c r="C51" s="7" t="s">
        <v>730</v>
      </c>
      <c r="D51" t="s">
        <v>317</v>
      </c>
      <c r="K51" t="s">
        <v>576</v>
      </c>
    </row>
    <row r="52" spans="1:11">
      <c r="A52" s="7" t="s">
        <v>235</v>
      </c>
      <c r="B52" s="7" t="s">
        <v>106</v>
      </c>
      <c r="C52" s="7" t="s">
        <v>183</v>
      </c>
      <c r="D52" t="s">
        <v>480</v>
      </c>
      <c r="K52" t="s">
        <v>581</v>
      </c>
    </row>
    <row r="53" spans="1:11">
      <c r="A53" s="7" t="s">
        <v>236</v>
      </c>
      <c r="B53" s="7" t="s">
        <v>107</v>
      </c>
      <c r="C53" s="7" t="s">
        <v>183</v>
      </c>
      <c r="D53" t="s">
        <v>318</v>
      </c>
      <c r="K53" t="s">
        <v>573</v>
      </c>
    </row>
    <row r="54" spans="1:11">
      <c r="A54" s="7" t="s">
        <v>237</v>
      </c>
      <c r="B54" s="7" t="s">
        <v>108</v>
      </c>
      <c r="C54" s="7" t="s">
        <v>180</v>
      </c>
      <c r="D54" t="s">
        <v>481</v>
      </c>
      <c r="K54" t="s">
        <v>587</v>
      </c>
    </row>
    <row r="55" spans="1:11">
      <c r="A55" s="7" t="s">
        <v>238</v>
      </c>
      <c r="B55" s="7" t="s">
        <v>109</v>
      </c>
      <c r="C55" s="7" t="s">
        <v>239</v>
      </c>
      <c r="D55" t="s">
        <v>659</v>
      </c>
      <c r="K55" t="s">
        <v>604</v>
      </c>
    </row>
    <row r="56" spans="1:11">
      <c r="A56" s="7" t="s">
        <v>240</v>
      </c>
      <c r="B56" s="7" t="s">
        <v>241</v>
      </c>
      <c r="C56" s="7" t="s">
        <v>241</v>
      </c>
      <c r="D56" s="4" t="s">
        <v>482</v>
      </c>
      <c r="K56" t="s">
        <v>585</v>
      </c>
    </row>
    <row r="57" spans="1:11">
      <c r="A57" s="7" t="s">
        <v>242</v>
      </c>
      <c r="B57" s="7" t="s">
        <v>110</v>
      </c>
      <c r="C57" s="7" t="s">
        <v>166</v>
      </c>
      <c r="D57" t="s">
        <v>483</v>
      </c>
      <c r="K57" t="s">
        <v>557</v>
      </c>
    </row>
    <row r="58" spans="1:11">
      <c r="A58" s="7" t="s">
        <v>243</v>
      </c>
      <c r="B58" s="7" t="s">
        <v>111</v>
      </c>
      <c r="C58" s="7" t="s">
        <v>181</v>
      </c>
      <c r="D58" t="s">
        <v>319</v>
      </c>
      <c r="K58" t="s">
        <v>583</v>
      </c>
    </row>
    <row r="59" spans="1:11">
      <c r="A59" s="7" t="s">
        <v>244</v>
      </c>
      <c r="B59" s="7" t="s">
        <v>112</v>
      </c>
      <c r="C59" s="7" t="s">
        <v>112</v>
      </c>
      <c r="D59" t="s">
        <v>484</v>
      </c>
      <c r="K59" t="s">
        <v>589</v>
      </c>
    </row>
    <row r="60" spans="1:11">
      <c r="A60" s="7" t="s">
        <v>245</v>
      </c>
      <c r="B60" s="7" t="s">
        <v>113</v>
      </c>
      <c r="C60" s="7" t="s">
        <v>112</v>
      </c>
      <c r="D60" t="s">
        <v>485</v>
      </c>
      <c r="K60" t="s">
        <v>613</v>
      </c>
    </row>
    <row r="61" spans="1:11">
      <c r="A61" s="7" t="s">
        <v>246</v>
      </c>
      <c r="B61" s="7" t="s">
        <v>114</v>
      </c>
      <c r="C61" s="7" t="s">
        <v>114</v>
      </c>
      <c r="D61" t="s">
        <v>320</v>
      </c>
      <c r="K61" t="s">
        <v>563</v>
      </c>
    </row>
    <row r="62" spans="1:11">
      <c r="A62" s="7" t="s">
        <v>247</v>
      </c>
      <c r="B62" s="7" t="s">
        <v>115</v>
      </c>
      <c r="C62" s="7" t="s">
        <v>250</v>
      </c>
      <c r="D62" s="4" t="s">
        <v>321</v>
      </c>
      <c r="K62" t="s">
        <v>578</v>
      </c>
    </row>
    <row r="63" spans="1:11">
      <c r="A63" s="7" t="s">
        <v>248</v>
      </c>
      <c r="B63" s="7" t="s">
        <v>116</v>
      </c>
      <c r="C63" s="7" t="s">
        <v>177</v>
      </c>
      <c r="D63" t="s">
        <v>322</v>
      </c>
      <c r="K63" t="s">
        <v>616</v>
      </c>
    </row>
    <row r="64" spans="1:11">
      <c r="A64" s="7" t="s">
        <v>249</v>
      </c>
      <c r="B64" s="7" t="s">
        <v>117</v>
      </c>
      <c r="C64" s="7" t="s">
        <v>250</v>
      </c>
      <c r="D64" t="s">
        <v>323</v>
      </c>
      <c r="K64" t="s">
        <v>560</v>
      </c>
    </row>
    <row r="65" spans="1:11">
      <c r="A65" s="7" t="s">
        <v>251</v>
      </c>
      <c r="B65" s="7" t="s">
        <v>118</v>
      </c>
      <c r="C65" s="7" t="s">
        <v>250</v>
      </c>
      <c r="D65" t="s">
        <v>324</v>
      </c>
      <c r="K65" t="s">
        <v>606</v>
      </c>
    </row>
    <row r="66" spans="1:11">
      <c r="A66" s="7" t="s">
        <v>252</v>
      </c>
      <c r="B66" s="7" t="s">
        <v>119</v>
      </c>
      <c r="C66" s="7" t="s">
        <v>250</v>
      </c>
      <c r="D66" t="s">
        <v>325</v>
      </c>
      <c r="K66" t="s">
        <v>593</v>
      </c>
    </row>
    <row r="67" spans="1:11">
      <c r="A67" s="7" t="s">
        <v>253</v>
      </c>
      <c r="B67" s="7" t="s">
        <v>120</v>
      </c>
      <c r="C67" s="7" t="s">
        <v>250</v>
      </c>
      <c r="D67" t="s">
        <v>660</v>
      </c>
      <c r="K67" t="s">
        <v>609</v>
      </c>
    </row>
    <row r="68" spans="1:11">
      <c r="A68" s="7" t="s">
        <v>254</v>
      </c>
      <c r="B68" s="7" t="s">
        <v>121</v>
      </c>
      <c r="C68" s="7" t="s">
        <v>255</v>
      </c>
      <c r="D68" s="4" t="s">
        <v>326</v>
      </c>
      <c r="K68" t="s">
        <v>600</v>
      </c>
    </row>
    <row r="69" spans="1:11">
      <c r="A69" s="7" t="s">
        <v>256</v>
      </c>
      <c r="B69" s="7" t="s">
        <v>122</v>
      </c>
      <c r="C69" s="7" t="s">
        <v>122</v>
      </c>
      <c r="D69" t="s">
        <v>661</v>
      </c>
      <c r="K69" t="s">
        <v>579</v>
      </c>
    </row>
    <row r="70" spans="1:11">
      <c r="A70" s="7" t="s">
        <v>257</v>
      </c>
      <c r="B70" s="7" t="s">
        <v>123</v>
      </c>
      <c r="C70" s="7" t="s">
        <v>182</v>
      </c>
      <c r="D70" t="s">
        <v>327</v>
      </c>
    </row>
    <row r="71" spans="1:11">
      <c r="A71" s="7" t="s">
        <v>258</v>
      </c>
      <c r="B71" s="7" t="s">
        <v>259</v>
      </c>
      <c r="C71" s="7" t="s">
        <v>260</v>
      </c>
      <c r="D71" t="s">
        <v>328</v>
      </c>
    </row>
    <row r="72" spans="1:11">
      <c r="A72" s="7" t="s">
        <v>261</v>
      </c>
      <c r="B72" s="7" t="s">
        <v>262</v>
      </c>
      <c r="C72" s="7" t="s">
        <v>260</v>
      </c>
      <c r="D72" t="s">
        <v>329</v>
      </c>
    </row>
    <row r="73" spans="1:11">
      <c r="A73" s="7" t="s">
        <v>263</v>
      </c>
      <c r="B73" s="7" t="s">
        <v>264</v>
      </c>
      <c r="C73" s="7" t="s">
        <v>260</v>
      </c>
      <c r="D73" t="s">
        <v>330</v>
      </c>
    </row>
    <row r="74" spans="1:11">
      <c r="A74" s="7" t="s">
        <v>265</v>
      </c>
      <c r="B74" s="7" t="s">
        <v>266</v>
      </c>
      <c r="C74" s="7" t="s">
        <v>260</v>
      </c>
      <c r="D74" t="s">
        <v>486</v>
      </c>
    </row>
    <row r="75" spans="1:11">
      <c r="A75" s="7" t="s">
        <v>267</v>
      </c>
      <c r="B75" s="7" t="s">
        <v>268</v>
      </c>
      <c r="C75" s="7" t="s">
        <v>172</v>
      </c>
      <c r="D75" t="s">
        <v>331</v>
      </c>
    </row>
    <row r="76" spans="1:11">
      <c r="A76" s="7" t="s">
        <v>269</v>
      </c>
      <c r="B76" s="7" t="s">
        <v>270</v>
      </c>
      <c r="C76" s="7" t="s">
        <v>172</v>
      </c>
      <c r="D76" t="s">
        <v>487</v>
      </c>
    </row>
    <row r="77" spans="1:11">
      <c r="A77" s="7" t="s">
        <v>271</v>
      </c>
      <c r="B77" s="7" t="s">
        <v>272</v>
      </c>
      <c r="C77" s="7" t="s">
        <v>273</v>
      </c>
      <c r="D77" t="s">
        <v>332</v>
      </c>
    </row>
    <row r="78" spans="1:11">
      <c r="A78" s="7" t="s">
        <v>274</v>
      </c>
      <c r="B78" s="7" t="s">
        <v>275</v>
      </c>
      <c r="C78" s="7" t="s">
        <v>273</v>
      </c>
      <c r="D78" t="s">
        <v>488</v>
      </c>
    </row>
    <row r="79" spans="1:11">
      <c r="C79" s="7"/>
      <c r="D79" t="s">
        <v>333</v>
      </c>
    </row>
    <row r="80" spans="1:11">
      <c r="C80" s="7"/>
      <c r="D80" t="s">
        <v>489</v>
      </c>
    </row>
    <row r="81" spans="3:4">
      <c r="C81" s="7"/>
      <c r="D81" t="s">
        <v>334</v>
      </c>
    </row>
    <row r="82" spans="3:4">
      <c r="C82" s="7"/>
      <c r="D82" t="s">
        <v>335</v>
      </c>
    </row>
    <row r="83" spans="3:4">
      <c r="C83" s="7"/>
      <c r="D83" t="s">
        <v>662</v>
      </c>
    </row>
    <row r="84" spans="3:4">
      <c r="C84" s="7"/>
      <c r="D84" t="s">
        <v>490</v>
      </c>
    </row>
    <row r="85" spans="3:4">
      <c r="C85" s="7"/>
      <c r="D85" t="s">
        <v>336</v>
      </c>
    </row>
    <row r="86" spans="3:4">
      <c r="C86" s="7"/>
      <c r="D86" t="s">
        <v>337</v>
      </c>
    </row>
    <row r="87" spans="3:4">
      <c r="C87" s="7"/>
      <c r="D87" t="s">
        <v>338</v>
      </c>
    </row>
    <row r="88" spans="3:4">
      <c r="C88" s="7"/>
      <c r="D88" t="s">
        <v>491</v>
      </c>
    </row>
    <row r="89" spans="3:4">
      <c r="C89" s="7"/>
      <c r="D89" t="s">
        <v>492</v>
      </c>
    </row>
    <row r="90" spans="3:4">
      <c r="C90" s="7"/>
      <c r="D90" t="s">
        <v>663</v>
      </c>
    </row>
    <row r="91" spans="3:4">
      <c r="C91" s="7"/>
      <c r="D91" t="s">
        <v>339</v>
      </c>
    </row>
    <row r="92" spans="3:4">
      <c r="C92" s="7"/>
      <c r="D92" t="s">
        <v>340</v>
      </c>
    </row>
    <row r="93" spans="3:4">
      <c r="C93" s="7"/>
      <c r="D93" t="s">
        <v>341</v>
      </c>
    </row>
    <row r="94" spans="3:4">
      <c r="C94" s="7"/>
      <c r="D94" t="s">
        <v>740</v>
      </c>
    </row>
    <row r="95" spans="3:4">
      <c r="C95" s="7"/>
      <c r="D95" t="s">
        <v>342</v>
      </c>
    </row>
    <row r="96" spans="3:4">
      <c r="C96" s="7"/>
      <c r="D96" t="s">
        <v>343</v>
      </c>
    </row>
    <row r="97" spans="3:4">
      <c r="C97" s="7"/>
      <c r="D97" t="s">
        <v>664</v>
      </c>
    </row>
    <row r="98" spans="3:4">
      <c r="C98" s="7"/>
      <c r="D98" t="s">
        <v>344</v>
      </c>
    </row>
    <row r="99" spans="3:4">
      <c r="C99" s="7"/>
      <c r="D99" t="s">
        <v>345</v>
      </c>
    </row>
    <row r="100" spans="3:4">
      <c r="C100" s="7"/>
      <c r="D100" t="s">
        <v>346</v>
      </c>
    </row>
    <row r="101" spans="3:4">
      <c r="D101" t="s">
        <v>347</v>
      </c>
    </row>
    <row r="102" spans="3:4">
      <c r="D102" t="s">
        <v>665</v>
      </c>
    </row>
    <row r="103" spans="3:4">
      <c r="D103" t="s">
        <v>348</v>
      </c>
    </row>
    <row r="104" spans="3:4">
      <c r="D104" t="s">
        <v>349</v>
      </c>
    </row>
    <row r="105" spans="3:4">
      <c r="D105" t="s">
        <v>666</v>
      </c>
    </row>
    <row r="106" spans="3:4">
      <c r="D106" t="s">
        <v>741</v>
      </c>
    </row>
    <row r="107" spans="3:4">
      <c r="D107" t="s">
        <v>350</v>
      </c>
    </row>
    <row r="108" spans="3:4">
      <c r="D108" t="s">
        <v>351</v>
      </c>
    </row>
    <row r="109" spans="3:4">
      <c r="D109" t="s">
        <v>352</v>
      </c>
    </row>
    <row r="110" spans="3:4">
      <c r="D110" t="s">
        <v>353</v>
      </c>
    </row>
    <row r="111" spans="3:4">
      <c r="D111" t="s">
        <v>354</v>
      </c>
    </row>
    <row r="112" spans="3:4">
      <c r="D112" t="s">
        <v>355</v>
      </c>
    </row>
    <row r="113" spans="4:4">
      <c r="D113" t="s">
        <v>356</v>
      </c>
    </row>
    <row r="114" spans="4:4">
      <c r="D114" t="s">
        <v>667</v>
      </c>
    </row>
    <row r="115" spans="4:4">
      <c r="D115" t="s">
        <v>357</v>
      </c>
    </row>
    <row r="116" spans="4:4">
      <c r="D116" t="s">
        <v>493</v>
      </c>
    </row>
    <row r="117" spans="4:4">
      <c r="D117" t="s">
        <v>494</v>
      </c>
    </row>
    <row r="118" spans="4:4">
      <c r="D118" t="s">
        <v>358</v>
      </c>
    </row>
    <row r="119" spans="4:4">
      <c r="D119" t="s">
        <v>495</v>
      </c>
    </row>
    <row r="120" spans="4:4">
      <c r="D120" t="s">
        <v>359</v>
      </c>
    </row>
    <row r="121" spans="4:4">
      <c r="D121" t="s">
        <v>360</v>
      </c>
    </row>
    <row r="122" spans="4:4">
      <c r="D122" t="s">
        <v>361</v>
      </c>
    </row>
    <row r="123" spans="4:4">
      <c r="D123" t="s">
        <v>496</v>
      </c>
    </row>
    <row r="124" spans="4:4">
      <c r="D124" t="s">
        <v>362</v>
      </c>
    </row>
    <row r="125" spans="4:4">
      <c r="D125" t="s">
        <v>363</v>
      </c>
    </row>
    <row r="126" spans="4:4">
      <c r="D126" t="s">
        <v>364</v>
      </c>
    </row>
    <row r="127" spans="4:4">
      <c r="D127" t="s">
        <v>497</v>
      </c>
    </row>
    <row r="128" spans="4:4">
      <c r="D128" t="s">
        <v>668</v>
      </c>
    </row>
    <row r="129" spans="4:4">
      <c r="D129" t="s">
        <v>365</v>
      </c>
    </row>
    <row r="130" spans="4:4">
      <c r="D130" t="s">
        <v>366</v>
      </c>
    </row>
    <row r="131" spans="4:4">
      <c r="D131" t="s">
        <v>367</v>
      </c>
    </row>
    <row r="132" spans="4:4">
      <c r="D132" t="s">
        <v>498</v>
      </c>
    </row>
    <row r="133" spans="4:4">
      <c r="D133" t="s">
        <v>499</v>
      </c>
    </row>
    <row r="134" spans="4:4">
      <c r="D134" t="s">
        <v>368</v>
      </c>
    </row>
    <row r="135" spans="4:4">
      <c r="D135" t="s">
        <v>669</v>
      </c>
    </row>
    <row r="136" spans="4:4">
      <c r="D136" t="s">
        <v>500</v>
      </c>
    </row>
    <row r="137" spans="4:4">
      <c r="D137" t="s">
        <v>670</v>
      </c>
    </row>
    <row r="138" spans="4:4">
      <c r="D138" t="s">
        <v>671</v>
      </c>
    </row>
    <row r="139" spans="4:4">
      <c r="D139" t="s">
        <v>369</v>
      </c>
    </row>
    <row r="140" spans="4:4">
      <c r="D140" t="s">
        <v>370</v>
      </c>
    </row>
    <row r="141" spans="4:4">
      <c r="D141" t="s">
        <v>672</v>
      </c>
    </row>
    <row r="142" spans="4:4">
      <c r="D142" t="s">
        <v>371</v>
      </c>
    </row>
    <row r="143" spans="4:4">
      <c r="D143" t="s">
        <v>673</v>
      </c>
    </row>
    <row r="144" spans="4:4">
      <c r="D144" t="s">
        <v>372</v>
      </c>
    </row>
    <row r="145" spans="4:4">
      <c r="D145" t="s">
        <v>674</v>
      </c>
    </row>
    <row r="146" spans="4:4">
      <c r="D146" t="s">
        <v>373</v>
      </c>
    </row>
    <row r="147" spans="4:4">
      <c r="D147" t="s">
        <v>675</v>
      </c>
    </row>
    <row r="148" spans="4:4">
      <c r="D148" t="s">
        <v>86</v>
      </c>
    </row>
    <row r="149" spans="4:4">
      <c r="D149" t="s">
        <v>374</v>
      </c>
    </row>
    <row r="150" spans="4:4">
      <c r="D150" t="s">
        <v>375</v>
      </c>
    </row>
    <row r="151" spans="4:4">
      <c r="D151" t="s">
        <v>376</v>
      </c>
    </row>
    <row r="152" spans="4:4">
      <c r="D152" t="s">
        <v>377</v>
      </c>
    </row>
    <row r="153" spans="4:4">
      <c r="D153" t="s">
        <v>501</v>
      </c>
    </row>
    <row r="154" spans="4:4">
      <c r="D154" t="s">
        <v>378</v>
      </c>
    </row>
    <row r="155" spans="4:4">
      <c r="D155" t="s">
        <v>379</v>
      </c>
    </row>
    <row r="156" spans="4:4">
      <c r="D156" t="s">
        <v>380</v>
      </c>
    </row>
    <row r="157" spans="4:4">
      <c r="D157" t="s">
        <v>381</v>
      </c>
    </row>
    <row r="158" spans="4:4">
      <c r="D158" t="s">
        <v>502</v>
      </c>
    </row>
    <row r="159" spans="4:4">
      <c r="D159" t="s">
        <v>382</v>
      </c>
    </row>
    <row r="160" spans="4:4">
      <c r="D160" t="s">
        <v>503</v>
      </c>
    </row>
    <row r="161" spans="4:4">
      <c r="D161" t="s">
        <v>676</v>
      </c>
    </row>
    <row r="162" spans="4:4">
      <c r="D162" t="s">
        <v>504</v>
      </c>
    </row>
    <row r="163" spans="4:4">
      <c r="D163" t="s">
        <v>505</v>
      </c>
    </row>
    <row r="164" spans="4:4">
      <c r="D164" t="s">
        <v>677</v>
      </c>
    </row>
    <row r="165" spans="4:4">
      <c r="D165" t="s">
        <v>506</v>
      </c>
    </row>
    <row r="166" spans="4:4">
      <c r="D166" t="s">
        <v>383</v>
      </c>
    </row>
    <row r="167" spans="4:4">
      <c r="D167" t="s">
        <v>384</v>
      </c>
    </row>
    <row r="168" spans="4:4">
      <c r="D168" t="s">
        <v>385</v>
      </c>
    </row>
    <row r="169" spans="4:4">
      <c r="D169" t="s">
        <v>386</v>
      </c>
    </row>
    <row r="170" spans="4:4">
      <c r="D170" t="s">
        <v>387</v>
      </c>
    </row>
    <row r="171" spans="4:4">
      <c r="D171" t="s">
        <v>388</v>
      </c>
    </row>
    <row r="172" spans="4:4">
      <c r="D172" t="s">
        <v>389</v>
      </c>
    </row>
    <row r="173" spans="4:4">
      <c r="D173" t="s">
        <v>390</v>
      </c>
    </row>
    <row r="174" spans="4:4">
      <c r="D174" t="s">
        <v>391</v>
      </c>
    </row>
    <row r="175" spans="4:4">
      <c r="D175" t="s">
        <v>392</v>
      </c>
    </row>
    <row r="176" spans="4:4">
      <c r="D176" t="s">
        <v>678</v>
      </c>
    </row>
    <row r="177" spans="4:4">
      <c r="D177" t="s">
        <v>507</v>
      </c>
    </row>
    <row r="178" spans="4:4">
      <c r="D178" t="s">
        <v>508</v>
      </c>
    </row>
    <row r="179" spans="4:4">
      <c r="D179" t="s">
        <v>393</v>
      </c>
    </row>
    <row r="180" spans="4:4">
      <c r="D180" t="s">
        <v>394</v>
      </c>
    </row>
    <row r="181" spans="4:4">
      <c r="D181" t="s">
        <v>679</v>
      </c>
    </row>
    <row r="182" spans="4:4">
      <c r="D182" t="s">
        <v>395</v>
      </c>
    </row>
    <row r="183" spans="4:4">
      <c r="D183" t="s">
        <v>396</v>
      </c>
    </row>
    <row r="184" spans="4:4">
      <c r="D184" t="s">
        <v>397</v>
      </c>
    </row>
    <row r="185" spans="4:4">
      <c r="D185" t="s">
        <v>680</v>
      </c>
    </row>
    <row r="186" spans="4:4">
      <c r="D186" t="s">
        <v>398</v>
      </c>
    </row>
    <row r="187" spans="4:4">
      <c r="D187" t="s">
        <v>399</v>
      </c>
    </row>
    <row r="188" spans="4:4">
      <c r="D188" t="s">
        <v>681</v>
      </c>
    </row>
    <row r="189" spans="4:4">
      <c r="D189" t="s">
        <v>509</v>
      </c>
    </row>
    <row r="190" spans="4:4">
      <c r="D190" t="s">
        <v>400</v>
      </c>
    </row>
    <row r="191" spans="4:4">
      <c r="D191" t="s">
        <v>401</v>
      </c>
    </row>
    <row r="192" spans="4:4">
      <c r="D192" t="s">
        <v>510</v>
      </c>
    </row>
    <row r="193" spans="4:4">
      <c r="D193" t="s">
        <v>402</v>
      </c>
    </row>
    <row r="194" spans="4:4">
      <c r="D194" t="s">
        <v>511</v>
      </c>
    </row>
    <row r="195" spans="4:4">
      <c r="D195" t="s">
        <v>403</v>
      </c>
    </row>
    <row r="196" spans="4:4">
      <c r="D196" t="s">
        <v>404</v>
      </c>
    </row>
    <row r="197" spans="4:4">
      <c r="D197" t="s">
        <v>512</v>
      </c>
    </row>
    <row r="198" spans="4:4">
      <c r="D198" t="s">
        <v>173</v>
      </c>
    </row>
    <row r="199" spans="4:4">
      <c r="D199" t="s">
        <v>405</v>
      </c>
    </row>
    <row r="200" spans="4:4">
      <c r="D200" t="s">
        <v>406</v>
      </c>
    </row>
    <row r="201" spans="4:4">
      <c r="D201" t="s">
        <v>407</v>
      </c>
    </row>
    <row r="202" spans="4:4">
      <c r="D202" t="s">
        <v>408</v>
      </c>
    </row>
    <row r="203" spans="4:4">
      <c r="D203" t="s">
        <v>409</v>
      </c>
    </row>
    <row r="204" spans="4:4">
      <c r="D204" t="s">
        <v>410</v>
      </c>
    </row>
    <row r="205" spans="4:4">
      <c r="D205" t="s">
        <v>411</v>
      </c>
    </row>
    <row r="206" spans="4:4">
      <c r="D206" t="s">
        <v>412</v>
      </c>
    </row>
    <row r="207" spans="4:4">
      <c r="D207" t="s">
        <v>513</v>
      </c>
    </row>
    <row r="208" spans="4:4">
      <c r="D208" t="s">
        <v>682</v>
      </c>
    </row>
    <row r="209" spans="4:4">
      <c r="D209" t="s">
        <v>514</v>
      </c>
    </row>
    <row r="210" spans="4:4">
      <c r="D210" t="s">
        <v>413</v>
      </c>
    </row>
    <row r="211" spans="4:4">
      <c r="D211" t="s">
        <v>414</v>
      </c>
    </row>
    <row r="212" spans="4:4">
      <c r="D212" t="s">
        <v>415</v>
      </c>
    </row>
    <row r="213" spans="4:4">
      <c r="D213" t="s">
        <v>515</v>
      </c>
    </row>
    <row r="214" spans="4:4">
      <c r="D214" t="s">
        <v>683</v>
      </c>
    </row>
    <row r="215" spans="4:4">
      <c r="D215" t="s">
        <v>416</v>
      </c>
    </row>
    <row r="216" spans="4:4">
      <c r="D216" t="s">
        <v>417</v>
      </c>
    </row>
    <row r="217" spans="4:4">
      <c r="D217" t="s">
        <v>418</v>
      </c>
    </row>
    <row r="218" spans="4:4">
      <c r="D218" t="s">
        <v>516</v>
      </c>
    </row>
    <row r="219" spans="4:4">
      <c r="D219" t="s">
        <v>684</v>
      </c>
    </row>
    <row r="220" spans="4:4">
      <c r="D220" t="s">
        <v>419</v>
      </c>
    </row>
    <row r="221" spans="4:4">
      <c r="D221" t="s">
        <v>420</v>
      </c>
    </row>
    <row r="222" spans="4:4">
      <c r="D222" t="s">
        <v>421</v>
      </c>
    </row>
    <row r="223" spans="4:4">
      <c r="D223" t="s">
        <v>517</v>
      </c>
    </row>
    <row r="224" spans="4:4">
      <c r="D224" t="s">
        <v>422</v>
      </c>
    </row>
    <row r="225" spans="4:4">
      <c r="D225" t="s">
        <v>518</v>
      </c>
    </row>
    <row r="226" spans="4:4">
      <c r="D226" t="s">
        <v>519</v>
      </c>
    </row>
    <row r="227" spans="4:4">
      <c r="D227" t="s">
        <v>520</v>
      </c>
    </row>
    <row r="228" spans="4:4">
      <c r="D228" t="s">
        <v>521</v>
      </c>
    </row>
    <row r="229" spans="4:4">
      <c r="D229" t="s">
        <v>423</v>
      </c>
    </row>
    <row r="230" spans="4:4">
      <c r="D230" t="s">
        <v>424</v>
      </c>
    </row>
    <row r="231" spans="4:4">
      <c r="D231" t="s">
        <v>425</v>
      </c>
    </row>
    <row r="232" spans="4:4">
      <c r="D232" t="s">
        <v>426</v>
      </c>
    </row>
    <row r="233" spans="4:4">
      <c r="D233" t="s">
        <v>427</v>
      </c>
    </row>
    <row r="234" spans="4:4">
      <c r="D234" t="s">
        <v>428</v>
      </c>
    </row>
    <row r="235" spans="4:4">
      <c r="D235" t="s">
        <v>239</v>
      </c>
    </row>
    <row r="236" spans="4:4">
      <c r="D236" t="s">
        <v>429</v>
      </c>
    </row>
    <row r="237" spans="4:4">
      <c r="D237" t="s">
        <v>522</v>
      </c>
    </row>
    <row r="238" spans="4:4">
      <c r="D238" t="s">
        <v>430</v>
      </c>
    </row>
    <row r="239" spans="4:4">
      <c r="D239" t="s">
        <v>685</v>
      </c>
    </row>
    <row r="240" spans="4:4">
      <c r="D240" t="s">
        <v>431</v>
      </c>
    </row>
    <row r="241" spans="4:4">
      <c r="D241" t="s">
        <v>432</v>
      </c>
    </row>
    <row r="242" spans="4:4">
      <c r="D242" t="s">
        <v>523</v>
      </c>
    </row>
    <row r="243" spans="4:4">
      <c r="D243" t="s">
        <v>524</v>
      </c>
    </row>
    <row r="244" spans="4:4">
      <c r="D244" t="s">
        <v>433</v>
      </c>
    </row>
    <row r="245" spans="4:4">
      <c r="D245" t="s">
        <v>525</v>
      </c>
    </row>
    <row r="246" spans="4:4">
      <c r="D246" t="s">
        <v>742</v>
      </c>
    </row>
    <row r="247" spans="4:4">
      <c r="D247" t="s">
        <v>686</v>
      </c>
    </row>
    <row r="248" spans="4:4">
      <c r="D248" t="s">
        <v>434</v>
      </c>
    </row>
    <row r="249" spans="4:4">
      <c r="D249" t="s">
        <v>526</v>
      </c>
    </row>
    <row r="250" spans="4:4">
      <c r="D250" t="s">
        <v>435</v>
      </c>
    </row>
    <row r="251" spans="4:4">
      <c r="D251" t="s">
        <v>436</v>
      </c>
    </row>
    <row r="252" spans="4:4">
      <c r="D252" t="s">
        <v>437</v>
      </c>
    </row>
    <row r="253" spans="4:4">
      <c r="D253" t="s">
        <v>527</v>
      </c>
    </row>
    <row r="254" spans="4:4">
      <c r="D254" t="s">
        <v>438</v>
      </c>
    </row>
    <row r="255" spans="4:4">
      <c r="D255" t="s">
        <v>439</v>
      </c>
    </row>
    <row r="256" spans="4:4">
      <c r="D256" t="s">
        <v>440</v>
      </c>
    </row>
    <row r="257" spans="4:4">
      <c r="D257" t="s">
        <v>181</v>
      </c>
    </row>
    <row r="258" spans="4:4">
      <c r="D258" t="s">
        <v>441</v>
      </c>
    </row>
    <row r="259" spans="4:4">
      <c r="D259" t="s">
        <v>442</v>
      </c>
    </row>
    <row r="260" spans="4:4">
      <c r="D260" t="s">
        <v>443</v>
      </c>
    </row>
    <row r="261" spans="4:4">
      <c r="D261" t="s">
        <v>528</v>
      </c>
    </row>
    <row r="262" spans="4:4">
      <c r="D262" t="s">
        <v>444</v>
      </c>
    </row>
    <row r="263" spans="4:4">
      <c r="D263" t="s">
        <v>445</v>
      </c>
    </row>
    <row r="264" spans="4:4">
      <c r="D264" t="s">
        <v>446</v>
      </c>
    </row>
    <row r="265" spans="4:4">
      <c r="D265" t="s">
        <v>447</v>
      </c>
    </row>
    <row r="266" spans="4:4">
      <c r="D266" t="s">
        <v>448</v>
      </c>
    </row>
    <row r="267" spans="4:4">
      <c r="D267" t="s">
        <v>687</v>
      </c>
    </row>
    <row r="268" spans="4:4">
      <c r="D268" t="s">
        <v>449</v>
      </c>
    </row>
    <row r="269" spans="4:4">
      <c r="D269" t="s">
        <v>450</v>
      </c>
    </row>
    <row r="270" spans="4:4">
      <c r="D270" t="s">
        <v>451</v>
      </c>
    </row>
    <row r="271" spans="4:4">
      <c r="D271" t="s">
        <v>452</v>
      </c>
    </row>
    <row r="272" spans="4:4">
      <c r="D272" t="s">
        <v>453</v>
      </c>
    </row>
    <row r="273" spans="4:4">
      <c r="D273" t="s">
        <v>454</v>
      </c>
    </row>
    <row r="274" spans="4:4">
      <c r="D274" t="s">
        <v>455</v>
      </c>
    </row>
    <row r="275" spans="4:4">
      <c r="D275" t="s">
        <v>456</v>
      </c>
    </row>
    <row r="276" spans="4:4">
      <c r="D276" t="s">
        <v>688</v>
      </c>
    </row>
    <row r="277" spans="4:4">
      <c r="D277" t="s">
        <v>529</v>
      </c>
    </row>
    <row r="278" spans="4:4">
      <c r="D278" t="s">
        <v>457</v>
      </c>
    </row>
    <row r="279" spans="4:4">
      <c r="D279" t="s">
        <v>458</v>
      </c>
    </row>
    <row r="280" spans="4:4">
      <c r="D280" t="s">
        <v>459</v>
      </c>
    </row>
    <row r="281" spans="4:4">
      <c r="D281" t="s">
        <v>460</v>
      </c>
    </row>
    <row r="282" spans="4:4">
      <c r="D282" t="s">
        <v>461</v>
      </c>
    </row>
    <row r="283" spans="4:4">
      <c r="D283" t="s">
        <v>530</v>
      </c>
    </row>
    <row r="284" spans="4:4">
      <c r="D284" t="s">
        <v>531</v>
      </c>
    </row>
    <row r="285" spans="4:4">
      <c r="D285" t="s">
        <v>462</v>
      </c>
    </row>
    <row r="286" spans="4:4">
      <c r="D286" t="s">
        <v>532</v>
      </c>
    </row>
    <row r="287" spans="4:4">
      <c r="D287" t="s">
        <v>533</v>
      </c>
    </row>
    <row r="288" spans="4:4">
      <c r="D288" t="s">
        <v>463</v>
      </c>
    </row>
    <row r="289" spans="4:4">
      <c r="D289" t="s">
        <v>464</v>
      </c>
    </row>
    <row r="290" spans="4:4">
      <c r="D290" t="s">
        <v>465</v>
      </c>
    </row>
    <row r="291" spans="4:4">
      <c r="D291" t="s">
        <v>466</v>
      </c>
    </row>
    <row r="292" spans="4:4">
      <c r="D292" t="s">
        <v>467</v>
      </c>
    </row>
    <row r="293" spans="4:4">
      <c r="D293" t="s">
        <v>468</v>
      </c>
    </row>
    <row r="294" spans="4:4">
      <c r="D294" t="s">
        <v>469</v>
      </c>
    </row>
    <row r="295" spans="4:4">
      <c r="D295" t="s">
        <v>534</v>
      </c>
    </row>
    <row r="296" spans="4:4">
      <c r="D296" t="s">
        <v>535</v>
      </c>
    </row>
  </sheetData>
  <autoFilter ref="D1:K293" xr:uid="{5FEFFF5A-A042-498D-B3C4-BF5F8D2BB4DE}"/>
  <phoneticPr fontId="24" type="noConversion"/>
  <conditionalFormatting sqref="A291:A1048576 A1:A79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295A8-E453-403A-A9BA-9F06E2BA3E15}">
  <dimension ref="A1:V17"/>
  <sheetViews>
    <sheetView workbookViewId="0">
      <selection activeCell="U4" sqref="U4"/>
    </sheetView>
  </sheetViews>
  <sheetFormatPr defaultRowHeight="15"/>
  <cols>
    <col min="2" max="2" width="7.140625" customWidth="1"/>
    <col min="3" max="5" width="10.42578125" customWidth="1"/>
    <col min="6" max="6" width="19.7109375" customWidth="1"/>
    <col min="7" max="9" width="14.28515625" customWidth="1"/>
    <col min="10" max="10" width="8.140625" customWidth="1"/>
    <col min="11" max="11" width="14.28515625" customWidth="1"/>
    <col min="14" max="14" width="29.28515625" customWidth="1"/>
    <col min="15" max="18" width="14.28515625" customWidth="1"/>
    <col min="20" max="20" width="22" customWidth="1"/>
    <col min="21" max="21" width="20.140625" customWidth="1"/>
  </cols>
  <sheetData>
    <row r="1" spans="1:22" s="5" customFormat="1" ht="41.45" customHeight="1">
      <c r="A1" s="5" t="s">
        <v>19</v>
      </c>
      <c r="B1" s="5" t="s">
        <v>29</v>
      </c>
      <c r="C1" s="5" t="s">
        <v>31</v>
      </c>
      <c r="D1" s="5" t="s">
        <v>42</v>
      </c>
      <c r="E1" s="5" t="s">
        <v>643</v>
      </c>
      <c r="F1" s="5" t="s">
        <v>22</v>
      </c>
      <c r="G1" s="5" t="s">
        <v>24</v>
      </c>
      <c r="H1" s="5" t="s">
        <v>48</v>
      </c>
      <c r="I1" s="5" t="s">
        <v>32</v>
      </c>
      <c r="J1" s="5" t="s">
        <v>41</v>
      </c>
      <c r="K1" s="5" t="s">
        <v>42</v>
      </c>
      <c r="N1" s="5" t="s">
        <v>720</v>
      </c>
      <c r="O1" s="5" t="s">
        <v>23</v>
      </c>
      <c r="P1" s="5" t="s">
        <v>25</v>
      </c>
      <c r="Q1" s="5" t="s">
        <v>30</v>
      </c>
      <c r="R1" s="5" t="s">
        <v>33</v>
      </c>
      <c r="S1" s="5" t="s">
        <v>796</v>
      </c>
      <c r="T1" s="6" t="s">
        <v>694</v>
      </c>
      <c r="U1" s="5" t="s">
        <v>5</v>
      </c>
      <c r="V1" s="5" t="s">
        <v>55</v>
      </c>
    </row>
    <row r="2" spans="1:22" ht="14.45" customHeight="1">
      <c r="A2" t="s">
        <v>739</v>
      </c>
      <c r="D2" s="4" t="s">
        <v>1</v>
      </c>
      <c r="F2" s="4" t="s">
        <v>27</v>
      </c>
      <c r="G2" s="4" t="s">
        <v>34</v>
      </c>
      <c r="H2" s="4" t="s">
        <v>37</v>
      </c>
      <c r="I2" s="4" t="s">
        <v>128</v>
      </c>
      <c r="K2" s="4" t="s">
        <v>1</v>
      </c>
      <c r="N2" s="4" t="s">
        <v>725</v>
      </c>
      <c r="O2" s="4" t="s">
        <v>124</v>
      </c>
      <c r="P2" s="4" t="s">
        <v>0</v>
      </c>
      <c r="Q2" s="4" t="s">
        <v>151</v>
      </c>
      <c r="R2" s="4" t="s">
        <v>1</v>
      </c>
      <c r="S2" t="s">
        <v>797</v>
      </c>
      <c r="T2" t="s">
        <v>6</v>
      </c>
      <c r="U2" s="8" t="s">
        <v>153</v>
      </c>
      <c r="V2" s="4" t="s">
        <v>1</v>
      </c>
    </row>
    <row r="3" spans="1:22">
      <c r="A3" t="s">
        <v>738</v>
      </c>
      <c r="B3">
        <v>2025</v>
      </c>
      <c r="C3" s="4" t="s">
        <v>45</v>
      </c>
      <c r="D3" s="4" t="s">
        <v>2</v>
      </c>
      <c r="E3" s="4" t="s">
        <v>644</v>
      </c>
      <c r="F3" s="4" t="s">
        <v>26</v>
      </c>
      <c r="G3" s="4" t="s">
        <v>3</v>
      </c>
      <c r="H3" s="4" t="s">
        <v>38</v>
      </c>
      <c r="I3" s="4" t="s">
        <v>129</v>
      </c>
      <c r="J3" s="4" t="s">
        <v>53</v>
      </c>
      <c r="K3" s="4" t="s">
        <v>2</v>
      </c>
      <c r="N3" s="4" t="s">
        <v>723</v>
      </c>
      <c r="O3" s="4" t="s">
        <v>125</v>
      </c>
      <c r="P3" s="4"/>
      <c r="Q3" s="4" t="s">
        <v>152</v>
      </c>
      <c r="R3" s="4" t="s">
        <v>2</v>
      </c>
      <c r="S3" t="s">
        <v>798</v>
      </c>
      <c r="T3" t="s">
        <v>7</v>
      </c>
      <c r="U3" s="8" t="s">
        <v>154</v>
      </c>
      <c r="V3" s="4" t="s">
        <v>2</v>
      </c>
    </row>
    <row r="4" spans="1:22">
      <c r="B4">
        <v>2026</v>
      </c>
      <c r="C4" s="4" t="s">
        <v>46</v>
      </c>
      <c r="D4" s="4"/>
      <c r="E4" s="4" t="s">
        <v>645</v>
      </c>
      <c r="F4" s="4"/>
      <c r="G4" t="s">
        <v>536</v>
      </c>
      <c r="H4" s="4" t="s">
        <v>815</v>
      </c>
      <c r="I4" s="4" t="s">
        <v>130</v>
      </c>
      <c r="J4" s="4" t="s">
        <v>54</v>
      </c>
      <c r="K4" s="4"/>
      <c r="N4" s="4" t="s">
        <v>728</v>
      </c>
      <c r="O4" s="4" t="s">
        <v>126</v>
      </c>
      <c r="P4" s="4"/>
      <c r="Q4" s="4"/>
      <c r="R4" s="4"/>
      <c r="S4" t="s">
        <v>799</v>
      </c>
      <c r="T4" t="s">
        <v>8</v>
      </c>
      <c r="U4" s="4" t="s">
        <v>817</v>
      </c>
    </row>
    <row r="5" spans="1:22">
      <c r="B5">
        <v>2027</v>
      </c>
      <c r="C5" s="4" t="s">
        <v>44</v>
      </c>
      <c r="D5" s="4"/>
      <c r="E5" s="4" t="s">
        <v>646</v>
      </c>
      <c r="F5" s="4"/>
      <c r="G5" s="4" t="s">
        <v>49</v>
      </c>
      <c r="H5" s="4" t="s">
        <v>537</v>
      </c>
      <c r="I5" s="1" t="s">
        <v>551</v>
      </c>
      <c r="K5" s="4"/>
      <c r="N5" s="4" t="s">
        <v>727</v>
      </c>
      <c r="O5" s="4" t="s">
        <v>127</v>
      </c>
      <c r="P5" s="4"/>
      <c r="Q5" s="4"/>
      <c r="R5" s="4"/>
      <c r="S5" t="s">
        <v>800</v>
      </c>
      <c r="T5" t="s">
        <v>9</v>
      </c>
      <c r="U5" s="4" t="s">
        <v>156</v>
      </c>
    </row>
    <row r="6" spans="1:22">
      <c r="C6" s="4" t="s">
        <v>43</v>
      </c>
      <c r="E6" s="4" t="s">
        <v>647</v>
      </c>
      <c r="G6" s="4" t="s">
        <v>50</v>
      </c>
      <c r="H6" s="4" t="s">
        <v>538</v>
      </c>
      <c r="N6" s="4" t="s">
        <v>726</v>
      </c>
      <c r="O6" s="4" t="s">
        <v>649</v>
      </c>
      <c r="S6" t="s">
        <v>801</v>
      </c>
      <c r="T6" s="2" t="s">
        <v>10</v>
      </c>
      <c r="U6" s="4" t="s">
        <v>155</v>
      </c>
    </row>
    <row r="7" spans="1:22">
      <c r="C7" s="4" t="s">
        <v>648</v>
      </c>
      <c r="G7" s="4" t="s">
        <v>51</v>
      </c>
      <c r="H7" s="4" t="s">
        <v>39</v>
      </c>
      <c r="N7" s="4" t="s">
        <v>721</v>
      </c>
      <c r="S7" t="s">
        <v>802</v>
      </c>
      <c r="T7" t="s">
        <v>11</v>
      </c>
    </row>
    <row r="8" spans="1:22">
      <c r="G8" s="4" t="s">
        <v>52</v>
      </c>
      <c r="H8" s="4" t="s">
        <v>539</v>
      </c>
      <c r="N8" s="4" t="s">
        <v>722</v>
      </c>
      <c r="S8" t="s">
        <v>803</v>
      </c>
      <c r="T8" t="s">
        <v>12</v>
      </c>
    </row>
    <row r="9" spans="1:22">
      <c r="G9" s="4"/>
      <c r="H9" s="4" t="s">
        <v>540</v>
      </c>
      <c r="N9" s="4" t="s">
        <v>724</v>
      </c>
      <c r="S9" t="s">
        <v>804</v>
      </c>
      <c r="T9" t="s">
        <v>13</v>
      </c>
    </row>
    <row r="10" spans="1:22">
      <c r="S10" t="s">
        <v>805</v>
      </c>
      <c r="T10" t="s">
        <v>14</v>
      </c>
    </row>
    <row r="11" spans="1:22">
      <c r="S11" t="s">
        <v>806</v>
      </c>
      <c r="T11" t="s">
        <v>15</v>
      </c>
    </row>
    <row r="12" spans="1:22">
      <c r="S12" t="s">
        <v>807</v>
      </c>
      <c r="T12" t="s">
        <v>16</v>
      </c>
    </row>
    <row r="13" spans="1:22">
      <c r="N13" s="4"/>
      <c r="S13" t="s">
        <v>808</v>
      </c>
      <c r="T13" s="3" t="s">
        <v>17</v>
      </c>
    </row>
    <row r="14" spans="1:22">
      <c r="N14" s="4"/>
      <c r="S14" t="s">
        <v>809</v>
      </c>
      <c r="T14" s="3" t="s">
        <v>18</v>
      </c>
    </row>
    <row r="15" spans="1:22">
      <c r="N15" s="4"/>
    </row>
    <row r="16" spans="1:22">
      <c r="N16" s="4"/>
    </row>
    <row r="17" spans="14:14">
      <c r="N17" s="4"/>
    </row>
  </sheetData>
  <autoFilter ref="B1:U1" xr:uid="{CEB295A8-E453-403A-A9BA-9F06E2BA3E15}"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Item</vt:lpstr>
      <vt:lpstr>Joney cost </vt:lpstr>
      <vt:lpstr>Belk Projection</vt:lpstr>
      <vt:lpstr>ValueSelect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2025-10-09T02:36:17Z</dcterms:modified>
</cp:coreProperties>
</file>