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B899C57-6855-45FD-A8FA-E575D5399CC1}" xr6:coauthVersionLast="47" xr6:coauthVersionMax="47" xr10:uidLastSave="{00000000-0000-0000-0000-000000000000}"/>
  <bookViews>
    <workbookView xWindow="-110" yWindow="-110" windowWidth="19420" windowHeight="10300" xr2:uid="{14F47DC3-C62A-4922-9B36-69C5B483332F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B2" i="1"/>
  <c r="BV2" i="1"/>
  <c r="BA2" i="1"/>
  <c r="AT2" i="1"/>
  <c r="AO2" i="1"/>
  <c r="AN2" i="1"/>
  <c r="AM2" i="1"/>
  <c r="AL2" i="1"/>
  <c r="AK2" i="1"/>
  <c r="AA2" i="1"/>
  <c r="T2" i="1"/>
  <c r="BU2" i="1" l="1"/>
  <c r="AQ2" i="1"/>
  <c r="BT2" i="1"/>
  <c r="BP2" i="1" l="1"/>
  <c r="BM2" i="1"/>
  <c r="BJ2" i="1"/>
  <c r="BG2" i="1"/>
  <c r="BE2" i="1"/>
  <c r="BC2" i="1"/>
  <c r="BQ2" i="1" s="1"/>
  <c r="BR2" i="1" s="1"/>
  <c r="BS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EEDB472A-5F54-4C47-99BD-C65A86A6252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120255ED-8786-4482-9B2A-4B6562D0D41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293CC7F1-68F3-40B4-A97E-77B8ED1B7B86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E314442E-FF56-4A51-811F-86EC752360CA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B972B799-9857-46B2-8638-587FE1331F1C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F9E0C8DF-1461-4755-A471-550495323219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D0BA45EC-A9A7-4F62-A081-9DA1E385BFA7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2A6644DD-2D71-4E95-99B9-C4388C52898F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454E0164-CE21-44DB-BCB2-140F724C27A4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828C5C47-EDDC-4FCF-8E88-5C384710C61D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0145D60-5D18-4B9D-8DA7-C421DFA967E4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5B5E77D8-0B3E-41BF-9537-9F136D8789B0}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 xr:uid="{449F5E8A-AC53-4069-9475-8C004C8B9EA6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70A63861-F09E-4FE1-8714-C8C6E6D921A1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E8A18100-E95F-48F3-BA53-D379067B290F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623FF2F2-700B-42EF-92BF-08BA9FD69AA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E859E84C-57F9-4FAD-83BE-36E4337C0FDE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<sst xmlns="http://schemas.openxmlformats.org/spreadsheetml/2006/main" count="107" uniqueCount="107">
  <si>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</si>
  <si>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</si>
  <si>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</si>
  <si>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</si>
  <si>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</si>
  <si>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</si>
  <si>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</si>
  <si>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</si>
  <si>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</si>
  <si>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</si>
  <si>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</si>
  <si>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</si>
  <si>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</si>
  <si>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</si>
  <si>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</si>
  <si>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</si>
  <si>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</si>
  <si>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</si>
  <si>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</si>
  <si>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</si>
  <si>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</si>
  <si>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</si>
  <si>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Color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</si>
  <si>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</si>
  <si>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</si>
  <si>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</si>
  <si>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</si>
  <si>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</si>
  <si>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</si>
  <si>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</si>
  <si>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</si>
  <si>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</si>
  <si>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</si>
  <si>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</si>
  <si>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</si>
  <si>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</si>
  <si>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</si>
  <si>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</si>
  <si>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</si>
  <si>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</si>
  <si>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</si>
  <si>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</si>
  <si>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</si>
  <si>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</si>
  <si>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</si>
  <si>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</si>
  <si>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</si>
  <si>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</si>
  <si>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</si>
  <si>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</si>
  <si>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</si>
  <si>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</si>
  <si>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</si>
  <si>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</si>
  <si>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</si>
  <si>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</si>
  <si>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</si>
  <si>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</si>
  <si>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</si>
  <si>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</si>
  <si>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</si>
  <si>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</si>
  <si>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</si>
  <si>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</si>
  <si>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</si>
  <si>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</si>
  <si>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</si>
  <si>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</si>
  <si>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</si>
  <si>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</si>
  <si>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</si>
  <si>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</si>
  <si>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</si>
  <si>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</si>
  <si>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</si>
  <si>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</si>
  <si>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</si>
  <si>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</si>
  <si>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</si>
  <si>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</si>
  <si>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</si>
  <si>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</si>
  <si>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</si>
  <si>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TD Drum D2</t>
    <phoneticPr fontId="0" type="noConversion"/>
  </si>
  <si>
    <t>TPL</t>
    <phoneticPr fontId="0" type="noConversion"/>
  </si>
  <si>
    <t>Ho Chi Minh,Vietnam</t>
  </si>
  <si>
    <t>TG101-0401</t>
    <phoneticPr fontId="0" type="noConversion"/>
  </si>
  <si>
    <t>199268811821</t>
    <phoneticPr fontId="0" type="noConversion"/>
  </si>
  <si>
    <t>249-12-3774</t>
    <phoneticPr fontId="0" type="noConversion"/>
  </si>
  <si>
    <t>94823252</t>
    <phoneticPr fontId="0" type="noConversion"/>
  </si>
  <si>
    <t xml:space="preserve">Threshold  </t>
  </si>
  <si>
    <t>Upholstered Drum Ottoman with Lifting Storage Olive Green</t>
    <phoneticPr fontId="0" type="noConversion"/>
  </si>
  <si>
    <t xml:space="preserve">Storage Drum Ottoman </t>
    <phoneticPr fontId="0" type="noConversion"/>
  </si>
  <si>
    <t>OTTOMAN</t>
  </si>
  <si>
    <t>Ø16" x 17-1/2"H</t>
    <phoneticPr fontId="0" type="noConversion"/>
  </si>
  <si>
    <t>100% Polyester</t>
  </si>
  <si>
    <t xml:space="preserve">Plywood, PU resin for the decoration for Base </t>
    <phoneticPr fontId="0" type="noConversion"/>
  </si>
  <si>
    <t>Plywood, PU resin</t>
    <phoneticPr fontId="0" type="noConversion"/>
  </si>
  <si>
    <t>Olive Green</t>
    <phoneticPr fontId="0" type="noConversion"/>
  </si>
  <si>
    <t xml:space="preserve">2048-17 Omega Moss </t>
    <phoneticPr fontId="0" type="noConversion"/>
  </si>
  <si>
    <t>Walnut Finish</t>
    <phoneticPr fontId="0" type="noConversion"/>
  </si>
  <si>
    <t>None KD</t>
  </si>
  <si>
    <t>Piece</t>
  </si>
  <si>
    <t>ISTA 3A</t>
  </si>
  <si>
    <t>Normal</t>
  </si>
  <si>
    <t>Payment surcharge</t>
    <phoneticPr fontId="0" type="noConversion"/>
  </si>
  <si>
    <t>9401.61.6011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</si>
</sst>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&quot;$&quot;#,##0.00"/>
    <numFmt numFmtId="167" formatCode="_([$$-409]* #,##0.00_);_([$$-409]* \(#,##0.00\);_([$$-409]* &quot;-&quot;??_);_(@_)"/>
    <numFmt numFmtId="168" formatCode="[$￥-804]#,##0.00"/>
    <numFmt numFmtId="169" formatCode="_(* #,##0_);_(* \(#,##0\);_(* &quot;-&quot;??_);_(@_)"/>
    <numFmt numFmtId="170" formatCode="_-\$* #,##0.00_ ;_-\$* \-#,##0.00\ ;_-\$* &quot;-&quot;??_ ;_-@_ "/>
    <numFmt numFmtId="171" formatCode="\$#,##0.00;\-\$#,##0.00"/>
    <numFmt numFmtId="172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2" fontId="2" fillId="5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vertical="center" wrapText="1"/>
    </xf>
    <xf numFmtId="164" fontId="5" fillId="0" borderId="2" xfId="2" applyNumberFormat="1" applyFont="1" applyBorder="1" applyAlignment="1">
      <alignment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vertical="center" wrapText="1"/>
    </xf>
    <xf numFmtId="2" fontId="6" fillId="0" borderId="2" xfId="2" applyNumberFormat="1" applyFont="1" applyBorder="1" applyAlignment="1">
      <alignment vertical="center" wrapText="1"/>
    </xf>
    <xf numFmtId="1" fontId="5" fillId="0" borderId="2" xfId="2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166" fontId="5" fillId="0" borderId="2" xfId="2" applyNumberFormat="1" applyFont="1" applyBorder="1" applyAlignment="1">
      <alignment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66" fontId="6" fillId="0" borderId="2" xfId="2" applyNumberFormat="1" applyFont="1" applyBorder="1" applyAlignment="1">
      <alignment vertical="center" wrapText="1"/>
    </xf>
    <xf numFmtId="166" fontId="5" fillId="3" borderId="2" xfId="2" applyNumberFormat="1" applyFont="1" applyFill="1" applyBorder="1" applyAlignment="1">
      <alignment vertical="center" wrapText="1"/>
    </xf>
    <xf numFmtId="10" fontId="5" fillId="3" borderId="2" xfId="2" applyNumberFormat="1" applyFont="1" applyFill="1" applyBorder="1" applyAlignment="1">
      <alignment vertical="center" wrapText="1"/>
    </xf>
    <xf numFmtId="10" fontId="5" fillId="7" borderId="2" xfId="2" applyNumberFormat="1" applyFont="1" applyFill="1" applyBorder="1" applyAlignment="1">
      <alignment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10" fontId="6" fillId="3" borderId="2" xfId="2" applyNumberFormat="1" applyFont="1" applyFill="1" applyBorder="1" applyAlignment="1">
      <alignment vertical="center" wrapText="1"/>
    </xf>
    <xf numFmtId="166" fontId="6" fillId="3" borderId="1" xfId="2" applyNumberFormat="1" applyFont="1" applyFill="1" applyBorder="1" applyAlignment="1">
      <alignment vertical="center" wrapText="1"/>
    </xf>
    <xf numFmtId="166" fontId="5" fillId="5" borderId="2" xfId="2" applyNumberFormat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167" fontId="1" fillId="0" borderId="2" xfId="1" applyNumberFormat="1" applyBorder="1" applyAlignment="1">
      <alignment horizontal="center" vertical="center" wrapText="1"/>
    </xf>
    <xf numFmtId="0" fontId="1" fillId="0" borderId="2" xfId="1" quotePrefix="1" applyBorder="1" applyAlignment="1">
      <alignment horizontal="center" vertical="center" wrapText="1"/>
    </xf>
    <xf numFmtId="38" fontId="1" fillId="0" borderId="2" xfId="1" applyNumberFormat="1" applyBorder="1" applyAlignment="1">
      <alignment horizontal="center" vertical="center" wrapText="1"/>
    </xf>
    <xf numFmtId="168" fontId="1" fillId="0" borderId="2" xfId="1" applyNumberFormat="1" applyBorder="1" applyAlignment="1">
      <alignment horizontal="center" vertical="center" wrapText="1"/>
    </xf>
    <xf numFmtId="2" fontId="1" fillId="8" borderId="2" xfId="1" applyNumberFormat="1" applyFill="1" applyBorder="1" applyAlignment="1">
      <alignment horizontal="center" vertical="center" wrapText="1"/>
    </xf>
    <xf numFmtId="2" fontId="1" fillId="0" borderId="2" xfId="1" applyNumberFormat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164" fontId="1" fillId="8" borderId="2" xfId="1" applyNumberForma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>
      <alignment horizontal="center" vertical="center" wrapText="1"/>
    </xf>
    <xf numFmtId="165" fontId="1" fillId="8" borderId="2" xfId="1" applyNumberFormat="1" applyFill="1" applyBorder="1" applyAlignment="1">
      <alignment horizontal="center" vertical="center" wrapText="1"/>
    </xf>
    <xf numFmtId="1" fontId="1" fillId="8" borderId="2" xfId="1" applyNumberForma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 wrapText="1"/>
    </xf>
    <xf numFmtId="1" fontId="1" fillId="0" borderId="2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70" fontId="1" fillId="0" borderId="1" xfId="1" applyNumberFormat="1" applyBorder="1" applyAlignment="1">
      <alignment horizontal="center" vertical="center" wrapText="1"/>
    </xf>
    <xf numFmtId="171" fontId="1" fillId="0" borderId="2" xfId="1" applyNumberFormat="1" applyBorder="1" applyAlignment="1">
      <alignment horizontal="center" vertical="center" wrapText="1"/>
    </xf>
    <xf numFmtId="166" fontId="1" fillId="0" borderId="1" xfId="1" applyNumberForma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 wrapText="1"/>
    </xf>
    <xf numFmtId="166" fontId="1" fillId="8" borderId="2" xfId="1" applyNumberFormat="1" applyFill="1" applyBorder="1" applyAlignment="1">
      <alignment horizontal="center" vertical="center" wrapText="1"/>
    </xf>
    <xf numFmtId="10" fontId="1" fillId="0" borderId="2" xfId="1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center" vertical="center" wrapText="1"/>
    </xf>
    <xf numFmtId="10" fontId="0" fillId="8" borderId="2" xfId="4" applyNumberFormat="1" applyFont="1" applyFill="1" applyBorder="1" applyAlignment="1">
      <alignment horizontal="center" vertical="center" wrapText="1"/>
    </xf>
    <xf numFmtId="10" fontId="0" fillId="0" borderId="2" xfId="4" applyNumberFormat="1" applyFont="1" applyFill="1" applyBorder="1" applyAlignment="1">
      <alignment horizontal="center" vertical="center" wrapText="1"/>
    </xf>
    <xf numFmtId="3" fontId="1" fillId="0" borderId="2" xfId="1" applyNumberFormat="1" applyBorder="1" applyAlignment="1">
      <alignment horizontal="center" vertical="center" wrapText="1"/>
    </xf>
    <xf numFmtId="172" fontId="1" fillId="0" borderId="2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5">
    <cellStyle name="Comma 5" xfId="3" xr:uid="{71BA8D85-B268-4522-9167-CC3422731DD5}"/>
    <cellStyle name="Normal" xfId="0" builtinId="0"/>
    <cellStyle name="Normal 2" xfId="1" xr:uid="{0A6F0149-28B2-4548-85AC-7DE071F4FF6C}"/>
    <cellStyle name="Normal 2 18 2" xfId="2" xr:uid="{6F8877F7-16D4-41C0-9835-F63654C8D567}"/>
    <cellStyle name="Percent 2" xfId="4" xr:uid="{982CCB52-DD98-4C53-9405-98634233E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221288</xdr:colOff>
      <xdr:row>1</xdr:row>
      <xdr:rowOff>125075</xdr:rowOff>
    </xdr:from>
    <xdr:to>
      <xdr:col>1</xdr:col>
      <xdr:colOff>898646</xdr:colOff>
      <xdr:row>1</xdr:row>
      <xdr:rowOff>539205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B835CD4-BC06-4BF9-9071-C414BD31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88" y="1363325"/>
          <a:ext cx="677358" cy="414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496A-91B6-424C-AB10-AB671D3DCAF8}">
  <dimension ref="A1:CE3"/>
  <sheetViews>
    <sheetView tabSelected="1" zoomScale="99" zoomScaleNormal="99" workbookViewId="0">
      <pane xSplit="6" ySplit="1" topLeftCell="AF2" activePane="bottomRight" state="frozen"/>
      <selection pane="topRight" activeCell="G1" sqref="G1"/>
      <selection pane="bottomLeft" activeCell="A7" sqref="A7"/>
      <selection pane="bottomRight" activeCell="AI2" sqref="AI2"/>
    </sheetView>
  </sheetViews>
  <sheetFormatPr defaultColWidth="9.1796875" defaultRowHeight="14.5"/>
  <cols>
    <col min="1" max="1" width="10.1796875" style="1" customWidth="1"/>
    <col min="2" max="3" width="16" style="2" customWidth="1"/>
    <col min="4" max="4" width="8.7265625" style="2" customWidth="1"/>
    <col min="5" max="5" width="15.81640625" style="2" customWidth="1"/>
    <col min="6" max="6" width="12.1796875" style="2" customWidth="1"/>
    <col min="7" max="7" width="14.26953125" style="2" customWidth="1"/>
    <col min="8" max="8" width="11.7265625" style="2" customWidth="1"/>
    <col min="9" max="9" width="13.7265625" style="2" customWidth="1"/>
    <col min="10" max="10" width="9.81640625" style="2" customWidth="1"/>
    <col min="11" max="11" width="9" style="2" customWidth="1"/>
    <col min="12" max="12" width="9.1796875" style="2" customWidth="1"/>
    <col min="13" max="13" width="22.81640625" style="2" customWidth="1"/>
    <col min="14" max="14" width="17.54296875" style="2" customWidth="1"/>
    <col min="15" max="16" width="11.1796875" style="2" customWidth="1"/>
    <col min="17" max="17" width="16.54296875" style="2" customWidth="1"/>
    <col min="18" max="18" width="18.1796875" style="2" customWidth="1"/>
    <col min="19" max="19" width="13" style="2" customWidth="1"/>
    <col min="20" max="20" width="21.54296875" style="3" customWidth="1"/>
    <col min="21" max="21" width="12.453125" style="2" customWidth="1"/>
    <col min="22" max="22" width="8.7265625" style="2" customWidth="1"/>
    <col min="23" max="23" width="11.453125" style="2" customWidth="1"/>
    <col min="24" max="24" width="8.453125" style="2" customWidth="1"/>
    <col min="25" max="25" width="12.1796875" style="2" customWidth="1"/>
    <col min="26" max="26" width="10.54296875" style="2" customWidth="1"/>
    <col min="27" max="27" width="18.453125" style="3" customWidth="1"/>
    <col min="28" max="29" width="8.81640625" style="2" customWidth="1"/>
    <col min="30" max="30" width="9.453125" style="2" customWidth="1"/>
    <col min="31" max="31" width="9.453125" style="3" customWidth="1"/>
    <col min="32" max="32" width="12.7265625" style="3" customWidth="1"/>
    <col min="33" max="33" width="8.1796875" style="4" customWidth="1"/>
    <col min="34" max="36" width="8.81640625" style="4" customWidth="1"/>
    <col min="37" max="37" width="11.453125" style="3" customWidth="1"/>
    <col min="38" max="38" width="8.1796875" style="4" customWidth="1"/>
    <col min="39" max="39" width="8.81640625" style="4" customWidth="1"/>
    <col min="40" max="41" width="7.1796875" style="4" customWidth="1"/>
    <col min="42" max="42" width="6.1796875" style="5" customWidth="1"/>
    <col min="43" max="43" width="10" style="6" customWidth="1"/>
    <col min="44" max="44" width="10" style="3" customWidth="1"/>
    <col min="45" max="45" width="9.81640625" style="5" customWidth="1"/>
    <col min="46" max="46" width="8.1796875" style="7" customWidth="1"/>
    <col min="47" max="47" width="7.26953125" style="5" customWidth="1"/>
    <col min="48" max="48" width="8.1796875" style="4" customWidth="1"/>
    <col min="49" max="49" width="10.26953125" style="7" customWidth="1"/>
    <col min="50" max="50" width="8.1796875" style="7" customWidth="1"/>
    <col min="51" max="51" width="9.81640625" style="7" customWidth="1"/>
    <col min="52" max="52" width="9.81640625" style="8" customWidth="1"/>
    <col min="53" max="53" width="8.1796875" style="7" customWidth="1"/>
    <col min="54" max="54" width="7.81640625" style="9" customWidth="1"/>
    <col min="55" max="55" width="5.81640625" style="7" customWidth="1"/>
    <col min="56" max="56" width="10.26953125" style="9" customWidth="1"/>
    <col min="57" max="57" width="9.1796875" style="7" customWidth="1"/>
    <col min="58" max="58" width="8.1796875" style="9" customWidth="1"/>
    <col min="59" max="59" width="9.1796875" style="7" customWidth="1"/>
    <col min="60" max="60" width="11.26953125" style="7" customWidth="1"/>
    <col min="61" max="61" width="8.1796875" style="9" customWidth="1"/>
    <col min="62" max="63" width="9.1796875" style="7" customWidth="1"/>
    <col min="64" max="64" width="11.54296875" style="9" customWidth="1"/>
    <col min="65" max="65" width="10.81640625" style="7" customWidth="1"/>
    <col min="66" max="66" width="8.453125" style="7" customWidth="1"/>
    <col min="67" max="67" width="9.81640625" style="9" customWidth="1"/>
    <col min="68" max="68" width="9.81640625" style="7" customWidth="1"/>
    <col min="69" max="69" width="7.81640625" style="7" customWidth="1"/>
    <col min="70" max="71" width="9.54296875" style="7" customWidth="1"/>
    <col min="72" max="74" width="12.1796875" style="7" customWidth="1"/>
    <col min="75" max="75" width="9.1796875" style="2" customWidth="1"/>
    <col min="76" max="76" width="9.1796875" style="2"/>
    <col min="77" max="78" width="10.1796875" style="7" customWidth="1"/>
    <col min="79" max="79" width="9.54296875" style="2" customWidth="1"/>
    <col min="80" max="80" width="8.81640625" style="7" customWidth="1"/>
    <col min="81" max="81" width="17.7265625" style="2" customWidth="1"/>
    <col min="82" max="82" width="8.453125" style="9" customWidth="1"/>
    <col min="83" max="83" width="9" style="7" customWidth="1"/>
    <col min="84" max="16384" width="9.1796875" style="2"/>
  </cols>
  <sheetData>
    <row r="1" spans="1:83" s="41" customFormat="1" ht="54" customHeight="1">
      <c r="A1" s="10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2" t="s">
        <v>11</v>
      </c>
      <c r="L1" s="11" t="s">
        <v>12</v>
      </c>
      <c r="M1" s="13" t="s">
        <v>13</v>
      </c>
      <c r="N1" s="13" t="s">
        <v>14</v>
      </c>
      <c r="O1" s="14" t="s">
        <v>15</v>
      </c>
      <c r="P1" s="15" t="s">
        <v>16</v>
      </c>
      <c r="Q1" s="12" t="s">
        <v>17</v>
      </c>
      <c r="R1" s="12" t="s">
        <v>18</v>
      </c>
      <c r="S1" s="12" t="s">
        <v>19</v>
      </c>
      <c r="T1" s="15" t="s">
        <v>20</v>
      </c>
      <c r="U1" s="13" t="s">
        <v>21</v>
      </c>
      <c r="V1" s="13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5" t="s">
        <v>0</v>
      </c>
      <c r="AB1" s="13" t="s">
        <v>27</v>
      </c>
      <c r="AC1" s="10" t="s">
        <v>28</v>
      </c>
      <c r="AD1" s="16" t="s">
        <v>29</v>
      </c>
      <c r="AE1" s="17" t="s">
        <v>30</v>
      </c>
      <c r="AF1" s="18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4" t="s">
        <v>43</v>
      </c>
      <c r="AS1" s="25" t="s">
        <v>44</v>
      </c>
      <c r="AT1" s="25" t="s">
        <v>45</v>
      </c>
      <c r="AU1" s="22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32" t="s">
        <v>53</v>
      </c>
      <c r="BC1" s="31" t="s">
        <v>54</v>
      </c>
      <c r="BD1" s="32" t="s">
        <v>55</v>
      </c>
      <c r="BE1" s="31" t="s">
        <v>56</v>
      </c>
      <c r="BF1" s="32" t="s">
        <v>57</v>
      </c>
      <c r="BG1" s="31" t="s">
        <v>58</v>
      </c>
      <c r="BH1" s="33" t="s">
        <v>59</v>
      </c>
      <c r="BI1" s="32" t="s">
        <v>60</v>
      </c>
      <c r="BJ1" s="31" t="s">
        <v>61</v>
      </c>
      <c r="BK1" s="33" t="s">
        <v>62</v>
      </c>
      <c r="BL1" s="32" t="s">
        <v>63</v>
      </c>
      <c r="BM1" s="31" t="s">
        <v>64</v>
      </c>
      <c r="BN1" s="33" t="s">
        <v>65</v>
      </c>
      <c r="BO1" s="32" t="s">
        <v>66</v>
      </c>
      <c r="BP1" s="31" t="s">
        <v>67</v>
      </c>
      <c r="BQ1" s="31" t="s">
        <v>68</v>
      </c>
      <c r="BR1" s="34" t="s">
        <v>69</v>
      </c>
      <c r="BS1" s="35" t="s">
        <v>70</v>
      </c>
      <c r="BT1" s="36" t="s">
        <v>71</v>
      </c>
      <c r="BU1" s="35" t="s">
        <v>72</v>
      </c>
      <c r="BV1" s="34" t="s">
        <v>73</v>
      </c>
      <c r="BW1" s="37" t="s">
        <v>74</v>
      </c>
      <c r="BX1" s="38" t="s">
        <v>75</v>
      </c>
      <c r="BY1" s="39" t="s">
        <v>76</v>
      </c>
      <c r="BZ1" s="39" t="s">
        <v>77</v>
      </c>
      <c r="CA1" s="10" t="s">
        <v>78</v>
      </c>
      <c r="CB1" s="31" t="s">
        <v>79</v>
      </c>
      <c r="CC1" s="10" t="s">
        <v>80</v>
      </c>
      <c r="CD1" s="32" t="s">
        <v>81</v>
      </c>
      <c r="CE1" s="40" t="s">
        <v>82</v>
      </c>
    </row>
    <row r="2" spans="1:83" s="68" customFormat="1" ht="55.5" customHeight="1">
      <c r="A2" s="42"/>
      <c r="B2" s="42"/>
      <c r="C2" s="43" t="s">
        <v>83</v>
      </c>
      <c r="D2" s="42" t="s">
        <v>84</v>
      </c>
      <c r="E2" s="42" t="s">
        <v>85</v>
      </c>
      <c r="F2" s="42" t="s">
        <v>86</v>
      </c>
      <c r="G2" s="44" t="s">
        <v>87</v>
      </c>
      <c r="H2" s="42" t="s">
        <v>88</v>
      </c>
      <c r="I2" s="44" t="s">
        <v>89</v>
      </c>
      <c r="J2" s="42" t="s">
        <v>90</v>
      </c>
      <c r="K2" s="42"/>
      <c r="L2" s="43"/>
      <c r="M2" s="45" t="s">
        <v>91</v>
      </c>
      <c r="N2" s="45" t="s">
        <v>92</v>
      </c>
      <c r="O2" s="42" t="s">
        <v>93</v>
      </c>
      <c r="P2" s="42" t="s">
        <v>94</v>
      </c>
      <c r="Q2" s="46" t="s">
        <v>95</v>
      </c>
      <c r="R2" s="42" t="s">
        <v>96</v>
      </c>
      <c r="S2" s="42"/>
      <c r="T2" s="47" t="str">
        <f t="shared" ref="T2" si="0">_xlfn.TEXTJOIN("; ",TRUE,Q2:S2)</f>
        <v xml:space="preserve">100% Polyester; Plywood, PU resin for the decoration for Base </v>
      </c>
      <c r="U2" s="45" t="s">
        <v>97</v>
      </c>
      <c r="V2" s="42" t="s">
        <v>98</v>
      </c>
      <c r="W2" s="42" t="s">
        <v>99</v>
      </c>
      <c r="X2" s="42" t="s">
        <v>100</v>
      </c>
      <c r="Y2" s="46" t="s">
        <v>101</v>
      </c>
      <c r="Z2" s="42"/>
      <c r="AA2" s="47" t="str">
        <f t="shared" ref="AA2" si="1">_xlfn.TEXTJOIN("; ",TRUE,W2:Z2)</f>
        <v>2048-17 Omega Moss ; Walnut Finish; None KD</v>
      </c>
      <c r="AB2" s="42" t="s">
        <v>102</v>
      </c>
      <c r="AC2" s="42" t="s">
        <v>103</v>
      </c>
      <c r="AD2" s="42" t="s">
        <v>104</v>
      </c>
      <c r="AE2" s="48">
        <v>17.600000000000001</v>
      </c>
      <c r="AF2" s="48">
        <v>19.8</v>
      </c>
      <c r="AG2" s="49">
        <v>17.5</v>
      </c>
      <c r="AH2" s="49">
        <v>17.5</v>
      </c>
      <c r="AI2" s="49">
        <v>19.5</v>
      </c>
      <c r="AJ2" s="49"/>
      <c r="AK2" s="47">
        <f t="shared" ref="AK2" si="2">AF2*0.454</f>
        <v>8.99</v>
      </c>
      <c r="AL2" s="50">
        <f t="shared" ref="AL2:AO2" si="3">AG2*2.54</f>
        <v>44.5</v>
      </c>
      <c r="AM2" s="50">
        <f t="shared" si="3"/>
        <v>44.5</v>
      </c>
      <c r="AN2" s="50">
        <f t="shared" si="3"/>
        <v>49.5</v>
      </c>
      <c r="AO2" s="50">
        <f t="shared" si="3"/>
        <v>0</v>
      </c>
      <c r="AP2" s="51">
        <v>1</v>
      </c>
      <c r="AQ2" s="52">
        <f t="shared" ref="AQ2" si="4">IF(AJ2="",AL2*AM2*AN2/1000000,AL2*AM2*(AN2/2+AO2/2)/1000000)</f>
        <v>9.8000000000000004E-2</v>
      </c>
      <c r="AR2" s="48">
        <v>66</v>
      </c>
      <c r="AS2" s="53">
        <v>720</v>
      </c>
      <c r="AT2" s="54">
        <f t="shared" ref="AT2" si="5">MAX(ROUNDUP(AG2,0),ROUNDUP(AH2,0),ROUNDUP(AI2,0))+((MIN(ROUNDUP(AG2,0),ROUNDUP(AH2,0),ROUNDUP(AI2,0))+MEDIAN(ROUNDUP(AG2,0),ROUNDUP(AH2,0),ROUNDUP(AI2,0))))*2</f>
        <v>92</v>
      </c>
      <c r="AU2" s="55">
        <v>4000</v>
      </c>
      <c r="AV2" s="56">
        <v>1</v>
      </c>
      <c r="AW2" s="57">
        <v>29.5</v>
      </c>
      <c r="AX2" s="58">
        <v>29.5</v>
      </c>
      <c r="AY2" s="59">
        <v>1000</v>
      </c>
      <c r="AZ2" s="60">
        <v>4000</v>
      </c>
      <c r="BA2" s="61">
        <f t="shared" ref="BA2" si="6">IF(ISERROR(AY2/AZ2),"",AY2/AZ2)</f>
        <v>0.25</v>
      </c>
      <c r="BB2" s="62">
        <v>7.0000000000000007E-2</v>
      </c>
      <c r="BC2" s="61">
        <f t="shared" ref="BC2" si="7">IF(ISERROR(BT2*BB2),"",BT2*BB2)</f>
        <v>2.87</v>
      </c>
      <c r="BD2" s="62">
        <v>0</v>
      </c>
      <c r="BE2" s="61">
        <f t="shared" ref="BE2" si="8">IF(ISERROR(BT2*BD2),"",BT2*BD2)</f>
        <v>0</v>
      </c>
      <c r="BF2" s="62">
        <v>0.01</v>
      </c>
      <c r="BG2" s="61">
        <f t="shared" ref="BG2" si="9">IF(ISERROR(BT2*BF2),"",BT2*BF2)</f>
        <v>0.41</v>
      </c>
      <c r="BH2" s="63" t="s">
        <v>105</v>
      </c>
      <c r="BI2" s="62">
        <v>0.01</v>
      </c>
      <c r="BJ2" s="61">
        <f t="shared" ref="BJ2" si="10">IF(ISERROR(BT2*BI2),"",BT2*BI2)</f>
        <v>0.41</v>
      </c>
      <c r="BK2" s="63"/>
      <c r="BL2" s="62"/>
      <c r="BM2" s="61">
        <f t="shared" ref="BM2" si="11">IF(ISERROR(BT2*BL2),"",BT2*BL2)</f>
        <v>0</v>
      </c>
      <c r="BN2" s="63"/>
      <c r="BO2" s="62"/>
      <c r="BP2" s="61">
        <f t="shared" ref="BP2" si="12">IF(ISERROR(BT2*BO2),"",BT2*BO2)</f>
        <v>0</v>
      </c>
      <c r="BQ2" s="61">
        <f t="shared" ref="BQ2" si="13">IF(ISERROR(BC2+BE2+BG2+BJ2+BM2+BP2),"",BC2+BE2+BG2+BJ2+BM2+BP2)</f>
        <v>3.69</v>
      </c>
      <c r="BR2" s="61">
        <f t="shared" ref="BR2" si="14">IF(ISERROR(AW2+BA2+BQ2),"",AW2+BA2+BQ2)</f>
        <v>33.44</v>
      </c>
      <c r="BS2" s="64">
        <f t="shared" ref="BS2" si="15">IF(ISERROR((BT2-BR2)/BT2),"",(BT2-BR2)/BT2)</f>
        <v>0.18440000000000001</v>
      </c>
      <c r="BT2" s="61">
        <f t="shared" ref="BT2" si="16">IF(ISERROR(BV2-BZ2-CB2-CE2),"",BV2-BZ2-CB2-CE2)</f>
        <v>41</v>
      </c>
      <c r="BU2" s="61">
        <f t="shared" ref="BU2" si="17">IF(ISERROR(BV2-CB2-CE2),"",BV2-CB2-CE2)</f>
        <v>42.01</v>
      </c>
      <c r="BV2" s="61">
        <f t="shared" ref="BV2" si="18">IF(BW2="","",BW2*(1-BX2))</f>
        <v>56.9</v>
      </c>
      <c r="BW2" s="58">
        <v>99</v>
      </c>
      <c r="BX2" s="65">
        <v>0.42530000000000001</v>
      </c>
      <c r="BY2" s="63"/>
      <c r="BZ2" s="63">
        <v>1.01</v>
      </c>
      <c r="CA2" s="66">
        <v>3500</v>
      </c>
      <c r="CB2" s="61">
        <f t="shared" ref="CB2" si="19">IF(ISERROR(CA2/AS2),"",CA2/AS2)</f>
        <v>4.8600000000000003</v>
      </c>
      <c r="CC2" s="42" t="s">
        <v>106</v>
      </c>
      <c r="CD2" s="67">
        <v>0.34</v>
      </c>
      <c r="CE2" s="61">
        <f t="shared" ref="CE2" si="20">IF(ISERROR(AW2*CD2),"",AW2*CD2)</f>
        <v>10.029999999999999</v>
      </c>
    </row>
    <row r="3" spans="1:83">
      <c r="BS3" s="9"/>
      <c r="BW3" s="7"/>
      <c r="BX3" s="9"/>
    </row>
  </sheetData>
  <sheetProtection insertRows="0" deleteRows="0" sort="0"/>
  <protectedRanges>
    <protectedRange sqref="BT4:BV245 BW3:BX3 CA3:CE245 AU2:AX2 U2 AF3:AX245 AQ2:AS2 BQ3:BS245 BQ2:BV2 CB2 A2:H245 BX2 CE2 BH2:BJ245 J2:P245 BB2:BC245 AA2:AE245 T2:T245 V2:V245" name="Range1"/>
    <protectedRange sqref="AF2:AO2" name="Range1_2"/>
    <protectedRange sqref="CA2" name="Range1_3"/>
    <protectedRange sqref="CC2:CD2" name="Range1_4"/>
    <protectedRange sqref="BW2" name="Range1_5"/>
    <protectedRange sqref="BA2 BD2:BG207" name="Range1_1"/>
    <protectedRange sqref="BK2:BP207" name="Range1_7"/>
    <protectedRange sqref="U3:U248 Q3:S248 W3:Z248 W2:Z2 Q2:S2" name="Range1_1_1"/>
    <protectedRange sqref="I2:I243" name="Range1_8"/>
    <protectedRange sqref="BY2:BZ243" name="Range1_9"/>
    <protectedRange sqref="AY3:BA245 AY2:AZ2" name="Range1_6"/>
  </protectedRange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2025-10-17T16:55:40Z</dcterms:created>
  <dcterms:modified xsi:type="dcterms:W3CDTF">2025-10-17T16:59:46Z</dcterms:modified>
</cp:coreProperties>
</file>