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5727871-D02C-40FA-9A7D-6F3317735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-Omni" sheetId="5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AX5" i="5" s="1"/>
  <c r="AC5" i="5"/>
  <c r="AD5" i="5" s="1"/>
  <c r="AF5" i="5" s="1"/>
  <c r="Q5" i="5"/>
  <c r="AY4" i="5"/>
  <c r="AX4" i="5" s="1"/>
  <c r="AC4" i="5"/>
  <c r="AD4" i="5" s="1"/>
  <c r="AF4" i="5" s="1"/>
  <c r="Q4" i="5"/>
  <c r="AY3" i="5"/>
  <c r="AX3" i="5"/>
  <c r="AT3" i="5" s="1"/>
  <c r="AL3" i="5"/>
  <c r="AC3" i="5"/>
  <c r="AD3" i="5" s="1"/>
  <c r="AF3" i="5" s="1"/>
  <c r="Q3" i="5"/>
  <c r="AY2" i="5"/>
  <c r="AX2" i="5" s="1"/>
  <c r="AC2" i="5"/>
  <c r="AD2" i="5" s="1"/>
  <c r="AF2" i="5" s="1"/>
  <c r="Q2" i="5"/>
  <c r="AL2" i="5" l="1"/>
  <c r="AT2" i="5"/>
  <c r="AI3" i="5"/>
  <c r="AJ3" i="5" s="1"/>
  <c r="AQ2" i="5"/>
  <c r="AQ3" i="5"/>
  <c r="AT4" i="5"/>
  <c r="AL4" i="5"/>
  <c r="AP4" i="5"/>
  <c r="AN4" i="5"/>
  <c r="AI2" i="5"/>
  <c r="AJ2" i="5" s="1"/>
  <c r="AI5" i="5"/>
  <c r="AJ5" i="5" s="1"/>
  <c r="AI4" i="5"/>
  <c r="AJ4" i="5" s="1"/>
  <c r="AT5" i="5"/>
  <c r="AL5" i="5"/>
  <c r="AP5" i="5"/>
  <c r="AN5" i="5"/>
  <c r="AP2" i="5"/>
  <c r="AP3" i="5"/>
  <c r="AN2" i="5"/>
  <c r="AN3" i="5"/>
  <c r="AU3" i="5" s="1"/>
  <c r="AQ4" i="5"/>
  <c r="AQ5" i="5"/>
  <c r="AU2" i="5" l="1"/>
  <c r="AV2" i="5" s="1"/>
  <c r="AW2" i="5" s="1"/>
  <c r="AU5" i="5"/>
  <c r="AV5" i="5" s="1"/>
  <c r="AW5" i="5" s="1"/>
  <c r="AV3" i="5"/>
  <c r="AW3" i="5" s="1"/>
  <c r="AU4" i="5"/>
  <c r="AV4" i="5" s="1"/>
  <c r="AW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Q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T1" authorId="0" shapeId="0" xr:uid="{00000000-0006-0000-0100-00000200000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4000000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00000000-0006-0000-0100-000005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7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8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N1" authorId="0" shapeId="0" xr:uid="{00000000-0006-0000-0100-000009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 xr:uid="{00000000-0006-0000-0100-00000B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[DSV Cost]/1.05</t>
        </r>
      </text>
    </comment>
    <comment ref="AY1" authorId="0" shapeId="0" xr:uid="{00000000-0006-0000-0100-000011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<sst xmlns="http://schemas.openxmlformats.org/spreadsheetml/2006/main" count="112" uniqueCount="75">
  <si>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</si>
  <si>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</si>
  <si>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</si>
  <si>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</si>
  <si>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</si>
  <si>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</si>
  <si>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</si>
  <si>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</si>
  <si>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</si>
  <si>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</si>
  <si>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</si>
  <si>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</si>
  <si>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</si>
  <si>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</si>
  <si>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</si>
  <si>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</si>
  <si>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</si>
  <si>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</si>
  <si>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 xml:space="preserve">SHO </t>
  </si>
  <si>
    <t>Cassie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</si>
  <si>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</si>
  <si>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</si>
  <si>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</si>
  <si>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</si>
  <si>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</si>
  <si>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</si>
  <si>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</si>
  <si>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</si>
  <si>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</si>
  <si>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</si>
  <si>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</si>
  <si>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</si>
  <si>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</si>
  <si>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</si>
  <si>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</si>
  <si>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</si>
  <si>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</si>
  <si>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</si>
  <si>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</si>
  <si>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</si>
  <si>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</si>
  <si>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</si>
  <si>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</si>
  <si>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</si>
  <si>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</si>
  <si>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</si>
  <si>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</si>
  <si>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</si>
  <si>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</si>
  <si>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</si>
  <si>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</si>
  <si>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</si>
  <si>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</si>
  <si>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</si>
  <si>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</si>
  <si>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</si>
  <si>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99ZS0275J3-C
99ZS0278E-A</t>
  </si>
  <si>
    <t>Perryn</t>
  </si>
  <si>
    <t>7 Piece  Comforter Set</t>
  </si>
  <si>
    <t xml:space="preserve">Comforter/Sham: 100%polyester jacquard face and 85gsm microfiber back.
Comforter Fill: 270gsm polyester fill. 
Pillow: 100%polyester cover, poly fill. 
</t>
  </si>
  <si>
    <t xml:space="preserve">Face: 100%polyester Back: 100%polyester </t>
  </si>
  <si>
    <t>Charmbray</t>
  </si>
  <si>
    <t>Set</t>
  </si>
  <si>
    <t>Compressed/Knocked Down</t>
  </si>
  <si>
    <t>9404.40.9022</t>
  </si>
  <si>
    <t>99ZS0275J3-D
99ZS0278E-C</t>
  </si>
  <si>
    <t>Antique white</t>
  </si>
  <si>
    <r>
      <rPr>
        <sz val="11"/>
        <color theme="1"/>
        <rFont val="宋体"/>
        <family val="3"/>
        <charset val="134"/>
      </rPr>
      <t>正面提花：</t>
    </r>
    <r>
      <rPr>
        <sz val="11"/>
        <color theme="1"/>
        <rFont val="Arial"/>
        <family val="2"/>
      </rPr>
      <t xml:space="preserve">                   245cm-17.7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Arial"/>
        <family val="2"/>
      </rPr>
      <t xml:space="preserve">/                
</t>
    </r>
  </si>
  <si>
    <t>靠垫按10元/只预估</t>
  </si>
  <si>
    <t>压缩，彩盒包装</t>
  </si>
  <si>
    <t>一套/箱</t>
  </si>
  <si>
    <t>17*13*9"/10"</t>
  </si>
  <si>
    <t>Perryn</t>
    <phoneticPr fontId="12" type="noConversion"/>
  </si>
  <si>
    <t>Queen: 90x90"/20x26”/18x18"/12x18"/26x26''(2)</t>
  </si>
  <si>
    <t>King: 104x92"/20x36“/18x18"/12x18"/26x26''(2)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</si>
</sst>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0.0"/>
    <numFmt numFmtId="178" formatCode="[$¥-478]#,##0.00"/>
    <numFmt numFmtId="181" formatCode="&quot;$&quot;#,##0.00;\-&quot;$&quot;#,##0.00"/>
    <numFmt numFmtId="183" formatCode="&quot;$&quot;#,##0.00"/>
    <numFmt numFmtId="188" formatCode="_(&quot;$&quot;* #,##0.00_);_(&quot;$&quot;* \(#,##0.00\);_(&quot;$&quot;* &quot;-&quot;??_);_(@_)"/>
  </numFmts>
  <fonts count="13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11"/>
      <color theme="1"/>
      <name val="宋体"/>
      <family val="3"/>
      <charset val="134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1" fillId="0" borderId="0"/>
    <xf numFmtId="188" fontId="10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0" fillId="0" borderId="0"/>
    <xf numFmtId="0" fontId="1" fillId="0" borderId="0"/>
  </cellStyleXfs>
  <cellXfs count="58">
    <xf numFmtId="0" fontId="0" fillId="0" borderId="0" xfId="0"/>
    <xf numFmtId="0" fontId="2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81" fontId="2" fillId="0" borderId="1" xfId="1" applyNumberFormat="1" applyBorder="1">
      <alignment vertical="center"/>
    </xf>
    <xf numFmtId="0" fontId="0" fillId="0" borderId="1" xfId="0" applyBorder="1" applyAlignment="1">
      <alignment wrapText="1"/>
    </xf>
    <xf numFmtId="0" fontId="10" fillId="0" borderId="0" xfId="7" applyAlignment="1">
      <alignment horizontal="center" wrapText="1"/>
    </xf>
    <xf numFmtId="0" fontId="10" fillId="0" borderId="0" xfId="7" applyAlignment="1">
      <alignment wrapText="1"/>
    </xf>
    <xf numFmtId="183" fontId="10" fillId="0" borderId="0" xfId="7" applyNumberFormat="1" applyAlignment="1">
      <alignment wrapText="1"/>
    </xf>
    <xf numFmtId="178" fontId="10" fillId="0" borderId="0" xfId="7" applyNumberFormat="1" applyAlignment="1">
      <alignment wrapText="1"/>
    </xf>
    <xf numFmtId="2" fontId="10" fillId="0" borderId="0" xfId="7" applyNumberFormat="1" applyAlignment="1">
      <alignment wrapText="1"/>
    </xf>
    <xf numFmtId="177" fontId="10" fillId="0" borderId="0" xfId="7" applyNumberFormat="1" applyAlignment="1">
      <alignment wrapText="1"/>
    </xf>
    <xf numFmtId="1" fontId="10" fillId="0" borderId="0" xfId="7" applyNumberFormat="1" applyAlignment="1">
      <alignment wrapText="1"/>
    </xf>
    <xf numFmtId="176" fontId="10" fillId="0" borderId="0" xfId="7" applyNumberFormat="1" applyAlignment="1">
      <alignment wrapText="1"/>
    </xf>
    <xf numFmtId="10" fontId="10" fillId="0" borderId="0" xfId="7" applyNumberFormat="1" applyAlignment="1">
      <alignment wrapText="1"/>
    </xf>
    <xf numFmtId="0" fontId="7" fillId="0" borderId="1" xfId="7" applyFont="1" applyBorder="1" applyAlignment="1">
      <alignment horizontal="center" wrapText="1"/>
    </xf>
    <xf numFmtId="0" fontId="7" fillId="4" borderId="1" xfId="7" applyFont="1" applyFill="1" applyBorder="1" applyAlignment="1">
      <alignment horizontal="center" wrapText="1"/>
    </xf>
    <xf numFmtId="0" fontId="8" fillId="4" borderId="1" xfId="7" applyFont="1" applyFill="1" applyBorder="1" applyAlignment="1">
      <alignment horizontal="center" wrapText="1"/>
    </xf>
    <xf numFmtId="0" fontId="10" fillId="0" borderId="1" xfId="7" applyBorder="1" applyAlignment="1">
      <alignment horizontal="center" wrapText="1"/>
    </xf>
    <xf numFmtId="0" fontId="10" fillId="0" borderId="1" xfId="7" applyBorder="1" applyAlignment="1">
      <alignment wrapText="1"/>
    </xf>
    <xf numFmtId="0" fontId="8" fillId="2" borderId="1" xfId="7" applyFont="1" applyFill="1" applyBorder="1" applyAlignment="1">
      <alignment horizontal="center" wrapText="1"/>
    </xf>
    <xf numFmtId="0" fontId="7" fillId="2" borderId="1" xfId="7" applyFont="1" applyFill="1" applyBorder="1" applyAlignment="1">
      <alignment horizontal="center" wrapText="1"/>
    </xf>
    <xf numFmtId="0" fontId="10" fillId="0" borderId="1" xfId="7" applyBorder="1" applyAlignment="1">
      <alignment vertical="top" wrapText="1"/>
    </xf>
    <xf numFmtId="183" fontId="9" fillId="5" borderId="1" xfId="8" applyNumberFormat="1" applyFont="1" applyFill="1" applyBorder="1" applyAlignment="1">
      <alignment horizontal="center" wrapText="1"/>
    </xf>
    <xf numFmtId="178" fontId="7" fillId="5" borderId="1" xfId="7" applyNumberFormat="1" applyFont="1" applyFill="1" applyBorder="1" applyAlignment="1">
      <alignment horizontal="center" wrapText="1"/>
    </xf>
    <xf numFmtId="2" fontId="7" fillId="5" borderId="1" xfId="7" applyNumberFormat="1" applyFont="1" applyFill="1" applyBorder="1" applyAlignment="1">
      <alignment horizontal="center" wrapText="1"/>
    </xf>
    <xf numFmtId="183" fontId="9" fillId="5" borderId="1" xfId="8" applyNumberFormat="1" applyFont="1" applyFill="1" applyBorder="1" applyAlignment="1">
      <alignment wrapText="1"/>
    </xf>
    <xf numFmtId="183" fontId="0" fillId="6" borderId="1" xfId="3" applyNumberFormat="1" applyFont="1" applyFill="1" applyBorder="1" applyAlignment="1">
      <alignment wrapText="1"/>
    </xf>
    <xf numFmtId="178" fontId="10" fillId="0" borderId="1" xfId="7" applyNumberFormat="1" applyBorder="1" applyAlignment="1">
      <alignment wrapText="1"/>
    </xf>
    <xf numFmtId="2" fontId="10" fillId="0" borderId="1" xfId="7" applyNumberFormat="1" applyBorder="1" applyAlignment="1">
      <alignment wrapText="1"/>
    </xf>
    <xf numFmtId="183" fontId="7" fillId="7" borderId="2" xfId="7" applyNumberFormat="1" applyFont="1" applyFill="1" applyBorder="1" applyAlignment="1">
      <alignment horizontal="center" wrapText="1"/>
    </xf>
    <xf numFmtId="183" fontId="7" fillId="5" borderId="1" xfId="7" applyNumberFormat="1" applyFont="1" applyFill="1" applyBorder="1" applyAlignment="1">
      <alignment horizontal="center" wrapText="1"/>
    </xf>
    <xf numFmtId="0" fontId="8" fillId="0" borderId="1" xfId="7" applyFont="1" applyBorder="1" applyAlignment="1">
      <alignment horizontal="center" wrapText="1"/>
    </xf>
    <xf numFmtId="177" fontId="7" fillId="0" borderId="1" xfId="7" applyNumberFormat="1" applyFont="1" applyBorder="1" applyAlignment="1">
      <alignment horizontal="center" wrapText="1"/>
    </xf>
    <xf numFmtId="183" fontId="10" fillId="0" borderId="1" xfId="7" applyNumberFormat="1" applyBorder="1" applyAlignment="1">
      <alignment wrapText="1"/>
    </xf>
    <xf numFmtId="177" fontId="10" fillId="0" borderId="1" xfId="7" applyNumberFormat="1" applyBorder="1" applyAlignment="1">
      <alignment wrapText="1"/>
    </xf>
    <xf numFmtId="183" fontId="10" fillId="0" borderId="2" xfId="7" applyNumberFormat="1" applyBorder="1" applyAlignment="1">
      <alignment wrapText="1"/>
    </xf>
    <xf numFmtId="2" fontId="7" fillId="0" borderId="1" xfId="7" applyNumberFormat="1" applyFont="1" applyBorder="1" applyAlignment="1">
      <alignment horizontal="center" wrapText="1"/>
    </xf>
    <xf numFmtId="1" fontId="7" fillId="0" borderId="1" xfId="7" applyNumberFormat="1" applyFont="1" applyBorder="1" applyAlignment="1">
      <alignment horizontal="center" wrapText="1"/>
    </xf>
    <xf numFmtId="1" fontId="10" fillId="0" borderId="1" xfId="7" applyNumberFormat="1" applyBorder="1" applyAlignment="1">
      <alignment wrapText="1"/>
    </xf>
    <xf numFmtId="176" fontId="9" fillId="0" borderId="1" xfId="8" applyNumberFormat="1" applyFont="1" applyBorder="1" applyAlignment="1">
      <alignment wrapText="1"/>
    </xf>
    <xf numFmtId="1" fontId="9" fillId="0" borderId="1" xfId="8" applyNumberFormat="1" applyFont="1" applyBorder="1" applyAlignment="1">
      <alignment wrapText="1"/>
    </xf>
    <xf numFmtId="183" fontId="9" fillId="0" borderId="1" xfId="8" applyNumberFormat="1" applyFont="1" applyBorder="1" applyAlignment="1">
      <alignment wrapText="1"/>
    </xf>
    <xf numFmtId="176" fontId="10" fillId="6" borderId="1" xfId="7" applyNumberFormat="1" applyFill="1" applyBorder="1" applyAlignment="1">
      <alignment wrapText="1"/>
    </xf>
    <xf numFmtId="1" fontId="10" fillId="6" borderId="1" xfId="7" applyNumberFormat="1" applyFill="1" applyBorder="1" applyAlignment="1">
      <alignment wrapText="1"/>
    </xf>
    <xf numFmtId="183" fontId="10" fillId="6" borderId="1" xfId="7" applyNumberFormat="1" applyFill="1" applyBorder="1" applyAlignment="1">
      <alignment wrapText="1"/>
    </xf>
    <xf numFmtId="10" fontId="7" fillId="0" borderId="1" xfId="7" applyNumberFormat="1" applyFont="1" applyBorder="1" applyAlignment="1">
      <alignment horizontal="center" wrapText="1"/>
    </xf>
    <xf numFmtId="10" fontId="10" fillId="0" borderId="1" xfId="7" applyNumberFormat="1" applyBorder="1" applyAlignment="1">
      <alignment wrapText="1"/>
    </xf>
    <xf numFmtId="183" fontId="9" fillId="3" borderId="1" xfId="8" applyNumberFormat="1" applyFont="1" applyFill="1" applyBorder="1" applyAlignment="1">
      <alignment wrapText="1"/>
    </xf>
    <xf numFmtId="10" fontId="9" fillId="3" borderId="1" xfId="8" applyNumberFormat="1" applyFont="1" applyFill="1" applyBorder="1" applyAlignment="1">
      <alignment wrapText="1"/>
    </xf>
    <xf numFmtId="183" fontId="7" fillId="3" borderId="1" xfId="7" applyNumberFormat="1" applyFont="1" applyFill="1" applyBorder="1" applyAlignment="1">
      <alignment horizontal="center" wrapText="1"/>
    </xf>
    <xf numFmtId="10" fontId="0" fillId="6" borderId="1" xfId="6" applyNumberFormat="1" applyFont="1" applyFill="1" applyBorder="1" applyAlignment="1">
      <alignment wrapText="1"/>
    </xf>
    <xf numFmtId="10" fontId="7" fillId="3" borderId="1" xfId="7" applyNumberFormat="1" applyFont="1" applyFill="1" applyBorder="1" applyAlignment="1">
      <alignment horizontal="center" wrapText="1"/>
    </xf>
  </cellXfs>
  <cellStyles count="9">
    <cellStyle name="Currency 2" xfId="3" xr:uid="{00000000-0005-0000-0000-000014000000}"/>
    <cellStyle name="Normal 2" xfId="7" xr:uid="{00000000-0005-0000-0000-000033000000}"/>
    <cellStyle name="Normal 2 18 2" xfId="8" xr:uid="{00000000-0005-0000-0000-000035000000}"/>
    <cellStyle name="Normal 3" xfId="5" xr:uid="{00000000-0005-0000-0000-000020000000}"/>
    <cellStyle name="Normal 53" xfId="1" xr:uid="{00000000-0005-0000-0000-000001000000}"/>
    <cellStyle name="Percent 2" xfId="6" xr:uid="{00000000-0005-0000-0000-000029000000}"/>
    <cellStyle name="Style 1" xfId="4" xr:uid="{00000000-0005-0000-0000-00001A000000}"/>
    <cellStyle name="常规" xfId="0" builtinId="0"/>
    <cellStyle name="样式 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69850</xdr:colOff>
      <xdr:row>2</xdr:row>
      <xdr:rowOff>476066</xdr:rowOff>
    </xdr:from>
    <xdr:to>
      <xdr:col>2</xdr:col>
      <xdr:colOff>558800</xdr:colOff>
      <xdr:row>2</xdr:row>
      <xdr:rowOff>984249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47479"/>
        <a:stretch>
          <a:fillRect/>
        </a:stretch>
      </xdr:blipFill>
      <xdr:spPr>
        <a:xfrm>
          <a:off x="1532890" y="831215"/>
          <a:ext cx="488950" cy="50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D:/Documents%20and%20Settings/zhangqing/&#26700;&#38754;/BBB/item%20set%20up/Final/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beyond%20basic/Costing/Wal-Mart/WOW%20Sheeting/May%2024,%202012/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5"/>
  <sheetViews>
    <sheetView tabSelected="1" workbookViewId="0">
      <selection activeCell="J9" sqref="J9"/>
    </sheetView>
  </sheetViews>
  <sheetFormatPr defaultColWidth="9.140625" defaultRowHeight="15"/>
  <cols>
    <col min="1" max="1" width="10.140625" style="11" customWidth="1"/>
    <col min="2" max="2" width="13.7109375" style="12" customWidth="1"/>
    <col min="3" max="3" width="18.5703125" style="12" customWidth="1"/>
    <col min="4" max="4" width="10.7109375" style="12" customWidth="1"/>
    <col min="5" max="5" width="10.85546875" style="12" customWidth="1"/>
    <col min="6" max="6" width="11.28515625" style="12" customWidth="1"/>
    <col min="7" max="7" width="10" style="12" customWidth="1"/>
    <col min="8" max="9" width="11.140625" style="12" customWidth="1"/>
    <col min="10" max="10" width="48.42578125" style="12" customWidth="1"/>
    <col min="11" max="11" width="18.140625" style="12" customWidth="1"/>
    <col min="12" max="12" width="29.140625" style="12" customWidth="1"/>
    <col min="13" max="13" width="12.28515625" style="12" customWidth="1"/>
    <col min="14" max="15" width="15.7109375" style="12" customWidth="1"/>
    <col min="16" max="16" width="8.85546875" style="12" customWidth="1"/>
    <col min="17" max="17" width="12" style="13" hidden="1" customWidth="1"/>
    <col min="18" max="18" width="11.140625" style="14" customWidth="1"/>
    <col min="19" max="19" width="9.85546875" style="15" customWidth="1"/>
    <col min="20" max="20" width="12" style="13" customWidth="1"/>
    <col min="21" max="21" width="11.140625" style="13" customWidth="1"/>
    <col min="22" max="22" width="8.140625" style="13" customWidth="1"/>
    <col min="23" max="23" width="9.42578125" style="12" customWidth="1"/>
    <col min="24" max="24" width="11" style="16" customWidth="1"/>
    <col min="25" max="25" width="13.140625" style="16" customWidth="1"/>
    <col min="26" max="26" width="11.140625" style="16" customWidth="1"/>
    <col min="27" max="27" width="12.85546875" style="15" customWidth="1"/>
    <col min="28" max="28" width="9.42578125" style="17" customWidth="1"/>
    <col min="29" max="29" width="13" style="18" customWidth="1"/>
    <col min="30" max="30" width="14.140625" style="17" customWidth="1"/>
    <col min="31" max="31" width="13.85546875" style="12" customWidth="1"/>
    <col min="32" max="32" width="13.85546875" style="13" customWidth="1"/>
    <col min="33" max="33" width="15.85546875" style="12" customWidth="1"/>
    <col min="34" max="34" width="8.42578125" style="19" customWidth="1"/>
    <col min="35" max="35" width="12.42578125" style="13" customWidth="1"/>
    <col min="36" max="36" width="8.85546875" style="13" customWidth="1"/>
    <col min="37" max="37" width="7.85546875" style="19" customWidth="1"/>
    <col min="38" max="38" width="5.85546875" style="13" customWidth="1"/>
    <col min="39" max="39" width="12.5703125" style="19" customWidth="1"/>
    <col min="40" max="40" width="12" style="13" customWidth="1"/>
    <col min="41" max="41" width="11.5703125" style="19" customWidth="1"/>
    <col min="42" max="43" width="10.85546875" style="13" customWidth="1"/>
    <col min="44" max="44" width="9.5703125" style="12" customWidth="1"/>
    <col min="45" max="45" width="9.5703125" style="19" customWidth="1"/>
    <col min="46" max="46" width="10" style="13" customWidth="1"/>
    <col min="47" max="47" width="9.5703125" style="13" customWidth="1"/>
    <col min="48" max="48" width="11.85546875" style="13" customWidth="1"/>
    <col min="49" max="49" width="11.140625" style="19" customWidth="1"/>
    <col min="50" max="50" width="11.42578125" style="13" customWidth="1"/>
    <col min="51" max="51" width="11.5703125" style="13" customWidth="1"/>
    <col min="52" max="52" width="12.85546875" style="13" customWidth="1"/>
    <col min="53" max="53" width="12.140625" style="19" customWidth="1"/>
    <col min="54" max="54" width="12.140625" style="17" customWidth="1"/>
    <col min="55" max="55" width="20" style="12" customWidth="1"/>
    <col min="56" max="56" width="9.140625" style="12" customWidth="1"/>
    <col min="57" max="16384" width="9.140625" style="12"/>
  </cols>
  <sheetData>
    <row r="1" spans="1:54" ht="63.6" customHeight="1">
      <c r="A1" s="20" t="s">
        <v>4</v>
      </c>
      <c r="B1" s="20" t="s">
        <v>5</v>
      </c>
      <c r="C1" s="21" t="s">
        <v>6</v>
      </c>
      <c r="D1" s="22" t="s">
        <v>0</v>
      </c>
      <c r="E1" s="22" t="s">
        <v>2</v>
      </c>
      <c r="F1" s="25" t="s">
        <v>7</v>
      </c>
      <c r="G1" s="21" t="s">
        <v>8</v>
      </c>
      <c r="H1" s="26" t="s">
        <v>9</v>
      </c>
      <c r="I1" s="26" t="s">
        <v>10</v>
      </c>
      <c r="J1" s="26" t="s">
        <v>11</v>
      </c>
      <c r="K1" s="26" t="s">
        <v>12</v>
      </c>
      <c r="L1" s="26" t="s">
        <v>13</v>
      </c>
      <c r="M1" s="26" t="s">
        <v>14</v>
      </c>
      <c r="N1" s="21" t="s">
        <v>15</v>
      </c>
      <c r="O1" s="21" t="s">
        <v>16</v>
      </c>
      <c r="P1" s="26" t="s">
        <v>17</v>
      </c>
      <c r="Q1" s="28" t="s">
        <v>18</v>
      </c>
      <c r="R1" s="29" t="s">
        <v>19</v>
      </c>
      <c r="S1" s="30" t="s">
        <v>20</v>
      </c>
      <c r="T1" s="31" t="s">
        <v>21</v>
      </c>
      <c r="U1" s="35" t="s">
        <v>22</v>
      </c>
      <c r="V1" s="36" t="s">
        <v>23</v>
      </c>
      <c r="W1" s="37" t="s">
        <v>24</v>
      </c>
      <c r="X1" s="38" t="s">
        <v>25</v>
      </c>
      <c r="Y1" s="38" t="s">
        <v>26</v>
      </c>
      <c r="Z1" s="38" t="s">
        <v>27</v>
      </c>
      <c r="AA1" s="42" t="s">
        <v>28</v>
      </c>
      <c r="AB1" s="43" t="s">
        <v>29</v>
      </c>
      <c r="AC1" s="45" t="s">
        <v>30</v>
      </c>
      <c r="AD1" s="46" t="s">
        <v>31</v>
      </c>
      <c r="AE1" s="20" t="s">
        <v>32</v>
      </c>
      <c r="AF1" s="47" t="s">
        <v>33</v>
      </c>
      <c r="AG1" s="20" t="s">
        <v>34</v>
      </c>
      <c r="AH1" s="51" t="s">
        <v>35</v>
      </c>
      <c r="AI1" s="47" t="s">
        <v>36</v>
      </c>
      <c r="AJ1" s="47" t="s">
        <v>37</v>
      </c>
      <c r="AK1" s="51" t="s">
        <v>38</v>
      </c>
      <c r="AL1" s="47" t="s">
        <v>39</v>
      </c>
      <c r="AM1" s="51" t="s">
        <v>40</v>
      </c>
      <c r="AN1" s="47" t="s">
        <v>41</v>
      </c>
      <c r="AO1" s="51" t="s">
        <v>42</v>
      </c>
      <c r="AP1" s="47" t="s">
        <v>43</v>
      </c>
      <c r="AQ1" s="47" t="s">
        <v>44</v>
      </c>
      <c r="AR1" s="37" t="s">
        <v>45</v>
      </c>
      <c r="AS1" s="51" t="s">
        <v>46</v>
      </c>
      <c r="AT1" s="47" t="s">
        <v>47</v>
      </c>
      <c r="AU1" s="47" t="s">
        <v>48</v>
      </c>
      <c r="AV1" s="53" t="s">
        <v>49</v>
      </c>
      <c r="AW1" s="54" t="s">
        <v>50</v>
      </c>
      <c r="AX1" s="53" t="s">
        <v>51</v>
      </c>
      <c r="AY1" s="53" t="s">
        <v>52</v>
      </c>
      <c r="AZ1" s="55" t="s">
        <v>53</v>
      </c>
      <c r="BA1" s="57" t="s">
        <v>54</v>
      </c>
      <c r="BB1" s="43" t="s">
        <v>55</v>
      </c>
    </row>
    <row r="2" spans="1:54" ht="39.950000000000003" customHeight="1">
      <c r="A2" s="23">
        <v>1</v>
      </c>
      <c r="B2" s="24"/>
      <c r="C2" s="24" t="s">
        <v>56</v>
      </c>
      <c r="D2" s="24" t="s">
        <v>1</v>
      </c>
      <c r="E2" s="24"/>
      <c r="F2" s="24" t="s">
        <v>3</v>
      </c>
      <c r="G2" s="24" t="s">
        <v>72</v>
      </c>
      <c r="H2" s="24" t="s">
        <v>58</v>
      </c>
      <c r="I2" s="24" t="s">
        <v>58</v>
      </c>
      <c r="J2" s="27" t="s">
        <v>59</v>
      </c>
      <c r="K2" s="24" t="s">
        <v>60</v>
      </c>
      <c r="L2" s="24" t="s">
        <v>73</v>
      </c>
      <c r="M2" s="24" t="s">
        <v>61</v>
      </c>
      <c r="N2" s="10"/>
      <c r="O2" s="10"/>
      <c r="P2" s="24" t="s">
        <v>62</v>
      </c>
      <c r="Q2" s="32">
        <f>SHO!I9</f>
        <v>0</v>
      </c>
      <c r="R2" s="33">
        <v>141</v>
      </c>
      <c r="S2" s="34">
        <v>8.1</v>
      </c>
      <c r="T2" s="32">
        <v>17.41</v>
      </c>
      <c r="U2" s="41">
        <v>17.41</v>
      </c>
      <c r="V2" s="39"/>
      <c r="W2" s="24" t="s">
        <v>63</v>
      </c>
      <c r="X2" s="40">
        <v>45</v>
      </c>
      <c r="Y2" s="40">
        <v>35</v>
      </c>
      <c r="Z2" s="40">
        <v>25</v>
      </c>
      <c r="AA2" s="34">
        <v>2</v>
      </c>
      <c r="AB2" s="44">
        <v>1</v>
      </c>
      <c r="AC2" s="48">
        <f t="shared" ref="AC2:AC5" si="0">IF(X2="","",X2*Y2*Z2/1000000)</f>
        <v>3.9E-2</v>
      </c>
      <c r="AD2" s="49">
        <f t="shared" ref="AD2:AD5" si="1">IF(AB2="","",65/AC2*AB2)</f>
        <v>1667</v>
      </c>
      <c r="AE2" s="24">
        <v>3700</v>
      </c>
      <c r="AF2" s="50">
        <f t="shared" ref="AF2:AF5" si="2">IF(ISERROR(AE2/AD2),"",AE2/AD2)</f>
        <v>2.2200000000000002</v>
      </c>
      <c r="AG2" s="24" t="s">
        <v>64</v>
      </c>
      <c r="AH2" s="52">
        <v>0.42799999999999999</v>
      </c>
      <c r="AI2" s="50">
        <f t="shared" ref="AI2:AI5" si="3">IF(ISERROR(U2*AH2),"",U2*AH2)</f>
        <v>7.45</v>
      </c>
      <c r="AJ2" s="50">
        <f t="shared" ref="AJ2:AJ5" si="4">IF(ISERROR(U2+AF2+AI2),"",U2+AF2+AI2)</f>
        <v>27.08</v>
      </c>
      <c r="AK2" s="52">
        <v>0.06</v>
      </c>
      <c r="AL2" s="50">
        <f t="shared" ref="AL2:AL5" si="5">IF(ISERROR(AX2*AK2),"",AX2*AK2)</f>
        <v>2.71</v>
      </c>
      <c r="AM2" s="52">
        <v>0.1</v>
      </c>
      <c r="AN2" s="50">
        <f>IF(ISERROR(AX2*AM2),"",AX2*AM2)</f>
        <v>4.5199999999999996</v>
      </c>
      <c r="AO2" s="52">
        <v>0.1</v>
      </c>
      <c r="AP2" s="50">
        <f t="shared" ref="AP2:AP5" si="6">IF(ISERROR(AX2*AO2),"",AX2*AO2)</f>
        <v>4.5199999999999996</v>
      </c>
      <c r="AQ2" s="50">
        <f t="shared" ref="AQ2:AQ5" si="7">IF((AY2-AX2)&lt;2.5,2.5-(AY2-AX2),0)</f>
        <v>0.24</v>
      </c>
      <c r="AR2" s="24"/>
      <c r="AS2" s="52"/>
      <c r="AT2" s="50">
        <f t="shared" ref="AT2:AT5" si="8">IF(ISERROR(AX2*AS2),"",AX2*AS2)</f>
        <v>0</v>
      </c>
      <c r="AU2" s="50">
        <f t="shared" ref="AU2:AU5" si="9">IF(ISERROR(AL2+AN2+AP2+AQ2+AT2),"",AL2+AN2+AP2+AQ2+AT2)</f>
        <v>11.99</v>
      </c>
      <c r="AV2" s="50">
        <f t="shared" ref="AV2:AV5" si="10">IF(ISERROR(AJ2+AU2),"",AJ2+AU2)</f>
        <v>39.07</v>
      </c>
      <c r="AW2" s="56">
        <f t="shared" ref="AW2:AW5" si="11">IF(ISERROR((AX2-AV2)/AX2),"",(AX2-AV2)/AX2)</f>
        <v>0.13639999999999999</v>
      </c>
      <c r="AX2" s="50">
        <f t="shared" ref="AX2:AX5" si="12">IF(AY2="","",AY2/1.05)</f>
        <v>45.24</v>
      </c>
      <c r="AY2" s="50">
        <f t="shared" ref="AY2:AY5" si="13">IF(ISERROR(AZ2*(1-BA2)),"",AZ2*(1-BA2))</f>
        <v>47.5</v>
      </c>
      <c r="AZ2" s="39">
        <v>94.99</v>
      </c>
      <c r="BA2" s="52">
        <v>0.5</v>
      </c>
      <c r="BB2" s="44">
        <v>265</v>
      </c>
    </row>
    <row r="3" spans="1:54" ht="39.950000000000003" customHeight="1">
      <c r="A3" s="23">
        <v>2</v>
      </c>
      <c r="B3" s="24"/>
      <c r="C3" s="24" t="s">
        <v>56</v>
      </c>
      <c r="D3" s="24" t="s">
        <v>1</v>
      </c>
      <c r="E3" s="24"/>
      <c r="F3" s="24" t="s">
        <v>3</v>
      </c>
      <c r="G3" s="24" t="s">
        <v>57</v>
      </c>
      <c r="H3" s="24" t="s">
        <v>58</v>
      </c>
      <c r="I3" s="24" t="s">
        <v>58</v>
      </c>
      <c r="J3" s="27" t="s">
        <v>59</v>
      </c>
      <c r="K3" s="24" t="s">
        <v>60</v>
      </c>
      <c r="L3" s="24" t="s">
        <v>74</v>
      </c>
      <c r="M3" s="24" t="s">
        <v>61</v>
      </c>
      <c r="N3" s="10"/>
      <c r="O3" s="10"/>
      <c r="P3" s="24" t="s">
        <v>62</v>
      </c>
      <c r="Q3" s="32">
        <f>SHO!J9</f>
        <v>0</v>
      </c>
      <c r="R3" s="33">
        <v>150</v>
      </c>
      <c r="S3" s="34">
        <v>8.1</v>
      </c>
      <c r="T3" s="32">
        <v>18.52</v>
      </c>
      <c r="U3" s="41">
        <v>18.52</v>
      </c>
      <c r="V3" s="39"/>
      <c r="W3" s="24" t="s">
        <v>63</v>
      </c>
      <c r="X3" s="40">
        <v>45</v>
      </c>
      <c r="Y3" s="40">
        <v>35</v>
      </c>
      <c r="Z3" s="40">
        <v>25</v>
      </c>
      <c r="AA3" s="34">
        <v>2</v>
      </c>
      <c r="AB3" s="44">
        <v>1</v>
      </c>
      <c r="AC3" s="48">
        <f t="shared" si="0"/>
        <v>3.9E-2</v>
      </c>
      <c r="AD3" s="49">
        <f t="shared" si="1"/>
        <v>1667</v>
      </c>
      <c r="AE3" s="24">
        <v>3700</v>
      </c>
      <c r="AF3" s="50">
        <f t="shared" si="2"/>
        <v>2.2200000000000002</v>
      </c>
      <c r="AG3" s="24" t="s">
        <v>64</v>
      </c>
      <c r="AH3" s="52">
        <v>0.42799999999999999</v>
      </c>
      <c r="AI3" s="50">
        <f t="shared" si="3"/>
        <v>7.93</v>
      </c>
      <c r="AJ3" s="50">
        <f t="shared" si="4"/>
        <v>28.67</v>
      </c>
      <c r="AK3" s="52">
        <v>0.06</v>
      </c>
      <c r="AL3" s="50">
        <f t="shared" si="5"/>
        <v>3</v>
      </c>
      <c r="AM3" s="52">
        <v>0.1</v>
      </c>
      <c r="AN3" s="50">
        <f>IF(ISERROR(AX3*AM3),"",AX3*AM3)</f>
        <v>5</v>
      </c>
      <c r="AO3" s="52">
        <v>0.1</v>
      </c>
      <c r="AP3" s="50">
        <f t="shared" si="6"/>
        <v>5</v>
      </c>
      <c r="AQ3" s="50">
        <f t="shared" si="7"/>
        <v>0</v>
      </c>
      <c r="AR3" s="24"/>
      <c r="AS3" s="52"/>
      <c r="AT3" s="50">
        <f t="shared" si="8"/>
        <v>0</v>
      </c>
      <c r="AU3" s="50">
        <f t="shared" si="9"/>
        <v>13</v>
      </c>
      <c r="AV3" s="50">
        <f t="shared" si="10"/>
        <v>41.67</v>
      </c>
      <c r="AW3" s="56">
        <f t="shared" si="11"/>
        <v>0.1666</v>
      </c>
      <c r="AX3" s="50">
        <f t="shared" si="12"/>
        <v>50</v>
      </c>
      <c r="AY3" s="50">
        <f t="shared" si="13"/>
        <v>52.5</v>
      </c>
      <c r="AZ3" s="39">
        <v>104.99</v>
      </c>
      <c r="BA3" s="52">
        <v>0.5</v>
      </c>
      <c r="BB3" s="44">
        <v>207</v>
      </c>
    </row>
    <row r="4" spans="1:54" ht="39.950000000000003" customHeight="1">
      <c r="A4" s="23">
        <v>3</v>
      </c>
      <c r="B4" s="24"/>
      <c r="C4" s="24" t="s">
        <v>65</v>
      </c>
      <c r="D4" s="24" t="s">
        <v>1</v>
      </c>
      <c r="E4" s="24"/>
      <c r="F4" s="24" t="s">
        <v>3</v>
      </c>
      <c r="G4" s="24" t="s">
        <v>57</v>
      </c>
      <c r="H4" s="24" t="s">
        <v>58</v>
      </c>
      <c r="I4" s="24" t="s">
        <v>58</v>
      </c>
      <c r="J4" s="27" t="s">
        <v>59</v>
      </c>
      <c r="K4" s="24" t="s">
        <v>60</v>
      </c>
      <c r="L4" s="24" t="s">
        <v>73</v>
      </c>
      <c r="M4" s="24" t="s">
        <v>66</v>
      </c>
      <c r="N4" s="10"/>
      <c r="O4" s="10"/>
      <c r="P4" s="24" t="s">
        <v>62</v>
      </c>
      <c r="Q4" s="32" t="str">
        <f>IF(ISERROR(O4/P4),"",O4/P4)</f>
        <v/>
      </c>
      <c r="R4" s="33">
        <v>141</v>
      </c>
      <c r="S4" s="34">
        <v>8.1</v>
      </c>
      <c r="T4" s="32">
        <v>17.41</v>
      </c>
      <c r="U4" s="41">
        <v>17.41</v>
      </c>
      <c r="V4" s="39"/>
      <c r="W4" s="24" t="s">
        <v>63</v>
      </c>
      <c r="X4" s="40">
        <v>45</v>
      </c>
      <c r="Y4" s="40">
        <v>35</v>
      </c>
      <c r="Z4" s="40">
        <v>25</v>
      </c>
      <c r="AA4" s="34">
        <v>2</v>
      </c>
      <c r="AB4" s="44">
        <v>1</v>
      </c>
      <c r="AC4" s="48">
        <f t="shared" si="0"/>
        <v>3.9E-2</v>
      </c>
      <c r="AD4" s="49">
        <f t="shared" si="1"/>
        <v>1667</v>
      </c>
      <c r="AE4" s="24">
        <v>3700</v>
      </c>
      <c r="AF4" s="50">
        <f t="shared" si="2"/>
        <v>2.2200000000000002</v>
      </c>
      <c r="AG4" s="24" t="s">
        <v>64</v>
      </c>
      <c r="AH4" s="52">
        <v>0.42799999999999999</v>
      </c>
      <c r="AI4" s="50">
        <f t="shared" si="3"/>
        <v>7.45</v>
      </c>
      <c r="AJ4" s="50">
        <f t="shared" si="4"/>
        <v>27.08</v>
      </c>
      <c r="AK4" s="52">
        <v>0.06</v>
      </c>
      <c r="AL4" s="50">
        <f t="shared" si="5"/>
        <v>2.71</v>
      </c>
      <c r="AM4" s="52">
        <v>0.1</v>
      </c>
      <c r="AN4" s="50">
        <f>IF(ISERROR(AX4*AM4),"",AX4*AM4)</f>
        <v>4.5199999999999996</v>
      </c>
      <c r="AO4" s="52">
        <v>0.1</v>
      </c>
      <c r="AP4" s="50">
        <f t="shared" si="6"/>
        <v>4.5199999999999996</v>
      </c>
      <c r="AQ4" s="50">
        <f t="shared" si="7"/>
        <v>0.24</v>
      </c>
      <c r="AR4" s="24"/>
      <c r="AS4" s="52"/>
      <c r="AT4" s="50">
        <f t="shared" si="8"/>
        <v>0</v>
      </c>
      <c r="AU4" s="50">
        <f t="shared" si="9"/>
        <v>11.99</v>
      </c>
      <c r="AV4" s="50">
        <f t="shared" si="10"/>
        <v>39.07</v>
      </c>
      <c r="AW4" s="56">
        <f t="shared" si="11"/>
        <v>0.13639999999999999</v>
      </c>
      <c r="AX4" s="50">
        <f t="shared" si="12"/>
        <v>45.24</v>
      </c>
      <c r="AY4" s="50">
        <f t="shared" si="13"/>
        <v>47.5</v>
      </c>
      <c r="AZ4" s="39">
        <v>94.99</v>
      </c>
      <c r="BA4" s="52">
        <v>0.5</v>
      </c>
      <c r="BB4" s="44">
        <v>220</v>
      </c>
    </row>
    <row r="5" spans="1:54" ht="39.950000000000003" customHeight="1">
      <c r="A5" s="23">
        <v>4</v>
      </c>
      <c r="B5" s="24"/>
      <c r="C5" s="24" t="s">
        <v>65</v>
      </c>
      <c r="D5" s="24" t="s">
        <v>1</v>
      </c>
      <c r="E5" s="24"/>
      <c r="F5" s="24" t="s">
        <v>3</v>
      </c>
      <c r="G5" s="24" t="s">
        <v>57</v>
      </c>
      <c r="H5" s="24" t="s">
        <v>58</v>
      </c>
      <c r="I5" s="24" t="s">
        <v>58</v>
      </c>
      <c r="J5" s="27" t="s">
        <v>59</v>
      </c>
      <c r="K5" s="24" t="s">
        <v>60</v>
      </c>
      <c r="L5" s="24" t="s">
        <v>74</v>
      </c>
      <c r="M5" s="24" t="s">
        <v>66</v>
      </c>
      <c r="N5" s="10"/>
      <c r="O5" s="10"/>
      <c r="P5" s="24" t="s">
        <v>62</v>
      </c>
      <c r="Q5" s="32" t="str">
        <f>IF(ISERROR(O5/P5),"",O5/P5)</f>
        <v/>
      </c>
      <c r="R5" s="33">
        <v>150</v>
      </c>
      <c r="S5" s="34">
        <v>8.1</v>
      </c>
      <c r="T5" s="32">
        <v>18.52</v>
      </c>
      <c r="U5" s="41">
        <v>18.52</v>
      </c>
      <c r="V5" s="39"/>
      <c r="W5" s="24" t="s">
        <v>63</v>
      </c>
      <c r="X5" s="40">
        <v>45</v>
      </c>
      <c r="Y5" s="40">
        <v>35</v>
      </c>
      <c r="Z5" s="40">
        <v>25</v>
      </c>
      <c r="AA5" s="34">
        <v>2</v>
      </c>
      <c r="AB5" s="44">
        <v>1</v>
      </c>
      <c r="AC5" s="48">
        <f t="shared" si="0"/>
        <v>3.9E-2</v>
      </c>
      <c r="AD5" s="49">
        <f t="shared" si="1"/>
        <v>1667</v>
      </c>
      <c r="AE5" s="24">
        <v>3700</v>
      </c>
      <c r="AF5" s="50">
        <f t="shared" si="2"/>
        <v>2.2200000000000002</v>
      </c>
      <c r="AG5" s="24" t="s">
        <v>64</v>
      </c>
      <c r="AH5" s="52">
        <v>0.42799999999999999</v>
      </c>
      <c r="AI5" s="50">
        <f t="shared" si="3"/>
        <v>7.93</v>
      </c>
      <c r="AJ5" s="50">
        <f t="shared" si="4"/>
        <v>28.67</v>
      </c>
      <c r="AK5" s="52">
        <v>0.06</v>
      </c>
      <c r="AL5" s="50">
        <f t="shared" si="5"/>
        <v>3</v>
      </c>
      <c r="AM5" s="52">
        <v>0.1</v>
      </c>
      <c r="AN5" s="50">
        <f>IF(ISERROR(AX5*AM5),"",AX5*AM5)</f>
        <v>5</v>
      </c>
      <c r="AO5" s="52">
        <v>0.1</v>
      </c>
      <c r="AP5" s="50">
        <f t="shared" si="6"/>
        <v>5</v>
      </c>
      <c r="AQ5" s="50">
        <f t="shared" si="7"/>
        <v>0</v>
      </c>
      <c r="AR5" s="24"/>
      <c r="AS5" s="52"/>
      <c r="AT5" s="50">
        <f t="shared" si="8"/>
        <v>0</v>
      </c>
      <c r="AU5" s="50">
        <f t="shared" si="9"/>
        <v>13</v>
      </c>
      <c r="AV5" s="50">
        <f t="shared" si="10"/>
        <v>41.67</v>
      </c>
      <c r="AW5" s="56">
        <f t="shared" si="11"/>
        <v>0.1666</v>
      </c>
      <c r="AX5" s="50">
        <f t="shared" si="12"/>
        <v>50</v>
      </c>
      <c r="AY5" s="50">
        <f t="shared" si="13"/>
        <v>52.5</v>
      </c>
      <c r="AZ5" s="39">
        <v>104.99</v>
      </c>
      <c r="BA5" s="52">
        <v>0.5</v>
      </c>
      <c r="BB5" s="44">
        <v>175</v>
      </c>
    </row>
  </sheetData>
  <sheetProtection insertRows="0" deleteRows="0" sort="0"/>
  <protectedRanges>
    <protectedRange sqref="L6:BB251 A6:J251 A3:G5 H3:H5 J3:J5 A2:H2 J2 I2:I5 L2:BB3 BA4:BB5 AZ4:AZ5 L4:L5 M4:W5 AA4:AY5 X4:Z5" name="Range1"/>
    <protectedRange sqref="K6:K249 K2:K5" name="Range1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W2:W5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P2:P5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D2:D5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J3"/>
  <sheetViews>
    <sheetView workbookViewId="0">
      <selection activeCell="I6" sqref="I6"/>
    </sheetView>
  </sheetViews>
  <sheetFormatPr defaultColWidth="9" defaultRowHeight="15"/>
  <sheetData>
    <row r="3" spans="1:10" s="1" customFormat="1" ht="122.25" customHeight="1">
      <c r="A3" s="2"/>
      <c r="B3" s="3" t="s">
        <v>57</v>
      </c>
      <c r="C3" s="4"/>
      <c r="D3" s="5" t="s">
        <v>67</v>
      </c>
      <c r="E3" s="6" t="s">
        <v>68</v>
      </c>
      <c r="F3" s="7" t="s">
        <v>69</v>
      </c>
      <c r="G3" s="8" t="s">
        <v>70</v>
      </c>
      <c r="H3" s="5" t="s">
        <v>71</v>
      </c>
      <c r="I3" s="9">
        <v>16.5</v>
      </c>
      <c r="J3" s="9">
        <v>18.5</v>
      </c>
    </row>
  </sheetData>
  <phoneticPr fontId="1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5">
    <comment s:ref="Q3" rgbClr="103546"/>
    <comment s:ref="T3" rgbClr="103546"/>
    <comment s:ref="AC3" rgbClr="103546"/>
    <comment s:ref="AD3" rgbClr="103546"/>
    <comment s:ref="AF3" rgbClr="103546"/>
    <comment s:ref="AI3" rgbClr="103546"/>
    <comment s:ref="AJ3" rgbClr="103546"/>
    <comment s:ref="AL3" rgbClr="103546"/>
    <comment s:ref="AN3" rgbClr="103546"/>
    <comment s:ref="AP3" rgbClr="103546"/>
    <comment s:ref="AQ3" rgbClr="103546"/>
    <comment s:ref="AT3" rgbClr="103546"/>
    <comment s:ref="AU3" rgbClr="103546"/>
    <comment s:ref="AV3" rgbClr="103546"/>
    <comment s:ref="AW3" rgbClr="103546"/>
    <comment s:ref="AX3" rgbClr="103546"/>
    <comment s:ref="AY3" rgbClr="103546"/>
  </commentList>
  <commentList sheetStid="10">
    <comment s:ref="Q3" rgbClr="103546"/>
    <comment s:ref="T3" rgbClr="103546"/>
    <comment s:ref="AC3" rgbClr="103546"/>
    <comment s:ref="AD3" rgbClr="103546"/>
    <comment s:ref="AF3" rgbClr="103546"/>
    <comment s:ref="AI3" rgbClr="103546"/>
    <comment s:ref="AJ3" rgbClr="103546"/>
    <comment s:ref="AL3" rgbClr="103546"/>
    <comment s:ref="AN3" rgbClr="103546"/>
    <comment s:ref="AP3" rgbClr="103546"/>
    <comment s:ref="AQ3" rgbClr="103546"/>
    <comment s:ref="AT3" rgbClr="103546"/>
    <comment s:ref="AU3" rgbClr="103546"/>
    <comment s:ref="AV3" rgbClr="103546"/>
    <comment s:ref="AW3" rgbClr="103546"/>
    <comment s:ref="AX3" rgbClr="103546"/>
    <comment s:ref="AY3" rgbClr="103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10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4" master=""/>
  <rangeList sheetStid="8" master=""/>
  <rangeList sheetStid="3" master=""/>
  <rangeList sheetStid="9" master=""/>
  <rangeList sheetStid="7" master=""/>
</allowEditUser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Item-Omni</vt:lpstr>
      <vt:lpstr>SHO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2025-03-10T02:28:00Z</dcterms:created>
  <dcterms:modified xsi:type="dcterms:W3CDTF">2025-10-22T01:50:27Z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