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calcPr calcId="152511"/>
</workbook>
</file>

<file path=xl/calcChain.xml><?xml version="1.0" encoding="utf-8"?>
<calcChain xmlns="http://schemas.openxmlformats.org/spreadsheetml/2006/main">
  <c r="BY2" i="1" l="1"/>
  <c r="BV2" i="1"/>
  <c r="BP2" i="1"/>
  <c r="BJ2" i="1"/>
  <c r="BG2" i="1"/>
  <c r="BD2" i="1"/>
  <c r="BA2" i="1"/>
  <c r="AY2" i="1"/>
  <c r="AW2" i="1"/>
  <c r="AU2" i="1"/>
  <c r="AN2" i="1"/>
  <c r="BO2" i="1" l="1"/>
  <c r="BK2" i="1"/>
  <c r="BL2" i="1" s="1"/>
  <c r="BM2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AL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U1" authorId="0" shapeId="0">
      <text>
        <r>
          <rPr>
            <sz val="11"/>
            <rFont val="Calibri"/>
            <family val="2"/>
          </rPr>
          <t>[Total Testing Fee $]/[Estimated Order Units]</t>
        </r>
      </text>
    </comment>
    <comment ref="AW1" authorId="0" shapeId="0">
      <text>
        <r>
          <rPr>
            <sz val="11"/>
            <rFont val="Calibri"/>
            <family val="2"/>
          </rPr>
          <t>[JLA FCA Price]*[DA %]</t>
        </r>
      </text>
    </comment>
    <comment ref="AY1" authorId="0" shapeId="0">
      <text>
        <r>
          <rPr>
            <sz val="11"/>
            <rFont val="Calibri"/>
            <family val="2"/>
          </rPr>
          <t>[JLA FCA Price]*[Royalty %]</t>
        </r>
      </text>
    </comment>
    <comment ref="BA1" authorId="0" shapeId="0">
      <text>
        <r>
          <rPr>
            <sz val="11"/>
            <rFont val="Calibri"/>
            <family val="2"/>
          </rPr>
          <t>[JLA FCA Price]*[Rebate %]</t>
        </r>
      </text>
    </comment>
    <comment ref="BD1" authorId="0" shapeId="0">
      <text>
        <r>
          <rPr>
            <sz val="11"/>
            <rFont val="Calibri"/>
            <family val="2"/>
          </rPr>
          <t>[JLA FCA Price]*[Load 1 %]</t>
        </r>
      </text>
    </comment>
    <comment ref="BG1" authorId="0" shapeId="0">
      <text>
        <r>
          <rPr>
            <sz val="11"/>
            <rFont val="Calibri"/>
            <family val="2"/>
          </rPr>
          <t>[JLA FCA Price]*[Load 2 %]</t>
        </r>
      </text>
    </comment>
    <comment ref="BJ1" authorId="0" shapeId="0">
      <text>
        <r>
          <rPr>
            <sz val="11"/>
            <rFont val="Calibri"/>
            <family val="2"/>
          </rPr>
          <t>[JLA FCA Price]*[Load 3 %]</t>
        </r>
      </text>
    </comment>
    <comment ref="BK1" authorId="0" shapeId="0">
      <text>
        <r>
          <rPr>
            <sz val="11"/>
            <rFont val="Calibri"/>
            <family val="2"/>
          </rPr>
          <t>[DA $]+[Royalty $]+[General Load $]+[Load 1 $]+[Load 2 $]+[Load 3 $]</t>
        </r>
      </text>
    </comment>
    <comment ref="BL1" authorId="0" shapeId="0">
      <text>
        <r>
          <rPr>
            <sz val="11"/>
            <rFont val="Calibri"/>
            <family val="2"/>
          </rPr>
          <t>[Factory FCA Cost $]+[Testing Fee per Item]+[Total Load $]</t>
        </r>
      </text>
    </comment>
    <comment ref="BM1" authorId="0" shapeId="0">
      <text>
        <r>
          <rPr>
            <sz val="11"/>
            <rFont val="Calibri"/>
            <family val="2"/>
          </rPr>
          <t>([JLA FCA Price]-[FCA Cost with Load $])/[JLA FCA Price]</t>
        </r>
      </text>
    </comment>
    <comment ref="BN1" authorId="0" shapeId="0">
      <text>
        <r>
          <rPr>
            <sz val="11"/>
            <rFont val="Calibri"/>
            <family val="2"/>
          </rPr>
          <t>[TGT Estimated Landing Price]-[Domestic Fee]-[Ocean Freight per Item]-[Duty per Item]</t>
        </r>
      </text>
    </comment>
    <comment ref="BO1" authorId="0" shapeId="0">
      <text>
        <r>
          <rPr>
            <sz val="11"/>
            <rFont val="Calibri"/>
            <family val="2"/>
          </rPr>
          <t>[TGT Estimated Landing Price]-[Ocean Freight per Item]-[Duty per Item]</t>
        </r>
      </text>
    </comment>
    <comment ref="BP1" authorId="0" shapeId="0">
      <text>
        <r>
          <rPr>
            <sz val="11"/>
            <rFont val="Calibri"/>
            <family val="2"/>
          </rPr>
          <t>[Suggested Retail Price]*(1-[Retailer Markup %])</t>
        </r>
      </text>
    </comment>
    <comment ref="BV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BY1" authorId="0" shapeId="0">
      <text>
        <r>
          <rPr>
            <sz val="11"/>
            <rFont val="Calibri"/>
            <family val="2"/>
          </rPr>
          <t>[JLA DI Price]*[Duty Rate]</t>
        </r>
      </text>
    </comment>
  </commentList>
</comments>
</file>

<file path=xl/sharedStrings.xml><?xml version="1.0" encoding="utf-8"?>
<sst xmlns="http://schemas.openxmlformats.org/spreadsheetml/2006/main" count="103" uniqueCount="103">
  <si>
    <t>Item No.</t>
  </si>
  <si>
    <t>Description-Short</t>
  </si>
  <si>
    <t>Licensor</t>
  </si>
  <si>
    <t>Brand</t>
  </si>
  <si>
    <t>Product Category</t>
  </si>
  <si>
    <t>Material-Short</t>
  </si>
  <si>
    <t>Color</t>
  </si>
  <si>
    <t>Trim</t>
  </si>
  <si>
    <t>Package Type</t>
  </si>
  <si>
    <t>Normal</t>
  </si>
  <si>
    <t>Piece</t>
  </si>
  <si>
    <t>Line No.</t>
  </si>
  <si>
    <t>Photo</t>
  </si>
  <si>
    <t>Program Name</t>
  </si>
  <si>
    <t>Factory Name</t>
  </si>
  <si>
    <t>Shipping Point</t>
  </si>
  <si>
    <t>UPC</t>
  </si>
  <si>
    <t>Customer Item#</t>
  </si>
  <si>
    <t>Additional Customer Item#</t>
  </si>
  <si>
    <t>Pattern/Collection Name</t>
  </si>
  <si>
    <t>Item Description</t>
  </si>
  <si>
    <t>Overall size (W x D x H in inch)</t>
  </si>
  <si>
    <t>Fabric Composition</t>
  </si>
  <si>
    <t>Main Material (Species of wood, ect.)</t>
  </si>
  <si>
    <t>Foam Construction</t>
  </si>
  <si>
    <t>material</t>
  </si>
  <si>
    <t>Fabric Name &amp; Code</t>
  </si>
  <si>
    <t>Wood/Metal Finish</t>
  </si>
  <si>
    <t>Construction</t>
  </si>
  <si>
    <t>Trim Color (Nailhead/Kickplate Color)</t>
  </si>
  <si>
    <t>Unit of Measure</t>
  </si>
  <si>
    <t>Packaging Standard</t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</si>
  <si>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</si>
  <si>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</si>
  <si>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</si>
  <si>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</si>
  <si>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</si>
  <si>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</si>
  <si>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Case Pack</t>
  </si>
  <si>
    <t>Cubic Meter per Carton</t>
  </si>
  <si>
    <t>Total Units per 40ft Container</t>
  </si>
  <si>
    <t>Girth</t>
  </si>
  <si>
    <t>MOQ</t>
  </si>
  <si>
    <t>Fabric Usage (M)</t>
  </si>
  <si>
    <t>Factory FCA Cost $</t>
  </si>
  <si>
    <t>UCCPM Price</t>
  </si>
  <si>
    <t>Total Testing Fee $</t>
  </si>
  <si>
    <t>Estimated Order Units</t>
  </si>
  <si>
    <t>Testing Fee per Item</t>
  </si>
  <si>
    <t>DA %</t>
  </si>
  <si>
    <t>DA $</t>
  </si>
  <si>
    <t>Licensed Brand Royalty %</t>
  </si>
  <si>
    <t>Licensed Brand Royalty $</t>
  </si>
  <si>
    <t>General Load %</t>
  </si>
  <si>
    <t>General Load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</si>
  <si>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</si>
  <si>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</si>
  <si>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</si>
  <si>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</si>
  <si>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</si>
  <si>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</si>
  <si>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</si>
  <si>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</si>
  <si>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</si>
  <si>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</si>
  <si>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JLA FCA Cost with Load</t>
  </si>
  <si>
    <t>JLA LDP MU%</t>
  </si>
  <si>
    <t>JLA FCA Price</t>
  </si>
  <si>
    <t>JLA FOB Price</t>
  </si>
  <si>
    <t>TGT Estimated Landing Price</t>
  </si>
  <si>
    <t>Suggested Retail Price</t>
  </si>
  <si>
    <t>Retailer Markup</t>
  </si>
  <si>
    <t>Additional Customer Price</t>
  </si>
  <si>
    <t>Domestic Charge</t>
  </si>
  <si>
    <t>40ft Container Freight</t>
  </si>
  <si>
    <t>Ocean Freight per Item $</t>
  </si>
  <si>
    <t>HTS Code</t>
  </si>
  <si>
    <t>Duty Rate</t>
  </si>
  <si>
    <t>Duty per Item $</t>
  </si>
  <si>
    <t>TG TD Drum D2</t>
    <phoneticPr fontId="3" type="noConversion"/>
  </si>
  <si>
    <t>TPL</t>
    <phoneticPr fontId="3" type="noConversion"/>
  </si>
  <si>
    <t>Ho Chi Minh,Vietnam</t>
  </si>
  <si>
    <t>TG101-0401</t>
    <phoneticPr fontId="3" type="noConversion"/>
  </si>
  <si>
    <t>199268811821</t>
    <phoneticPr fontId="3" type="noConversion"/>
  </si>
  <si>
    <t>249-12-3774</t>
    <phoneticPr fontId="3" type="noConversion"/>
  </si>
  <si>
    <t>94823252</t>
    <phoneticPr fontId="3" type="noConversion"/>
  </si>
  <si>
    <t xml:space="preserve">Threshold  </t>
  </si>
  <si>
    <t>Upholstered Drum Ottoman with Lifting Storage Olive Green</t>
    <phoneticPr fontId="3" type="noConversion"/>
  </si>
  <si>
    <t xml:space="preserve">Storage Drum Ottoman </t>
    <phoneticPr fontId="3" type="noConversion"/>
  </si>
  <si>
    <t>OTTOMAN</t>
  </si>
  <si>
    <t>Ø16" x 17-1/2"H</t>
    <phoneticPr fontId="3" type="noConversion"/>
  </si>
  <si>
    <t>Plywood, PU resin</t>
    <phoneticPr fontId="3" type="noConversion"/>
  </si>
  <si>
    <t>Olive Green</t>
    <phoneticPr fontId="3" type="noConversion"/>
  </si>
  <si>
    <t>ISTA 3A</t>
  </si>
  <si>
    <t>Payment surcharge</t>
    <phoneticPr fontId="3" type="noConversion"/>
  </si>
  <si>
    <t>9401.61.6011</t>
  </si>
  <si>
    <t>100% Polyester</t>
    <phoneticPr fontId="3" type="noConversion"/>
  </si>
  <si>
    <t xml:space="preserve">Plywood, PU resin for the decoration for Base </t>
    <phoneticPr fontId="3" type="noConversion"/>
  </si>
  <si>
    <t xml:space="preserve">100% Polyester,Plywood, PU resin for the decoration for Base </t>
    <phoneticPr fontId="3" type="noConversion"/>
  </si>
  <si>
    <t xml:space="preserve">2048-17 Omega Moss </t>
    <phoneticPr fontId="3" type="noConversion"/>
  </si>
  <si>
    <t>Walnut Finish</t>
    <phoneticPr fontId="3" type="noConversion"/>
  </si>
  <si>
    <t>None KD</t>
    <phoneticPr fontId="3" type="noConversion"/>
  </si>
  <si>
    <t>2048-17 Omega Moss,Walnut Finish,None KD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</si>
</sst>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[$￥-804]#,##0.00;[Red][$￥-804]#,##0.00"/>
    <numFmt numFmtId="177" formatCode="0.0"/>
    <numFmt numFmtId="178" formatCode="0.000"/>
    <numFmt numFmtId="179" formatCode="&quot;$&quot;#,##0.00"/>
    <numFmt numFmtId="180" formatCode="_([$$-409]* #,##0.00_);_([$$-409]* \(#,##0.00\);_([$$-409]* &quot;-&quot;??_);_(@_)"/>
    <numFmt numFmtId="181" formatCode="[$￥-804]#,##0.00"/>
    <numFmt numFmtId="182" formatCode="_(* #,##0.00_);_(* \(#,##0.00\);_(* &quot;-&quot;??_);_(@_)"/>
    <numFmt numFmtId="183" formatCode="_(* #,##0_);_(* \(#,##0\);_(* &quot;-&quot;??_);_(@_)"/>
    <numFmt numFmtId="184" formatCode="_-\$* #,##0.00_ ;_-\$* \-#,##0.00\ ;_-\$* &quot;-&quot;??_ ;_-@_ "/>
    <numFmt numFmtId="185" formatCode="\$#,##0.00;\-\$#,##0.00"/>
    <numFmt numFmtId="186" formatCode="0.0%"/>
  </numFmts>
  <fonts count="11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182" fontId="9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2">
    <xf numFmtId="0" fontId="0" fillId="0" borderId="0" xfId="0" applyNumberFormat="1" applyFont="1"/>
    <xf numFmtId="0" fontId="1" fillId="0" borderId="1" xfId="0" applyNumberFormat="1" applyFont="1" applyBorder="1"/>
    <xf numFmtId="0" fontId="4" fillId="0" borderId="1" xfId="3" applyFont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2" fontId="4" fillId="2" borderId="1" xfId="3" applyNumberFormat="1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2" fontId="5" fillId="0" borderId="1" xfId="3" applyNumberFormat="1" applyFont="1" applyBorder="1" applyAlignment="1">
      <alignment horizontal="center" vertical="center" wrapText="1"/>
    </xf>
    <xf numFmtId="2" fontId="4" fillId="0" borderId="1" xfId="3" applyNumberFormat="1" applyFont="1" applyBorder="1" applyAlignment="1">
      <alignment horizontal="center" vertical="center" wrapText="1"/>
    </xf>
    <xf numFmtId="177" fontId="4" fillId="0" borderId="1" xfId="3" applyNumberFormat="1" applyFont="1" applyBorder="1" applyAlignment="1">
      <alignment horizontal="center" vertical="center" wrapText="1"/>
    </xf>
    <xf numFmtId="1" fontId="4" fillId="0" borderId="1" xfId="3" applyNumberFormat="1" applyFont="1" applyBorder="1" applyAlignment="1">
      <alignment horizontal="center" vertical="center" wrapText="1"/>
    </xf>
    <xf numFmtId="178" fontId="6" fillId="0" borderId="1" xfId="4" applyNumberFormat="1" applyFont="1" applyBorder="1" applyAlignment="1">
      <alignment horizontal="center" vertical="center" wrapText="1"/>
    </xf>
    <xf numFmtId="1" fontId="7" fillId="0" borderId="1" xfId="4" applyNumberFormat="1" applyFont="1" applyBorder="1" applyAlignment="1">
      <alignment horizontal="center" vertical="center" wrapText="1"/>
    </xf>
    <xf numFmtId="1" fontId="6" fillId="0" borderId="1" xfId="4" applyNumberFormat="1" applyFont="1" applyBorder="1" applyAlignment="1">
      <alignment horizontal="center" vertical="center" wrapText="1"/>
    </xf>
    <xf numFmtId="177" fontId="4" fillId="0" borderId="2" xfId="3" applyNumberFormat="1" applyFont="1" applyBorder="1" applyAlignment="1">
      <alignment horizontal="center" vertical="center" wrapText="1"/>
    </xf>
    <xf numFmtId="179" fontId="4" fillId="4" borderId="2" xfId="3" applyNumberFormat="1" applyFont="1" applyFill="1" applyBorder="1" applyAlignment="1">
      <alignment horizontal="center" vertical="center" wrapText="1"/>
    </xf>
    <xf numFmtId="179" fontId="4" fillId="5" borderId="1" xfId="3" applyNumberFormat="1" applyFont="1" applyFill="1" applyBorder="1" applyAlignment="1">
      <alignment horizontal="center" vertical="center" wrapText="1"/>
    </xf>
    <xf numFmtId="179" fontId="4" fillId="0" borderId="1" xfId="3" applyNumberFormat="1" applyFont="1" applyBorder="1" applyAlignment="1">
      <alignment horizontal="center" vertical="center" wrapText="1"/>
    </xf>
    <xf numFmtId="3" fontId="4" fillId="0" borderId="1" xfId="3" applyNumberFormat="1" applyFont="1" applyBorder="1" applyAlignment="1">
      <alignment horizontal="center" vertical="center" wrapText="1"/>
    </xf>
    <xf numFmtId="179" fontId="6" fillId="0" borderId="1" xfId="4" applyNumberFormat="1" applyFont="1" applyBorder="1" applyAlignment="1">
      <alignment horizontal="center" vertical="center" wrapText="1"/>
    </xf>
    <xf numFmtId="10" fontId="4" fillId="0" borderId="1" xfId="3" applyNumberFormat="1" applyFont="1" applyBorder="1" applyAlignment="1">
      <alignment horizontal="center" vertical="center" wrapText="1"/>
    </xf>
    <xf numFmtId="179" fontId="8" fillId="0" borderId="1" xfId="4" applyNumberFormat="1" applyFont="1" applyBorder="1" applyAlignment="1">
      <alignment horizontal="center" vertical="center" wrapText="1"/>
    </xf>
    <xf numFmtId="179" fontId="6" fillId="6" borderId="1" xfId="4" applyNumberFormat="1" applyFont="1" applyFill="1" applyBorder="1" applyAlignment="1">
      <alignment horizontal="center" vertical="center" wrapText="1"/>
    </xf>
    <xf numFmtId="10" fontId="6" fillId="6" borderId="1" xfId="4" applyNumberFormat="1" applyFont="1" applyFill="1" applyBorder="1" applyAlignment="1">
      <alignment horizontal="center" vertical="center" wrapText="1"/>
    </xf>
    <xf numFmtId="10" fontId="6" fillId="7" borderId="1" xfId="4" applyNumberFormat="1" applyFont="1" applyFill="1" applyBorder="1" applyAlignment="1">
      <alignment horizontal="center" vertical="center" wrapText="1"/>
    </xf>
    <xf numFmtId="179" fontId="4" fillId="6" borderId="1" xfId="3" applyNumberFormat="1" applyFont="1" applyFill="1" applyBorder="1" applyAlignment="1">
      <alignment horizontal="center" vertical="center" wrapText="1"/>
    </xf>
    <xf numFmtId="10" fontId="8" fillId="6" borderId="1" xfId="4" applyNumberFormat="1" applyFont="1" applyFill="1" applyBorder="1" applyAlignment="1">
      <alignment horizontal="center" vertical="center" wrapText="1"/>
    </xf>
    <xf numFmtId="179" fontId="8" fillId="6" borderId="2" xfId="4" applyNumberFormat="1" applyFont="1" applyFill="1" applyBorder="1" applyAlignment="1">
      <alignment horizontal="center" vertical="center" wrapText="1"/>
    </xf>
    <xf numFmtId="179" fontId="6" fillId="2" borderId="1" xfId="4" applyNumberFormat="1" applyFont="1" applyFill="1" applyBorder="1" applyAlignment="1">
      <alignment horizontal="center" vertical="center" wrapText="1"/>
    </xf>
    <xf numFmtId="0" fontId="2" fillId="0" borderId="0" xfId="3" applyAlignment="1">
      <alignment horizontal="center" vertical="center" wrapText="1"/>
    </xf>
    <xf numFmtId="0" fontId="2" fillId="0" borderId="1" xfId="3" applyBorder="1" applyAlignment="1">
      <alignment horizontal="center" vertical="center" wrapText="1"/>
    </xf>
    <xf numFmtId="180" fontId="2" fillId="0" borderId="1" xfId="3" applyNumberFormat="1" applyBorder="1" applyAlignment="1">
      <alignment horizontal="center" vertical="center" wrapText="1"/>
    </xf>
    <xf numFmtId="0" fontId="2" fillId="0" borderId="1" xfId="3" quotePrefix="1" applyBorder="1" applyAlignment="1">
      <alignment horizontal="center" vertical="center" wrapText="1"/>
    </xf>
    <xf numFmtId="38" fontId="2" fillId="0" borderId="1" xfId="3" applyNumberFormat="1" applyBorder="1" applyAlignment="1">
      <alignment horizontal="center" vertical="center" wrapText="1"/>
    </xf>
    <xf numFmtId="181" fontId="2" fillId="0" borderId="1" xfId="3" applyNumberFormat="1" applyBorder="1" applyAlignment="1">
      <alignment horizontal="center" vertical="center" wrapText="1"/>
    </xf>
    <xf numFmtId="2" fontId="2" fillId="8" borderId="1" xfId="3" applyNumberFormat="1" applyFill="1" applyBorder="1" applyAlignment="1">
      <alignment horizontal="center" vertical="center" wrapText="1"/>
    </xf>
    <xf numFmtId="0" fontId="2" fillId="0" borderId="1" xfId="3" applyBorder="1" applyAlignment="1">
      <alignment horizontal="center" vertical="center"/>
    </xf>
    <xf numFmtId="2" fontId="2" fillId="0" borderId="1" xfId="3" applyNumberFormat="1" applyBorder="1" applyAlignment="1">
      <alignment horizontal="center" vertical="center" wrapText="1"/>
    </xf>
    <xf numFmtId="177" fontId="2" fillId="0" borderId="1" xfId="3" applyNumberFormat="1" applyBorder="1" applyAlignment="1">
      <alignment horizontal="center" vertical="center" wrapText="1"/>
    </xf>
    <xf numFmtId="177" fontId="2" fillId="0" borderId="1" xfId="3" applyNumberFormat="1" applyBorder="1" applyAlignment="1">
      <alignment horizontal="center" vertical="center"/>
    </xf>
    <xf numFmtId="183" fontId="10" fillId="0" borderId="1" xfId="5" applyNumberFormat="1" applyFont="1" applyFill="1" applyBorder="1" applyAlignment="1">
      <alignment horizontal="center" vertical="center" wrapText="1"/>
    </xf>
    <xf numFmtId="178" fontId="2" fillId="8" borderId="1" xfId="3" applyNumberFormat="1" applyFill="1" applyBorder="1" applyAlignment="1">
      <alignment horizontal="center" vertical="center"/>
    </xf>
    <xf numFmtId="1" fontId="2" fillId="0" borderId="1" xfId="3" applyNumberFormat="1" applyBorder="1" applyAlignment="1">
      <alignment horizontal="center" vertical="center"/>
    </xf>
    <xf numFmtId="1" fontId="0" fillId="8" borderId="1" xfId="0" applyNumberFormat="1" applyFill="1" applyBorder="1" applyAlignment="1">
      <alignment horizontal="center" vertical="center"/>
    </xf>
    <xf numFmtId="1" fontId="2" fillId="0" borderId="1" xfId="3" applyNumberFormat="1" applyBorder="1" applyAlignment="1">
      <alignment horizontal="center" vertical="center" wrapText="1"/>
    </xf>
    <xf numFmtId="177" fontId="2" fillId="0" borderId="2" xfId="3" applyNumberFormat="1" applyBorder="1" applyAlignment="1">
      <alignment horizontal="center" vertical="center" wrapText="1"/>
    </xf>
    <xf numFmtId="184" fontId="2" fillId="0" borderId="2" xfId="3" applyNumberFormat="1" applyBorder="1" applyAlignment="1">
      <alignment horizontal="center" vertical="center" wrapText="1"/>
    </xf>
    <xf numFmtId="185" fontId="2" fillId="0" borderId="1" xfId="3" applyNumberFormat="1" applyBorder="1" applyAlignment="1">
      <alignment horizontal="center" vertical="center" wrapText="1"/>
    </xf>
    <xf numFmtId="179" fontId="2" fillId="0" borderId="2" xfId="3" applyNumberFormat="1" applyBorder="1" applyAlignment="1">
      <alignment horizontal="center" vertical="center" wrapText="1"/>
    </xf>
    <xf numFmtId="3" fontId="2" fillId="0" borderId="2" xfId="3" applyNumberFormat="1" applyBorder="1" applyAlignment="1">
      <alignment horizontal="center" vertical="center" wrapText="1"/>
    </xf>
    <xf numFmtId="179" fontId="2" fillId="8" borderId="1" xfId="3" applyNumberFormat="1" applyFill="1" applyBorder="1" applyAlignment="1">
      <alignment horizontal="center" vertical="center"/>
    </xf>
    <xf numFmtId="10" fontId="2" fillId="0" borderId="1" xfId="3" applyNumberFormat="1" applyBorder="1" applyAlignment="1">
      <alignment horizontal="center" vertical="center" wrapText="1"/>
    </xf>
    <xf numFmtId="10" fontId="2" fillId="0" borderId="1" xfId="3" applyNumberFormat="1" applyBorder="1" applyAlignment="1">
      <alignment horizontal="center" vertical="center"/>
    </xf>
    <xf numFmtId="179" fontId="2" fillId="0" borderId="1" xfId="3" applyNumberFormat="1" applyBorder="1" applyAlignment="1">
      <alignment horizontal="center" vertical="center" wrapText="1"/>
    </xf>
    <xf numFmtId="179" fontId="2" fillId="0" borderId="1" xfId="3" applyNumberFormat="1" applyBorder="1" applyAlignment="1">
      <alignment horizontal="center" vertical="center"/>
    </xf>
    <xf numFmtId="10" fontId="0" fillId="8" borderId="1" xfId="6" applyNumberFormat="1" applyFont="1" applyFill="1" applyBorder="1" applyAlignment="1">
      <alignment horizontal="center" vertical="center"/>
    </xf>
    <xf numFmtId="10" fontId="0" fillId="0" borderId="1" xfId="6" applyNumberFormat="1" applyFont="1" applyFill="1" applyBorder="1" applyAlignment="1">
      <alignment horizontal="center" vertical="center" wrapText="1"/>
    </xf>
    <xf numFmtId="3" fontId="2" fillId="0" borderId="1" xfId="3" applyNumberFormat="1" applyBorder="1" applyAlignment="1">
      <alignment horizontal="center" vertical="center" wrapText="1"/>
    </xf>
    <xf numFmtId="186" fontId="2" fillId="0" borderId="1" xfId="3" applyNumberFormat="1" applyBorder="1" applyAlignment="1">
      <alignment horizontal="center" vertical="center" wrapText="1"/>
    </xf>
    <xf numFmtId="0" fontId="2" fillId="0" borderId="0" xfId="3" applyAlignment="1">
      <alignment horizontal="center" vertical="center"/>
    </xf>
  </cellXfs>
  <cellStyles count="7">
    <cellStyle name="Comma 5" xfId="5"/>
    <cellStyle name="Normal 2" xfId="3"/>
    <cellStyle name="Normal 2 18 2" xfId="4"/>
    <cellStyle name="Percent 2" xfId="6"/>
    <cellStyle name="常规" xfId="0" builtinId="0"/>
    <cellStyle name="常规 25" xfId="1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Y2"/>
  <sheetViews>
    <sheetView tabSelected="1" topLeftCell="AI1" workbookViewId="0">
      <selection activeCell="AL4" sqref="AL4"/>
    </sheetView>
  </sheetViews>
  <sheetFormatPr defaultRowHeight="12.75" x14ac:dyDescent="0.2"/>
  <cols>
    <col min="1" max="49" width="20" style="1" customWidth="1"/>
    <col min="50" max="50" width="9.140625" style="1" customWidth="1"/>
    <col min="51" max="16384" width="9.140625" style="1"/>
  </cols>
  <sheetData>
    <row r="1" spans="1:77" s="31" customFormat="1" ht="54" customHeight="1" x14ac:dyDescent="0.25">
      <c r="A1" s="2" t="s">
        <v>11</v>
      </c>
      <c r="B1" s="2" t="s">
        <v>12</v>
      </c>
      <c r="C1" s="3" t="s">
        <v>13</v>
      </c>
      <c r="D1" s="3" t="s">
        <v>14</v>
      </c>
      <c r="E1" s="3" t="s">
        <v>15</v>
      </c>
      <c r="F1" s="3" t="s">
        <v>0</v>
      </c>
      <c r="G1" s="3" t="s">
        <v>16</v>
      </c>
      <c r="H1" s="3" t="s">
        <v>17</v>
      </c>
      <c r="I1" s="3" t="s">
        <v>18</v>
      </c>
      <c r="J1" s="4" t="s">
        <v>3</v>
      </c>
      <c r="K1" s="4" t="s">
        <v>2</v>
      </c>
      <c r="L1" s="3" t="s">
        <v>19</v>
      </c>
      <c r="M1" s="5" t="s">
        <v>20</v>
      </c>
      <c r="N1" s="5" t="s">
        <v>1</v>
      </c>
      <c r="O1" s="6" t="s">
        <v>4</v>
      </c>
      <c r="P1" s="7" t="s">
        <v>21</v>
      </c>
      <c r="Q1" s="4" t="s">
        <v>22</v>
      </c>
      <c r="R1" s="4" t="s">
        <v>23</v>
      </c>
      <c r="S1" s="4" t="s">
        <v>24</v>
      </c>
      <c r="T1" s="7" t="s">
        <v>25</v>
      </c>
      <c r="U1" s="5" t="s">
        <v>5</v>
      </c>
      <c r="V1" s="5" t="s">
        <v>6</v>
      </c>
      <c r="W1" s="4" t="s">
        <v>26</v>
      </c>
      <c r="X1" s="4" t="s">
        <v>27</v>
      </c>
      <c r="Y1" s="4" t="s">
        <v>28</v>
      </c>
      <c r="Z1" s="4" t="s">
        <v>29</v>
      </c>
      <c r="AA1" s="7" t="s">
        <v>7</v>
      </c>
      <c r="AB1" s="5" t="s">
        <v>30</v>
      </c>
      <c r="AC1" s="2" t="s">
        <v>31</v>
      </c>
      <c r="AD1" s="8" t="s">
        <v>8</v>
      </c>
      <c r="AE1" s="9" t="s">
        <v>32</v>
      </c>
      <c r="AF1" s="10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K1" s="12" t="s">
        <v>38</v>
      </c>
      <c r="AL1" s="13" t="s">
        <v>39</v>
      </c>
      <c r="AM1" s="14" t="s">
        <v>40</v>
      </c>
      <c r="AN1" s="15" t="s">
        <v>41</v>
      </c>
      <c r="AO1" s="12" t="s">
        <v>42</v>
      </c>
      <c r="AP1" s="16" t="s">
        <v>43</v>
      </c>
      <c r="AQ1" s="17" t="s">
        <v>44</v>
      </c>
      <c r="AR1" s="18" t="s">
        <v>45</v>
      </c>
      <c r="AS1" s="19" t="s">
        <v>46</v>
      </c>
      <c r="AT1" s="20" t="s">
        <v>47</v>
      </c>
      <c r="AU1" s="21" t="s">
        <v>48</v>
      </c>
      <c r="AV1" s="22" t="s">
        <v>49</v>
      </c>
      <c r="AW1" s="21" t="s">
        <v>50</v>
      </c>
      <c r="AX1" s="22" t="s">
        <v>51</v>
      </c>
      <c r="AY1" s="21" t="s">
        <v>52</v>
      </c>
      <c r="AZ1" s="22" t="s">
        <v>53</v>
      </c>
      <c r="BA1" s="21" t="s">
        <v>54</v>
      </c>
      <c r="BB1" s="23" t="s">
        <v>55</v>
      </c>
      <c r="BC1" s="22" t="s">
        <v>56</v>
      </c>
      <c r="BD1" s="21" t="s">
        <v>57</v>
      </c>
      <c r="BE1" s="23" t="s">
        <v>58</v>
      </c>
      <c r="BF1" s="22" t="s">
        <v>59</v>
      </c>
      <c r="BG1" s="21" t="s">
        <v>60</v>
      </c>
      <c r="BH1" s="23" t="s">
        <v>61</v>
      </c>
      <c r="BI1" s="22" t="s">
        <v>62</v>
      </c>
      <c r="BJ1" s="21" t="s">
        <v>63</v>
      </c>
      <c r="BK1" s="21" t="s">
        <v>64</v>
      </c>
      <c r="BL1" s="24" t="s">
        <v>65</v>
      </c>
      <c r="BM1" s="25" t="s">
        <v>66</v>
      </c>
      <c r="BN1" s="26" t="s">
        <v>67</v>
      </c>
      <c r="BO1" s="25" t="s">
        <v>68</v>
      </c>
      <c r="BP1" s="24" t="s">
        <v>69</v>
      </c>
      <c r="BQ1" s="27" t="s">
        <v>70</v>
      </c>
      <c r="BR1" s="28" t="s">
        <v>71</v>
      </c>
      <c r="BS1" s="29" t="s">
        <v>72</v>
      </c>
      <c r="BT1" s="29" t="s">
        <v>73</v>
      </c>
      <c r="BU1" s="2" t="s">
        <v>74</v>
      </c>
      <c r="BV1" s="21" t="s">
        <v>75</v>
      </c>
      <c r="BW1" s="2" t="s">
        <v>76</v>
      </c>
      <c r="BX1" s="22" t="s">
        <v>77</v>
      </c>
      <c r="BY1" s="30" t="s">
        <v>78</v>
      </c>
    </row>
    <row r="2" spans="1:77" s="61" customFormat="1" ht="60" x14ac:dyDescent="0.25">
      <c r="A2" s="32">
        <v>1</v>
      </c>
      <c r="B2" s="32"/>
      <c r="C2" s="33" t="s">
        <v>79</v>
      </c>
      <c r="D2" s="32" t="s">
        <v>80</v>
      </c>
      <c r="E2" s="32" t="s">
        <v>81</v>
      </c>
      <c r="F2" s="32" t="s">
        <v>82</v>
      </c>
      <c r="G2" s="34" t="s">
        <v>83</v>
      </c>
      <c r="H2" s="32" t="s">
        <v>84</v>
      </c>
      <c r="I2" s="34" t="s">
        <v>85</v>
      </c>
      <c r="J2" s="32" t="s">
        <v>86</v>
      </c>
      <c r="K2" s="32"/>
      <c r="L2" s="33"/>
      <c r="M2" s="35" t="s">
        <v>87</v>
      </c>
      <c r="N2" s="35" t="s">
        <v>88</v>
      </c>
      <c r="O2" s="32" t="s">
        <v>89</v>
      </c>
      <c r="P2" s="32" t="s">
        <v>90</v>
      </c>
      <c r="Q2" s="36" t="s">
        <v>96</v>
      </c>
      <c r="R2" s="32" t="s">
        <v>97</v>
      </c>
      <c r="S2" s="32"/>
      <c r="T2" s="37" t="s">
        <v>98</v>
      </c>
      <c r="U2" s="35" t="s">
        <v>91</v>
      </c>
      <c r="V2" s="32" t="s">
        <v>92</v>
      </c>
      <c r="W2" s="32" t="s">
        <v>99</v>
      </c>
      <c r="X2" s="32" t="s">
        <v>100</v>
      </c>
      <c r="Y2" s="36" t="s">
        <v>101</v>
      </c>
      <c r="Z2" s="38"/>
      <c r="AA2" s="37" t="s">
        <v>102</v>
      </c>
      <c r="AB2" s="32" t="s">
        <v>10</v>
      </c>
      <c r="AC2" s="32" t="s">
        <v>93</v>
      </c>
      <c r="AD2" s="32" t="s">
        <v>9</v>
      </c>
      <c r="AE2" s="39">
        <v>17.600000000000001</v>
      </c>
      <c r="AF2" s="39">
        <v>19.8</v>
      </c>
      <c r="AG2" s="40">
        <v>17.5</v>
      </c>
      <c r="AH2" s="40">
        <v>17.5</v>
      </c>
      <c r="AI2" s="40">
        <v>19.5</v>
      </c>
      <c r="AJ2" s="41"/>
      <c r="AK2" s="42">
        <v>1</v>
      </c>
      <c r="AL2" s="43">
        <v>9.8000000000000004E-2</v>
      </c>
      <c r="AM2" s="44">
        <v>720</v>
      </c>
      <c r="AN2" s="45">
        <f>MAX(ROUNDUP(AG2,0),ROUNDUP(AH2,0),ROUNDUP(AI2,0))+((MIN(ROUNDUP(AG2,0),ROUNDUP(AH2,0),ROUNDUP(AI2,0))+MEDIAN(ROUNDUP(AG2,0),ROUNDUP(AH2,0),ROUNDUP(AI2,0))))*2</f>
        <v>92</v>
      </c>
      <c r="AO2" s="46">
        <v>4000</v>
      </c>
      <c r="AP2" s="47">
        <v>1</v>
      </c>
      <c r="AQ2" s="48">
        <v>29.5</v>
      </c>
      <c r="AR2" s="49">
        <v>29.5</v>
      </c>
      <c r="AS2" s="50">
        <v>1000</v>
      </c>
      <c r="AT2" s="51">
        <v>4000</v>
      </c>
      <c r="AU2" s="52">
        <f t="shared" ref="AU2" si="0">IF(ISERROR(AS2/AT2),"",AS2/AT2)</f>
        <v>0.25</v>
      </c>
      <c r="AV2" s="53">
        <v>7.0000000000000007E-2</v>
      </c>
      <c r="AW2" s="52">
        <f t="shared" ref="AW2" si="1">IF(ISERROR(BN2*AV2),"",BN2*AV2)</f>
        <v>2.8693000000000004</v>
      </c>
      <c r="AX2" s="54">
        <v>0</v>
      </c>
      <c r="AY2" s="52">
        <f t="shared" ref="AY2" si="2">IF(ISERROR(BN2*AX2),"",BN2*AX2)</f>
        <v>0</v>
      </c>
      <c r="AZ2" s="53">
        <v>0.01</v>
      </c>
      <c r="BA2" s="52">
        <f t="shared" ref="BA2" si="3">IF(ISERROR(BN2*AZ2),"",BN2*AZ2)</f>
        <v>0.40990000000000004</v>
      </c>
      <c r="BB2" s="55" t="s">
        <v>94</v>
      </c>
      <c r="BC2" s="53">
        <v>0.01</v>
      </c>
      <c r="BD2" s="52">
        <f t="shared" ref="BD2" si="4">IF(ISERROR(BN2*BC2),"",BN2*BC2)</f>
        <v>0.40990000000000004</v>
      </c>
      <c r="BE2" s="56"/>
      <c r="BF2" s="54"/>
      <c r="BG2" s="52">
        <f t="shared" ref="BG2" si="5">IF(ISERROR(BN2*BF2),"",BN2*BF2)</f>
        <v>0</v>
      </c>
      <c r="BH2" s="56"/>
      <c r="BI2" s="54"/>
      <c r="BJ2" s="52">
        <f t="shared" ref="BJ2" si="6">IF(ISERROR(BN2*BI2),"",BN2*BI2)</f>
        <v>0</v>
      </c>
      <c r="BK2" s="52">
        <f t="shared" ref="BK2" si="7">IF(ISERROR(AW2+AY2+BA2+BD2+BG2+BJ2),"",AW2+AY2+BA2+BD2+BG2+BJ2)</f>
        <v>3.6891000000000003</v>
      </c>
      <c r="BL2" s="52">
        <f t="shared" ref="BL2" si="8">IF(ISERROR(AQ2+AU2+BK2),"",AQ2+AU2+BK2)</f>
        <v>33.439100000000003</v>
      </c>
      <c r="BM2" s="57">
        <f t="shared" ref="BM2" si="9">IF(ISERROR((BN2-BL2)/BN2),"",(BN2-BL2)/BN2)</f>
        <v>0.18421322273725294</v>
      </c>
      <c r="BN2" s="52">
        <v>40.99</v>
      </c>
      <c r="BO2" s="52">
        <f t="shared" ref="BO2" si="10">IF(ISERROR(BP2-BV2-BY2),"",BP2-BV2-BY2)</f>
        <v>42.004188888888891</v>
      </c>
      <c r="BP2" s="52">
        <f t="shared" ref="BP2" si="11">IF(BQ2="","",BQ2*(1-BR2))</f>
        <v>56.895299999999999</v>
      </c>
      <c r="BQ2" s="49">
        <v>99</v>
      </c>
      <c r="BR2" s="58">
        <v>0.42530000000000001</v>
      </c>
      <c r="BS2" s="49"/>
      <c r="BT2" s="55">
        <v>1.01</v>
      </c>
      <c r="BU2" s="59">
        <v>3500</v>
      </c>
      <c r="BV2" s="52">
        <f t="shared" ref="BV2" si="12">IF(ISERROR(BU2/AM2),"",BU2/AM2)</f>
        <v>4.8611111111111107</v>
      </c>
      <c r="BW2" s="32" t="s">
        <v>95</v>
      </c>
      <c r="BX2" s="60">
        <v>0.34</v>
      </c>
      <c r="BY2" s="52">
        <f t="shared" ref="BY2" si="13">IF(ISERROR(AQ2*BX2),"",AQ2*BX2)</f>
        <v>10.030000000000001</v>
      </c>
    </row>
  </sheetData>
  <protectedRanges>
    <protectedRange sqref="BK2:BP2 BV2 AL2:AM2 BY2 T2 AA2 AW2 BD2" name="Range1"/>
    <protectedRange sqref="AJ2" name="Range1_2"/>
    <protectedRange sqref="AX2:AY2 AU2 BA2" name="Range1_1"/>
    <protectedRange sqref="BE2:BJ2" name="Range1_7"/>
    <protectedRange sqref="Z2" name="Range1_1_1"/>
    <protectedRange sqref="A2:H2 J2:P2" name="Range1_10"/>
    <protectedRange sqref="Q2:S2" name="Range1_1_1_1"/>
    <protectedRange sqref="I2" name="Range1_8_1"/>
    <protectedRange sqref="U2:V2" name="Range1_11"/>
    <protectedRange sqref="W2:Y2" name="Range1_1_1_2"/>
    <protectedRange sqref="AB2:AE2" name="Range1_12"/>
    <protectedRange sqref="AF2:AG2" name="Range1_2_1"/>
    <protectedRange sqref="AH2:AI2" name="Range1_2_2"/>
    <protectedRange sqref="AO2:AR2" name="Range1_13"/>
    <protectedRange sqref="AS2:AT2" name="Range1_6_1"/>
    <protectedRange sqref="AV2" name="Range1_14"/>
    <protectedRange sqref="AZ2" name="Range1_1_2"/>
    <protectedRange sqref="BB2:BC2" name="Range1_15"/>
    <protectedRange sqref="BR2" name="Range1_16"/>
    <protectedRange sqref="BS2 BQ2" name="Range1_5_1"/>
    <protectedRange sqref="BU2" name="Range1_3_1"/>
    <protectedRange sqref="BT2" name="Range1_9_2"/>
    <protectedRange sqref="BW2:BX2" name="Range1_4_1"/>
  </protectedRanges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2025-10-31T01:39:00Z</dcterms:modified>
</cp:coreProperties>
</file>