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11D24A4-FD69-49B5-8FBC-A753479D1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- Omni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5" l="1"/>
  <c r="AW3" i="5"/>
  <c r="AS3" i="5" s="1"/>
  <c r="AB3" i="5"/>
  <c r="AC3" i="5" s="1"/>
  <c r="AE3" i="5" s="1"/>
  <c r="AX2" i="5"/>
  <c r="AW2" i="5" s="1"/>
  <c r="AO2" i="5" s="1"/>
  <c r="AB2" i="5"/>
  <c r="AC2" i="5" s="1"/>
  <c r="AE2" i="5" s="1"/>
  <c r="AH2" i="5"/>
  <c r="AP2" i="5" l="1"/>
  <c r="AH3" i="5"/>
  <c r="AI3" i="5" s="1"/>
  <c r="AO3" i="5"/>
  <c r="AM3" i="5"/>
  <c r="AI2" i="5"/>
  <c r="AP3" i="5"/>
  <c r="AK3" i="5"/>
  <c r="AK2" i="5"/>
  <c r="AS2" i="5"/>
  <c r="AM2" i="5"/>
  <c r="AT2" i="5" l="1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<sst xmlns="http://schemas.openxmlformats.org/spreadsheetml/2006/main" count="79" uniqueCount="67">
  <si>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</si>
  <si>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</si>
  <si>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</si>
  <si>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</si>
  <si>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</si>
  <si>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</si>
  <si>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</si>
  <si>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</si>
  <si>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</si>
  <si>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</si>
  <si>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</si>
  <si>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</si>
  <si>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</si>
  <si>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</si>
  <si>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</si>
  <si>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</si>
  <si>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</si>
  <si>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</si>
  <si>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</si>
  <si>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</si>
  <si>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</si>
  <si>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</si>
  <si>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</si>
  <si>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</si>
  <si>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</si>
  <si>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</si>
  <si>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</si>
  <si>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</si>
  <si>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</si>
  <si>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</si>
  <si>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</si>
  <si>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</si>
  <si>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</si>
  <si>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</si>
  <si>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</si>
  <si>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</si>
  <si>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</si>
  <si>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</si>
  <si>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</si>
  <si>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</si>
  <si>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</si>
  <si>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</si>
  <si>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</si>
  <si>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</si>
  <si>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</si>
  <si>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</si>
  <si>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</si>
  <si>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</si>
  <si>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</si>
  <si>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</si>
  <si>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</si>
  <si>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</si>
  <si>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</si>
  <si>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</si>
  <si>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</si>
  <si>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05__0014P-A
99PX3241P-A</t>
  </si>
  <si>
    <t>Seraphina</t>
  </si>
  <si>
    <t>4 Piece  Comforter Set</t>
  </si>
  <si>
    <t xml:space="preserve">Comforter/Sham: 100%polyester print velvet face and 85gsm microfiber back
Comforter Fill: 270gsm polyester fill. 
Pillow: 100%polyester cover, poly fill. 
</t>
  </si>
  <si>
    <t xml:space="preserve">Face: 100%polyester Back: 100%polyester </t>
  </si>
  <si>
    <t>Queen:90"W x 90"L/20"W x 26"L (2)/12"W x 18"L</t>
  </si>
  <si>
    <t xml:space="preserve">Purple/ Black </t>
  </si>
  <si>
    <t>Set</t>
  </si>
  <si>
    <t>Compressed/Knocked Down</t>
  </si>
  <si>
    <t>9404.40.9022</t>
  </si>
  <si>
    <t>King: 104"W x 92"L/20"W x 36"L (2)/12"W x 18"L</t>
  </si>
  <si>
    <t>Seraphina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</si>
</sst>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00"/>
    <numFmt numFmtId="180" formatCode="&quot;$&quot;#,##0.00"/>
    <numFmt numFmtId="182" formatCode="[$$-481]#,##0.00_);[Red]\([$$-481]#,##0.00\)"/>
    <numFmt numFmtId="183" formatCode="_(&quot;$&quot;* #,##0.00_);_(&quot;$&quot;* \(#,##0.00\);_(&quot;$&quot;* &quot;-&quot;??_);_(@_)"/>
    <numFmt numFmtId="184" formatCode="[$¥-478]#,##0.00"/>
  </numFmts>
  <fonts count="8">
    <font>
      <sz val="11"/>
      <name val="Calibri"/>
      <charset val="134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82" fontId="5" fillId="0" borderId="0">
      <alignment vertical="center"/>
    </xf>
    <xf numFmtId="0" fontId="1" fillId="0" borderId="0"/>
    <xf numFmtId="183" fontId="6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6" fillId="0" borderId="0" xfId="7" applyAlignment="1">
      <alignment horizontal="center" wrapText="1"/>
    </xf>
    <xf numFmtId="0" fontId="6" fillId="0" borderId="0" xfId="7" applyAlignment="1">
      <alignment wrapText="1"/>
    </xf>
    <xf numFmtId="184" fontId="6" fillId="0" borderId="0" xfId="7" applyNumberFormat="1" applyAlignment="1">
      <alignment wrapText="1"/>
    </xf>
    <xf numFmtId="2" fontId="6" fillId="0" borderId="0" xfId="7" applyNumberFormat="1" applyAlignment="1">
      <alignment wrapText="1"/>
    </xf>
    <xf numFmtId="180" fontId="6" fillId="0" borderId="0" xfId="7" applyNumberFormat="1" applyAlignment="1">
      <alignment wrapText="1"/>
    </xf>
    <xf numFmtId="176" fontId="6" fillId="0" borderId="0" xfId="7" applyNumberFormat="1" applyAlignment="1">
      <alignment wrapText="1"/>
    </xf>
    <xf numFmtId="1" fontId="6" fillId="0" borderId="0" xfId="7" applyNumberFormat="1" applyAlignment="1">
      <alignment wrapText="1"/>
    </xf>
    <xf numFmtId="177" fontId="6" fillId="0" borderId="0" xfId="7" applyNumberFormat="1" applyAlignment="1">
      <alignment wrapText="1"/>
    </xf>
    <xf numFmtId="10" fontId="6" fillId="0" borderId="0" xfId="7" applyNumberFormat="1" applyAlignment="1">
      <alignment wrapText="1"/>
    </xf>
    <xf numFmtId="0" fontId="2" fillId="0" borderId="1" xfId="7" applyFont="1" applyBorder="1" applyAlignment="1">
      <alignment horizontal="center" wrapText="1"/>
    </xf>
    <xf numFmtId="0" fontId="2" fillId="3" borderId="1" xfId="7" applyFont="1" applyFill="1" applyBorder="1" applyAlignment="1">
      <alignment horizontal="center" wrapText="1"/>
    </xf>
    <xf numFmtId="0" fontId="3" fillId="3" borderId="1" xfId="7" applyFont="1" applyFill="1" applyBorder="1" applyAlignment="1">
      <alignment horizontal="center" wrapText="1"/>
    </xf>
    <xf numFmtId="0" fontId="6" fillId="0" borderId="1" xfId="7" applyBorder="1" applyAlignment="1">
      <alignment horizontal="center" wrapText="1"/>
    </xf>
    <xf numFmtId="0" fontId="6" fillId="0" borderId="1" xfId="7" applyBorder="1" applyAlignment="1">
      <alignment wrapText="1"/>
    </xf>
    <xf numFmtId="0" fontId="3" fillId="4" borderId="1" xfId="7" applyFont="1" applyFill="1" applyBorder="1" applyAlignment="1">
      <alignment horizontal="center" wrapText="1"/>
    </xf>
    <xf numFmtId="0" fontId="2" fillId="4" borderId="1" xfId="7" applyFont="1" applyFill="1" applyBorder="1" applyAlignment="1">
      <alignment horizontal="center" wrapText="1"/>
    </xf>
    <xf numFmtId="0" fontId="6" fillId="0" borderId="1" xfId="7" applyBorder="1" applyAlignment="1">
      <alignment vertical="top" wrapText="1"/>
    </xf>
    <xf numFmtId="184" fontId="2" fillId="5" borderId="1" xfId="7" applyNumberFormat="1" applyFont="1" applyFill="1" applyBorder="1" applyAlignment="1">
      <alignment horizontal="center" wrapText="1"/>
    </xf>
    <xf numFmtId="2" fontId="2" fillId="5" borderId="1" xfId="7" applyNumberFormat="1" applyFont="1" applyFill="1" applyBorder="1" applyAlignment="1">
      <alignment horizontal="center" wrapText="1"/>
    </xf>
    <xf numFmtId="180" fontId="4" fillId="5" borderId="1" xfId="8" applyNumberFormat="1" applyFont="1" applyFill="1" applyBorder="1" applyAlignment="1">
      <alignment wrapText="1"/>
    </xf>
    <xf numFmtId="180" fontId="2" fillId="6" borderId="2" xfId="7" applyNumberFormat="1" applyFont="1" applyFill="1" applyBorder="1" applyAlignment="1">
      <alignment horizontal="center" wrapText="1"/>
    </xf>
    <xf numFmtId="184" fontId="6" fillId="0" borderId="1" xfId="7" applyNumberFormat="1" applyBorder="1" applyAlignment="1">
      <alignment wrapText="1"/>
    </xf>
    <xf numFmtId="2" fontId="6" fillId="0" borderId="1" xfId="7" applyNumberFormat="1" applyBorder="1" applyAlignment="1">
      <alignment wrapText="1"/>
    </xf>
    <xf numFmtId="180" fontId="0" fillId="7" borderId="1" xfId="3" applyNumberFormat="1" applyFont="1" applyFill="1" applyBorder="1" applyAlignment="1">
      <alignment wrapText="1"/>
    </xf>
    <xf numFmtId="180" fontId="6" fillId="0" borderId="2" xfId="7" applyNumberFormat="1" applyBorder="1" applyAlignment="1">
      <alignment wrapText="1"/>
    </xf>
    <xf numFmtId="180" fontId="2" fillId="5" borderId="1" xfId="7" applyNumberFormat="1" applyFont="1" applyFill="1" applyBorder="1" applyAlignment="1">
      <alignment horizontal="center" wrapText="1"/>
    </xf>
    <xf numFmtId="0" fontId="3" fillId="0" borderId="1" xfId="7" applyFont="1" applyBorder="1" applyAlignment="1">
      <alignment horizontal="center" wrapText="1"/>
    </xf>
    <xf numFmtId="176" fontId="2" fillId="0" borderId="1" xfId="7" applyNumberFormat="1" applyFont="1" applyBorder="1" applyAlignment="1">
      <alignment horizontal="center" wrapText="1"/>
    </xf>
    <xf numFmtId="180" fontId="6" fillId="0" borderId="1" xfId="7" applyNumberFormat="1" applyBorder="1" applyAlignment="1">
      <alignment wrapText="1"/>
    </xf>
    <xf numFmtId="176" fontId="6" fillId="0" borderId="1" xfId="7" applyNumberFormat="1" applyBorder="1" applyAlignment="1">
      <alignment wrapText="1"/>
    </xf>
    <xf numFmtId="2" fontId="2" fillId="0" borderId="1" xfId="7" applyNumberFormat="1" applyFont="1" applyBorder="1" applyAlignment="1">
      <alignment horizontal="center" wrapText="1"/>
    </xf>
    <xf numFmtId="1" fontId="2" fillId="0" borderId="1" xfId="7" applyNumberFormat="1" applyFont="1" applyBorder="1" applyAlignment="1">
      <alignment horizontal="center" wrapText="1"/>
    </xf>
    <xf numFmtId="177" fontId="4" fillId="0" borderId="1" xfId="8" applyNumberFormat="1" applyFont="1" applyBorder="1" applyAlignment="1">
      <alignment wrapText="1"/>
    </xf>
    <xf numFmtId="1" fontId="6" fillId="0" borderId="1" xfId="7" applyNumberFormat="1" applyBorder="1" applyAlignment="1">
      <alignment wrapText="1"/>
    </xf>
    <xf numFmtId="177" fontId="6" fillId="7" borderId="1" xfId="7" applyNumberFormat="1" applyFill="1" applyBorder="1" applyAlignment="1">
      <alignment wrapText="1"/>
    </xf>
    <xf numFmtId="1" fontId="4" fillId="0" borderId="1" xfId="8" applyNumberFormat="1" applyFont="1" applyBorder="1" applyAlignment="1">
      <alignment wrapText="1"/>
    </xf>
    <xf numFmtId="180" fontId="4" fillId="0" borderId="1" xfId="8" applyNumberFormat="1" applyFont="1" applyBorder="1" applyAlignment="1">
      <alignment wrapText="1"/>
    </xf>
    <xf numFmtId="1" fontId="6" fillId="7" borderId="1" xfId="7" applyNumberFormat="1" applyFill="1" applyBorder="1" applyAlignment="1">
      <alignment wrapText="1"/>
    </xf>
    <xf numFmtId="180" fontId="6" fillId="7" borderId="1" xfId="7" applyNumberFormat="1" applyFill="1" applyBorder="1" applyAlignment="1">
      <alignment wrapText="1"/>
    </xf>
    <xf numFmtId="10" fontId="2" fillId="0" borderId="1" xfId="7" applyNumberFormat="1" applyFont="1" applyBorder="1" applyAlignment="1">
      <alignment horizontal="center" wrapText="1"/>
    </xf>
    <xf numFmtId="10" fontId="6" fillId="0" borderId="1" xfId="7" applyNumberFormat="1" applyBorder="1" applyAlignment="1">
      <alignment wrapText="1"/>
    </xf>
    <xf numFmtId="180" fontId="4" fillId="2" borderId="1" xfId="8" applyNumberFormat="1" applyFont="1" applyFill="1" applyBorder="1" applyAlignment="1">
      <alignment wrapText="1"/>
    </xf>
    <xf numFmtId="10" fontId="4" fillId="2" borderId="1" xfId="8" applyNumberFormat="1" applyFont="1" applyFill="1" applyBorder="1" applyAlignment="1">
      <alignment wrapText="1"/>
    </xf>
    <xf numFmtId="10" fontId="0" fillId="7" borderId="1" xfId="6" applyNumberFormat="1" applyFont="1" applyFill="1" applyBorder="1" applyAlignment="1">
      <alignment wrapText="1"/>
    </xf>
    <xf numFmtId="180" fontId="2" fillId="2" borderId="1" xfId="7" applyNumberFormat="1" applyFont="1" applyFill="1" applyBorder="1" applyAlignment="1">
      <alignment horizontal="center" wrapText="1"/>
    </xf>
    <xf numFmtId="10" fontId="2" fillId="2" borderId="1" xfId="7" applyNumberFormat="1" applyFont="1" applyFill="1" applyBorder="1" applyAlignment="1">
      <alignment horizontal="center" wrapText="1"/>
    </xf>
  </cellXfs>
  <cellStyles count="9">
    <cellStyle name="Currency 2" xfId="3" xr:uid="{00000000-0005-0000-0000-000014000000}"/>
    <cellStyle name="Normal 2" xfId="7" xr:uid="{00000000-0005-0000-0000-000033000000}"/>
    <cellStyle name="Normal 2 18 2" xfId="8" xr:uid="{00000000-0005-0000-0000-000035000000}"/>
    <cellStyle name="Normal 3" xfId="5" xr:uid="{00000000-0005-0000-0000-000020000000}"/>
    <cellStyle name="Percent 2" xfId="6" xr:uid="{00000000-0005-0000-0000-000029000000}"/>
    <cellStyle name="Style 1" xfId="4" xr:uid="{00000000-0005-0000-0000-00001A000000}"/>
    <cellStyle name="常规" xfId="0" builtinId="0"/>
    <cellStyle name="常规 5 4 2" xfId="1" xr:uid="{00000000-0005-0000-0000-000001000000}"/>
    <cellStyle name="样式 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D:/Documents%20and%20Settings/zhangqing/&#26700;&#38754;/BBB/item%20set%20up/Final/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topLeftCell="M1" workbookViewId="0">
      <selection activeCell="Z4" sqref="Z4"/>
    </sheetView>
  </sheetViews>
  <sheetFormatPr defaultColWidth="9.140625" defaultRowHeight="15"/>
  <cols>
    <col min="1" max="1" width="10.140625" style="2" customWidth="1"/>
    <col min="2" max="2" width="13.7109375" style="3" customWidth="1"/>
    <col min="3" max="3" width="13.140625" style="3" customWidth="1"/>
    <col min="4" max="4" width="8.7109375" style="3" customWidth="1"/>
    <col min="5" max="5" width="10.85546875" style="3" customWidth="1"/>
    <col min="6" max="6" width="11.28515625" style="3" customWidth="1"/>
    <col min="7" max="7" width="10" style="3" customWidth="1"/>
    <col min="8" max="9" width="11.140625" style="3" customWidth="1"/>
    <col min="10" max="10" width="48.42578125" style="3" customWidth="1"/>
    <col min="11" max="11" width="18.140625" style="3" customWidth="1"/>
    <col min="12" max="12" width="29.140625" style="3" customWidth="1"/>
    <col min="13" max="13" width="8.7109375" style="3" customWidth="1"/>
    <col min="14" max="15" width="13.7109375" style="3" customWidth="1"/>
    <col min="16" max="16" width="8.855468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1.140625" style="6" customWidth="1"/>
    <col min="21" max="21" width="8.140625" style="6" customWidth="1"/>
    <col min="22" max="22" width="9.42578125" style="3" customWidth="1"/>
    <col min="23" max="23" width="11" style="7" customWidth="1"/>
    <col min="24" max="24" width="13.140625" style="7" customWidth="1"/>
    <col min="25" max="25" width="11.140625" style="7" customWidth="1"/>
    <col min="26" max="26" width="12.85546875" style="5" customWidth="1"/>
    <col min="27" max="27" width="9.425781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85546875" style="6" customWidth="1"/>
    <col min="32" max="32" width="15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12.5703125" style="10" customWidth="1"/>
    <col min="39" max="39" width="12" style="6" customWidth="1"/>
    <col min="40" max="40" width="11.5703125" style="10" customWidth="1"/>
    <col min="41" max="42" width="10.85546875" style="6" customWidth="1"/>
    <col min="43" max="43" width="9.5703125" style="3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11.140625" style="10" customWidth="1"/>
    <col min="49" max="49" width="11.42578125" style="6" customWidth="1"/>
    <col min="50" max="50" width="11.5703125" style="6" customWidth="1"/>
    <col min="51" max="51" width="12.855468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16384" width="9.140625" style="3"/>
  </cols>
  <sheetData>
    <row r="1" spans="1:53" ht="63.6" customHeight="1">
      <c r="A1" s="11" t="s">
        <v>4</v>
      </c>
      <c r="B1" s="11" t="s">
        <v>5</v>
      </c>
      <c r="C1" s="12" t="s">
        <v>6</v>
      </c>
      <c r="D1" s="13" t="s">
        <v>0</v>
      </c>
      <c r="E1" s="13" t="s">
        <v>2</v>
      </c>
      <c r="F1" s="16" t="s">
        <v>7</v>
      </c>
      <c r="G1" s="12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2" t="s">
        <v>15</v>
      </c>
      <c r="O1" s="12" t="s">
        <v>16</v>
      </c>
      <c r="P1" s="17" t="s">
        <v>17</v>
      </c>
      <c r="Q1" s="19" t="s">
        <v>18</v>
      </c>
      <c r="R1" s="20" t="s">
        <v>19</v>
      </c>
      <c r="S1" s="21" t="s">
        <v>20</v>
      </c>
      <c r="T1" s="22" t="s">
        <v>21</v>
      </c>
      <c r="U1" s="27" t="s">
        <v>22</v>
      </c>
      <c r="V1" s="28" t="s">
        <v>23</v>
      </c>
      <c r="W1" s="29" t="s">
        <v>24</v>
      </c>
      <c r="X1" s="29" t="s">
        <v>25</v>
      </c>
      <c r="Y1" s="29" t="s">
        <v>26</v>
      </c>
      <c r="Z1" s="32" t="s">
        <v>27</v>
      </c>
      <c r="AA1" s="33" t="s">
        <v>28</v>
      </c>
      <c r="AB1" s="34" t="s">
        <v>29</v>
      </c>
      <c r="AC1" s="37" t="s">
        <v>30</v>
      </c>
      <c r="AD1" s="11" t="s">
        <v>31</v>
      </c>
      <c r="AE1" s="38" t="s">
        <v>32</v>
      </c>
      <c r="AF1" s="11" t="s">
        <v>33</v>
      </c>
      <c r="AG1" s="41" t="s">
        <v>34</v>
      </c>
      <c r="AH1" s="38" t="s">
        <v>35</v>
      </c>
      <c r="AI1" s="38" t="s">
        <v>36</v>
      </c>
      <c r="AJ1" s="41" t="s">
        <v>37</v>
      </c>
      <c r="AK1" s="38" t="s">
        <v>38</v>
      </c>
      <c r="AL1" s="41" t="s">
        <v>39</v>
      </c>
      <c r="AM1" s="38" t="s">
        <v>40</v>
      </c>
      <c r="AN1" s="41" t="s">
        <v>41</v>
      </c>
      <c r="AO1" s="38" t="s">
        <v>42</v>
      </c>
      <c r="AP1" s="38" t="s">
        <v>43</v>
      </c>
      <c r="AQ1" s="28" t="s">
        <v>44</v>
      </c>
      <c r="AR1" s="41" t="s">
        <v>45</v>
      </c>
      <c r="AS1" s="38" t="s">
        <v>46</v>
      </c>
      <c r="AT1" s="38" t="s">
        <v>47</v>
      </c>
      <c r="AU1" s="43" t="s">
        <v>48</v>
      </c>
      <c r="AV1" s="44" t="s">
        <v>49</v>
      </c>
      <c r="AW1" s="43" t="s">
        <v>50</v>
      </c>
      <c r="AX1" s="43" t="s">
        <v>51</v>
      </c>
      <c r="AY1" s="46" t="s">
        <v>52</v>
      </c>
      <c r="AZ1" s="47" t="s">
        <v>53</v>
      </c>
      <c r="BA1" s="33" t="s">
        <v>54</v>
      </c>
    </row>
    <row r="2" spans="1:53" ht="45.95" customHeight="1">
      <c r="A2" s="14">
        <v>1</v>
      </c>
      <c r="B2" s="15"/>
      <c r="C2" s="15" t="s">
        <v>55</v>
      </c>
      <c r="D2" s="15" t="s">
        <v>1</v>
      </c>
      <c r="E2" s="15"/>
      <c r="F2" s="15" t="s">
        <v>3</v>
      </c>
      <c r="G2" s="15" t="s">
        <v>66</v>
      </c>
      <c r="H2" s="15" t="s">
        <v>57</v>
      </c>
      <c r="I2" s="15" t="s">
        <v>57</v>
      </c>
      <c r="J2" s="18" t="s">
        <v>58</v>
      </c>
      <c r="K2" s="15" t="s">
        <v>59</v>
      </c>
      <c r="L2" s="15" t="s">
        <v>60</v>
      </c>
      <c r="M2" s="15" t="s">
        <v>61</v>
      </c>
      <c r="N2" s="1"/>
      <c r="O2" s="1"/>
      <c r="P2" s="15" t="s">
        <v>62</v>
      </c>
      <c r="Q2" s="23">
        <v>112.8</v>
      </c>
      <c r="R2" s="24">
        <v>8.1</v>
      </c>
      <c r="S2" s="25">
        <v>13.93</v>
      </c>
      <c r="T2" s="26">
        <v>13.93</v>
      </c>
      <c r="U2" s="30"/>
      <c r="V2" s="15" t="s">
        <v>63</v>
      </c>
      <c r="W2" s="31">
        <v>45</v>
      </c>
      <c r="X2" s="31">
        <v>35</v>
      </c>
      <c r="Y2" s="31">
        <v>22</v>
      </c>
      <c r="Z2" s="24">
        <v>2</v>
      </c>
      <c r="AA2" s="35">
        <v>1</v>
      </c>
      <c r="AB2" s="36">
        <f>IF(W2="","",W2*X2*Y2/1000000)</f>
        <v>3.5000000000000003E-2</v>
      </c>
      <c r="AC2" s="39">
        <f>IF(AA2="","",65/AB2*AA2)</f>
        <v>1857</v>
      </c>
      <c r="AD2" s="15">
        <v>3700</v>
      </c>
      <c r="AE2" s="40">
        <f>IF(ISERROR(AD2/AC2),"",AD2/AC2)</f>
        <v>1.99</v>
      </c>
      <c r="AF2" s="15" t="s">
        <v>64</v>
      </c>
      <c r="AG2" s="42">
        <v>0.42799999999999999</v>
      </c>
      <c r="AH2" s="40">
        <f>IF(ISERROR(T2*AG2),"",T2*AG2)</f>
        <v>5.96</v>
      </c>
      <c r="AI2" s="40">
        <f>IF(ISERROR(T2+AE2+AH2),"",T2+AE2+AH2)</f>
        <v>21.88</v>
      </c>
      <c r="AJ2" s="42">
        <v>0.06</v>
      </c>
      <c r="AK2" s="40">
        <f>IF(ISERROR(AW2*AJ2),"",AW2*AJ2)</f>
        <v>2.4300000000000002</v>
      </c>
      <c r="AL2" s="42">
        <v>0.1</v>
      </c>
      <c r="AM2" s="40">
        <f>IF(ISERROR(AW2*AL2),"",AW2*AL2)</f>
        <v>4.05</v>
      </c>
      <c r="AN2" s="42">
        <v>0.1</v>
      </c>
      <c r="AO2" s="40">
        <f>IF(ISERROR(AW2*AN2),"",AW2*AN2)</f>
        <v>4.05</v>
      </c>
      <c r="AP2" s="40">
        <f>IF((AX2-AW2)&lt;2.5,2.5-(AX2-AW2),0)</f>
        <v>0.48</v>
      </c>
      <c r="AQ2" s="15"/>
      <c r="AR2" s="42"/>
      <c r="AS2" s="40">
        <f>IF(ISERROR(AW2*AR2),"",AW2*AR2)</f>
        <v>0</v>
      </c>
      <c r="AT2" s="40">
        <f>IF(ISERROR(AK2+AM2+AO2+AP2+AS2),"",AK2+AM2+AO2+AP2+AS2)</f>
        <v>11.01</v>
      </c>
      <c r="AU2" s="40">
        <f>IF(ISERROR(AI2+AT2),"",AI2+AT2)</f>
        <v>32.89</v>
      </c>
      <c r="AV2" s="45">
        <f>IF(ISERROR((AW2-AU2)/AW2),"",(AW2-AU2)/AW2)</f>
        <v>0.1875</v>
      </c>
      <c r="AW2" s="40">
        <f>IF(AX2="","",AX2/1.05)</f>
        <v>40.479999999999997</v>
      </c>
      <c r="AX2" s="40">
        <f>IF(ISERROR(AY2*(1-AZ2)),"",AY2*(1-AZ2))</f>
        <v>42.5</v>
      </c>
      <c r="AY2" s="30">
        <v>84.99</v>
      </c>
      <c r="AZ2" s="42">
        <v>0.5</v>
      </c>
      <c r="BA2" s="35">
        <v>224</v>
      </c>
    </row>
    <row r="3" spans="1:53" ht="56.1" customHeight="1">
      <c r="A3" s="14">
        <v>2</v>
      </c>
      <c r="B3" s="15"/>
      <c r="C3" s="15" t="s">
        <v>55</v>
      </c>
      <c r="D3" s="15" t="s">
        <v>1</v>
      </c>
      <c r="E3" s="15"/>
      <c r="F3" s="15" t="s">
        <v>3</v>
      </c>
      <c r="G3" s="15" t="s">
        <v>56</v>
      </c>
      <c r="H3" s="15" t="s">
        <v>57</v>
      </c>
      <c r="I3" s="15" t="s">
        <v>57</v>
      </c>
      <c r="J3" s="18" t="s">
        <v>58</v>
      </c>
      <c r="K3" s="15" t="s">
        <v>59</v>
      </c>
      <c r="L3" s="15" t="s">
        <v>65</v>
      </c>
      <c r="M3" s="15" t="s">
        <v>61</v>
      </c>
      <c r="N3" s="1"/>
      <c r="O3" s="1"/>
      <c r="P3" s="15" t="s">
        <v>62</v>
      </c>
      <c r="Q3" s="23">
        <v>127</v>
      </c>
      <c r="R3" s="24">
        <v>8.1</v>
      </c>
      <c r="S3" s="25">
        <v>15.68</v>
      </c>
      <c r="T3" s="26">
        <v>15.68</v>
      </c>
      <c r="U3" s="30"/>
      <c r="V3" s="15" t="s">
        <v>63</v>
      </c>
      <c r="W3" s="31">
        <v>45</v>
      </c>
      <c r="X3" s="31">
        <v>35</v>
      </c>
      <c r="Y3" s="31">
        <v>22</v>
      </c>
      <c r="Z3" s="24">
        <v>2</v>
      </c>
      <c r="AA3" s="35">
        <v>1</v>
      </c>
      <c r="AB3" s="36">
        <f t="shared" ref="AB3" si="0">IF(W3="","",W3*X3*Y3/1000000)</f>
        <v>3.5000000000000003E-2</v>
      </c>
      <c r="AC3" s="39">
        <f t="shared" ref="AC3" si="1">IF(AA3="","",65/AB3*AA3)</f>
        <v>1857</v>
      </c>
      <c r="AD3" s="15">
        <v>3700</v>
      </c>
      <c r="AE3" s="40">
        <f t="shared" ref="AE3" si="2">IF(ISERROR(AD3/AC3),"",AD3/AC3)</f>
        <v>1.99</v>
      </c>
      <c r="AF3" s="15" t="s">
        <v>64</v>
      </c>
      <c r="AG3" s="42">
        <v>0.42799999999999999</v>
      </c>
      <c r="AH3" s="40">
        <f t="shared" ref="AH3" si="3">IF(ISERROR(T3*AG3),"",T3*AG3)</f>
        <v>6.71</v>
      </c>
      <c r="AI3" s="40">
        <f t="shared" ref="AI3" si="4">IF(ISERROR(T3+AE3+AH3),"",T3+AE3+AH3)</f>
        <v>24.38</v>
      </c>
      <c r="AJ3" s="42">
        <v>0.06</v>
      </c>
      <c r="AK3" s="40">
        <f t="shared" ref="AK3" si="5">IF(ISERROR(AW3*AJ3),"",AW3*AJ3)</f>
        <v>2.71</v>
      </c>
      <c r="AL3" s="42">
        <v>0.1</v>
      </c>
      <c r="AM3" s="40">
        <f t="shared" ref="AM3" si="6">IF(ISERROR(AW3*AL3),"",AW3*AL3)</f>
        <v>4.5199999999999996</v>
      </c>
      <c r="AN3" s="42">
        <v>0.1</v>
      </c>
      <c r="AO3" s="40">
        <f t="shared" ref="AO3" si="7">IF(ISERROR(AW3*AN3),"",AW3*AN3)</f>
        <v>4.5199999999999996</v>
      </c>
      <c r="AP3" s="40">
        <f t="shared" ref="AP3" si="8">IF((AX3-AW3)&lt;2.5,2.5-(AX3-AW3),0)</f>
        <v>0.24</v>
      </c>
      <c r="AQ3" s="15"/>
      <c r="AR3" s="42"/>
      <c r="AS3" s="40">
        <f t="shared" ref="AS3" si="9">IF(ISERROR(AW3*AR3),"",AW3*AR3)</f>
        <v>0</v>
      </c>
      <c r="AT3" s="40">
        <f t="shared" ref="AT3" si="10">IF(ISERROR(AK3+AM3+AO3+AP3+AS3),"",AK3+AM3+AO3+AP3+AS3)</f>
        <v>11.99</v>
      </c>
      <c r="AU3" s="40">
        <f t="shared" ref="AU3" si="11">IF(ISERROR(AI3+AT3),"",AI3+AT3)</f>
        <v>36.369999999999997</v>
      </c>
      <c r="AV3" s="45">
        <f t="shared" ref="AV3" si="12">IF(ISERROR((AW3-AU3)/AW3),"",(AW3-AU3)/AW3)</f>
        <v>0.1961</v>
      </c>
      <c r="AW3" s="40">
        <f t="shared" ref="AW3" si="13">IF(AX3="","",AX3/1.05)</f>
        <v>45.24</v>
      </c>
      <c r="AX3" s="40">
        <f t="shared" ref="AX3" si="14">IF(ISERROR(AY3*(1-AZ3)),"",AY3*(1-AZ3))</f>
        <v>47.5</v>
      </c>
      <c r="AY3" s="30">
        <v>94.99</v>
      </c>
      <c r="AZ3" s="42">
        <v>0.5</v>
      </c>
      <c r="BA3" s="35">
        <v>170</v>
      </c>
    </row>
  </sheetData>
  <sheetProtection insertRows="0" deleteRows="0" sort="0"/>
  <protectedRanges>
    <protectedRange sqref="A2:J249 L2:BA249" name="Range1"/>
    <protectedRange sqref="K2:K247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V2:V3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D2:D3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9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8" master=""/>
  <rangeList sheetStid="6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Item- 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2025-03-10T02:28:00Z</dcterms:created>
  <dcterms:modified xsi:type="dcterms:W3CDTF">2025-10-22T01:52:05Z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