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33C3DE04-BBC5-48FB-A553-31926920FC68}" xr6:coauthVersionLast="47" xr6:coauthVersionMax="47" xr10:uidLastSave="{00000000-0000-0000-0000-000000000000}"/>
  <bookViews>
    <workbookView xWindow="-110" yWindow="-110" windowWidth="19420" windowHeight="10300" xr2:uid="{F716A7D4-0413-4799-BC93-3711AAD6FFD8}"/>
  </bookViews>
  <sheets>
    <sheet name="Item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B2" i="1" l="1"/>
  <c r="CH2" i="1" s="1"/>
  <c r="BW2" i="1"/>
  <c r="BT2" i="1"/>
  <c r="BQ2" i="1"/>
  <c r="BN2" i="1"/>
  <c r="BL2" i="1"/>
  <c r="BJ2" i="1"/>
  <c r="BH2" i="1"/>
  <c r="BF2" i="1"/>
  <c r="BB2" i="1"/>
  <c r="AY2" i="1"/>
  <c r="BC2" i="1" s="1"/>
  <c r="AS2" i="1"/>
  <c r="CD2" i="1" s="1"/>
  <c r="AO2" i="1"/>
  <c r="AN2" i="1"/>
  <c r="AM2" i="1"/>
  <c r="AL2" i="1"/>
  <c r="AK2" i="1"/>
  <c r="AA2" i="1"/>
  <c r="T2" i="1"/>
  <c r="BX2" i="1" l="1"/>
  <c r="BY2" i="1" s="1"/>
  <c r="BZ2" i="1" s="1"/>
  <c r="AQ2" i="1"/>
  <c r="CE2" i="1"/>
  <c r="CG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  <author>Heather Zhu</author>
  </authors>
  <commentList>
    <comment ref="AQ1" authorId="0" shapeId="0" xr:uid="{FDE1EC47-CA8D-44C9-98A2-10A2321D88B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Y1" authorId="0" shapeId="0" xr:uid="{8662A8E9-1079-49B7-AA1C-A3C33F28E28E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BB1" authorId="0" shapeId="0" xr:uid="{C086AA07-C021-4703-AB75-B4EC2FC36CFF}">
      <text>
        <r>
          <rPr>
            <sz val="11"/>
            <rFont val="Calibri"/>
            <family val="2"/>
          </rPr>
          <t>[JLA DI Price]*[Duty Rate]</t>
        </r>
      </text>
    </comment>
    <comment ref="BC1" authorId="0" shapeId="0" xr:uid="{2A3362CA-8A77-49B4-B603-34A6E395B5D7}">
      <text>
        <r>
          <rPr>
            <sz val="11"/>
            <rFont val="Calibri"/>
            <family val="2"/>
          </rPr>
          <t>[Factory FCA Cost $]+[Ocean Freight per Item $]+[Duty per Item $]</t>
        </r>
      </text>
    </comment>
    <comment ref="BF1" authorId="0" shapeId="0" xr:uid="{7DD644E3-7A3B-4C7D-99DE-5C0FE1518642}">
      <text>
        <r>
          <rPr>
            <sz val="11"/>
            <rFont val="Calibri"/>
            <family val="2"/>
          </rPr>
          <t>[Total Testing Fee $]/[Estimated Order Units]</t>
        </r>
      </text>
    </comment>
    <comment ref="BH1" authorId="0" shapeId="0" xr:uid="{221A4087-D2A1-4DE8-80CF-1CB150318765}">
      <text>
        <r>
          <rPr>
            <sz val="11"/>
            <rFont val="Calibri"/>
            <family val="2"/>
          </rPr>
          <t>[JLA FOB Warehouse Price]*[DA %]</t>
        </r>
      </text>
    </comment>
    <comment ref="BJ1" authorId="0" shapeId="0" xr:uid="{E4B2DE67-71F6-4DC3-BD9A-42FA18A5F981}">
      <text>
        <r>
          <rPr>
            <sz val="11"/>
            <rFont val="Calibri"/>
            <family val="2"/>
          </rPr>
          <t>[JLA FOB Warehouse Price]*[Royalty %]</t>
        </r>
      </text>
    </comment>
    <comment ref="BL1" authorId="0" shapeId="0" xr:uid="{F5F62A6D-A8D9-40E3-B5C5-1F538FF902D8}">
      <text>
        <r>
          <rPr>
            <sz val="11"/>
            <rFont val="Calibri"/>
            <family val="2"/>
          </rPr>
          <t>[JLA FOB Warehouse Price]*[Rebate %]</t>
        </r>
      </text>
    </comment>
    <comment ref="BN1" authorId="0" shapeId="0" xr:uid="{A0DE9165-9DE6-49F6-92EE-C8852CB26285}">
      <text>
        <r>
          <rPr>
            <sz val="11"/>
            <rFont val="Calibri"/>
            <family val="2"/>
          </rPr>
          <t>[JLA FOB Warehouse Price]*[Rebate %]</t>
        </r>
      </text>
    </comment>
    <comment ref="BQ1" authorId="0" shapeId="0" xr:uid="{41293787-638B-48A4-AA2A-7A936F0C7873}">
      <text>
        <r>
          <rPr>
            <sz val="11"/>
            <rFont val="Calibri"/>
            <family val="2"/>
          </rPr>
          <t>[JLA FOB Warehouse Price]*[Load 1 %]</t>
        </r>
      </text>
    </comment>
    <comment ref="BT1" authorId="0" shapeId="0" xr:uid="{1D6A692C-A1DD-4C8A-893D-1E036C7353C4}">
      <text>
        <r>
          <rPr>
            <sz val="11"/>
            <rFont val="Calibri"/>
            <family val="2"/>
          </rPr>
          <t>[JLA FOB Warehouse Price]*[Load 2 %]</t>
        </r>
      </text>
    </comment>
    <comment ref="BW1" authorId="0" shapeId="0" xr:uid="{E6C8D7B9-6766-494B-8E9A-77A8C0CCC1DE}">
      <text>
        <r>
          <rPr>
            <sz val="11"/>
            <rFont val="Calibri"/>
            <family val="2"/>
          </rPr>
          <t>[JLA FOB Warehouse Price]*[Load 3 %]</t>
        </r>
      </text>
    </comment>
    <comment ref="BX1" authorId="0" shapeId="0" xr:uid="{5540E527-6A03-4C4B-A782-7781A43E3A7F}">
      <text>
        <r>
          <rPr>
            <sz val="11"/>
            <rFont val="Calibri"/>
            <family val="2"/>
          </rPr>
          <t>[DA $]+[Royalty $]+[General Load $]+[Warehouse Charge $]+[Load 1 $]+[Load 2 $]+[Load 3 $]</t>
        </r>
      </text>
    </comment>
    <comment ref="BY1" authorId="0" shapeId="0" xr:uid="{1838C1A7-76B2-4C56-A2F6-9851C489A5A9}">
      <text>
        <r>
          <rPr>
            <sz val="11"/>
            <rFont val="Calibri"/>
            <family val="2"/>
          </rPr>
          <t>[LDP Cost $]+[Testing Fee per Item]+[Total Load $]</t>
        </r>
      </text>
    </comment>
    <comment ref="BZ1" authorId="0" shapeId="0" xr:uid="{5A92512B-74A2-4519-804F-9DE67683CC6C}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CB1" authorId="0" shapeId="0" xr:uid="{028F044B-814E-4E65-B216-F2DCC746AC45}">
      <text>
        <r>
          <rPr>
            <sz val="11"/>
            <rFont val="Calibri"/>
            <family val="2"/>
          </rPr>
          <t>[JLA FOB Warehouse Price]*1.05</t>
        </r>
      </text>
    </comment>
    <comment ref="CC1" authorId="1" shapeId="0" xr:uid="{C5463B63-CAC0-46DB-B7D1-4F2E67975E1D}">
      <text>
        <r>
          <rPr>
            <sz val="9"/>
            <color indexed="81"/>
            <rFont val="Tahoma"/>
            <family val="2"/>
          </rPr>
          <t>Suggestion:
Less than 100 girth, use $25
Between 101-130 girth, use $35
Between 131-150 girth, use $100
Between 151-160 girth, use $135
under 5 cuft: $18                                               5-7 cuft: $25                                                         7-10cuft: $35                                                       10-15 cuft: 65                                                15-18 cuft: $75                                                              18-23 cuft: $100</t>
        </r>
      </text>
    </comment>
    <comment ref="CD1" authorId="0" shapeId="0" xr:uid="{9E2A2E7D-8C3D-4235-9A8C-B03993A4590D}">
      <text>
        <r>
          <rPr>
            <sz val="11"/>
            <rFont val="Calibri"/>
            <family val="2"/>
          </rPr>
          <t>[Designer Living Freight]/(1-55%)*(1-70%); Minus $40 for Girth &gt; 130"</t>
        </r>
      </text>
    </comment>
    <comment ref="CE1" authorId="0" shapeId="0" xr:uid="{50E06C90-8E4F-4157-AC30-3F854C034C6D}">
      <text>
        <r>
          <rPr>
            <sz val="11"/>
            <rFont val="Calibri"/>
            <family val="2"/>
          </rPr>
          <t>[Ecom Standard Dropship Price]+[Target Dropship Freight]</t>
        </r>
      </text>
    </comment>
    <comment ref="CG1" authorId="0" shapeId="0" xr:uid="{AC145FFA-AF5B-4EE6-B358-E2095FF63FF0}">
      <text>
        <r>
          <rPr>
            <sz val="11"/>
            <rFont val="Calibri"/>
            <family val="2"/>
          </rPr>
          <t>([Suggested Retail Price]-[Target Dropship Cost])/[Suggested Retail Price]</t>
        </r>
      </text>
    </comment>
    <comment ref="CH1" authorId="0" shapeId="0" xr:uid="{8F4F67B3-0AAA-4C29-BEC1-1F64FC4B0BAB}">
      <text>
        <r>
          <rPr>
            <sz val="11"/>
            <rFont val="Calibri"/>
            <family val="2"/>
          </rPr>
          <t>([Suggested Retail Price]-[Ecom Standard Dropship Price])/[Suggested Retail Price]</t>
        </r>
      </text>
    </comment>
  </commentList>
</comments>
</file>

<file path=xl/sharedStrings.xml><?xml version="1.0" encoding="utf-8"?>
<sst xmlns="http://schemas.openxmlformats.org/spreadsheetml/2006/main" count="108" uniqueCount="108">
  <si>
    <t>Trim</t>
  </si>
  <si>
    <t>Line No.</t>
  </si>
  <si>
    <t>Photo</t>
  </si>
  <si>
    <t>Program Name</t>
  </si>
  <si>
    <t>Factory Name</t>
  </si>
  <si>
    <t>Shipping Point</t>
  </si>
  <si>
    <t>Item No.</t>
  </si>
  <si>
    <t>UPC</t>
  </si>
  <si>
    <t>Customer Item#</t>
  </si>
  <si>
    <t>Additional Customer Item#</t>
  </si>
  <si>
    <t>Brand</t>
  </si>
  <si>
    <t>Licensor</t>
  </si>
  <si>
    <t>Pattern/Collection Name</t>
  </si>
  <si>
    <t>Item Description</t>
  </si>
  <si>
    <t>Description-Short</t>
  </si>
  <si>
    <t>Product Category</t>
  </si>
  <si>
    <t>Overall size (W x D x H in inch)</t>
  </si>
  <si>
    <t>Fabric Composition</t>
  </si>
  <si>
    <t>Main Material (Species of wood, ect.)</t>
  </si>
  <si>
    <t>Foam Construction</t>
  </si>
  <si>
    <t>material</t>
  </si>
  <si>
    <t>Material-Short</t>
  </si>
  <si>
    <t>Color</t>
  </si>
  <si>
    <t>Fabric Name &amp; Code</t>
  </si>
  <si>
    <t>Wood/Metal Finish</t>
  </si>
  <si>
    <t>Construction</t>
  </si>
  <si>
    <t>Trim Color (Nailhead/Kickplate Color)</t>
  </si>
  <si>
    <t>Unit of Measure</t>
  </si>
  <si>
    <t>Packaging Standard</t>
  </si>
  <si>
    <t>Package Type</t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</si>
  <si>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</si>
  <si>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</si>
  <si>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</si>
  <si>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</si>
  <si>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</si>
  <si>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</si>
  <si>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Carton Gross Weight (kg)</t>
  </si>
  <si>
    <t>Carton Size L (cm)</t>
  </si>
  <si>
    <t>Carton Size W (cm)</t>
  </si>
  <si>
    <t>Carton Size H (cm)</t>
  </si>
  <si>
    <t>Carton Size SH (cm)</t>
  </si>
  <si>
    <t>Case Pack</t>
  </si>
  <si>
    <t>Cubic Meter per Carton</t>
  </si>
  <si>
    <t>Total Units per 40ft Container</t>
  </si>
  <si>
    <t>Girth</t>
  </si>
  <si>
    <t>MOQ</t>
  </si>
  <si>
    <t>Fabric Usage (M)</t>
  </si>
  <si>
    <t>Factory FCA Cost $</t>
  </si>
  <si>
    <t>UCCPM Price</t>
  </si>
  <si>
    <t>40ft Container Freight</t>
  </si>
  <si>
    <t>Ocean Freight per Item $</t>
  </si>
  <si>
    <t>HTS Code</t>
  </si>
  <si>
    <t>Duty Rate</t>
  </si>
  <si>
    <t>Duty per Item $</t>
  </si>
  <si>
    <t>LDP Cost $</t>
  </si>
  <si>
    <t>Total Testing Fee $</t>
  </si>
  <si>
    <t>Estimated Order Units</t>
  </si>
  <si>
    <t>Testing Fee per Item</t>
  </si>
  <si>
    <t>DA %</t>
  </si>
  <si>
    <t>DA $</t>
  </si>
  <si>
    <t>Licensed Brand Royalty %</t>
  </si>
  <si>
    <t>Licensed Brand Royalty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</si>
  <si>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</si>
  <si>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</si>
  <si>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</si>
  <si>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</si>
  <si>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</si>
  <si>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</si>
  <si>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</si>
  <si>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</si>
  <si>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</si>
  <si>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</si>
  <si>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</si>
  <si>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</si>
  <si>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</si>
  <si>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</si>
  <si>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JLA LDP Cost with Load</t>
  </si>
  <si>
    <t>JLA LDP MU%</t>
  </si>
  <si>
    <t>JLA FOB Warehouse Price</t>
  </si>
  <si>
    <t>Ecom Standard Dropship Price</t>
  </si>
  <si>
    <t>Designer Living Freight</t>
  </si>
  <si>
    <t>Target Dropship Freight</t>
  </si>
  <si>
    <t>Target Dropship Cost</t>
  </si>
  <si>
    <t>Suggested Retail Price</t>
  </si>
  <si>
    <t>Target Retail Markup %</t>
  </si>
  <si>
    <t>Target Markup %</t>
  </si>
  <si>
    <t>Additional Customer Price</t>
  </si>
  <si>
    <t>TG HH Round Top D2</t>
  </si>
  <si>
    <t>TRIEU PHU LOC</t>
  </si>
  <si>
    <t>Ho Chi Minh,Vietnam</t>
  </si>
  <si>
    <t>324-07-0149</t>
  </si>
  <si>
    <t>MCM</t>
    <phoneticPr fontId="0" type="noConversion"/>
  </si>
  <si>
    <t>MCM Slipper Chair w_ Dowel Leg</t>
  </si>
  <si>
    <t xml:space="preserve">MCM Slipper Chair                                            </t>
  </si>
  <si>
    <t>ACCENT CHAIR</t>
  </si>
  <si>
    <t>28"W x 31"D x 33-1/2"H</t>
  </si>
  <si>
    <t>100% Polyester</t>
  </si>
  <si>
    <t>Rubber Wood, Plywood, Foam, Fabric</t>
  </si>
  <si>
    <t>Multi</t>
  </si>
  <si>
    <t>CULP Fabric - Vati Flax</t>
  </si>
  <si>
    <t xml:space="preserve">new SW natural swatch SWGO 18283   </t>
  </si>
  <si>
    <t>All KD</t>
  </si>
  <si>
    <t>Piece</t>
  </si>
  <si>
    <t>ISTA 3A</t>
  </si>
  <si>
    <t>Normal</t>
  </si>
  <si>
    <t>9401.61.4011</t>
  </si>
  <si>
    <t>Payment surcharge</t>
  </si>
  <si>
    <t>Design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</si>
</sst>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"/>
    <numFmt numFmtId="165" formatCode="0.000"/>
    <numFmt numFmtId="166" formatCode="&quot;$&quot;#,##0.00"/>
    <numFmt numFmtId="167" formatCode="[$￥-804]#,##0.00"/>
    <numFmt numFmtId="168" formatCode="_ [$¥-804]* #,##0.00_ ;_ [$¥-804]* \-#,##0.00_ ;_ [$¥-804]* &quot;-&quot;??_ ;_ @_ "/>
    <numFmt numFmtId="169" formatCode="_(* #,##0_);_(* \(#,##0\);_(* &quot;-&quot;??_);_(@_)"/>
    <numFmt numFmtId="170" formatCode="_-\$* #,##0.00_ ;_-\$* \-#,##0.00\ ;_-\$* &quot;-&quot;??_ ;_-@_ "/>
    <numFmt numFmtId="171" formatCode="\$#,##0.00;\-\$#,##0.00"/>
  </numFmts>
  <fonts count="11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.5"/>
      <color theme="1"/>
      <name val="Calibri"/>
      <family val="2"/>
    </font>
    <font>
      <sz val="12"/>
      <name val="宋体"/>
      <family val="3"/>
      <charset val="134"/>
    </font>
    <font>
      <sz val="11"/>
      <name val="Arial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167" fontId="4" fillId="0" borderId="0"/>
    <xf numFmtId="43" fontId="8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2" fontId="1" fillId="0" borderId="0" xfId="1" applyNumberFormat="1" applyAlignment="1">
      <alignment wrapText="1"/>
    </xf>
    <xf numFmtId="164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65" fontId="1" fillId="0" borderId="0" xfId="1" applyNumberFormat="1" applyAlignment="1">
      <alignment wrapText="1"/>
    </xf>
    <xf numFmtId="16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3" fontId="1" fillId="0" borderId="0" xfId="1" applyNumberFormat="1" applyAlignment="1">
      <alignment wrapText="1"/>
    </xf>
    <xf numFmtId="0" fontId="2" fillId="0" borderId="2" xfId="1" applyFont="1" applyBorder="1" applyAlignment="1">
      <alignment horizontal="center" wrapText="1"/>
    </xf>
    <xf numFmtId="0" fontId="2" fillId="4" borderId="2" xfId="1" applyFont="1" applyFill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2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2" fontId="2" fillId="5" borderId="2" xfId="1" applyNumberFormat="1" applyFont="1" applyFill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2" fontId="2" fillId="0" borderId="2" xfId="1" applyNumberFormat="1" applyFont="1" applyBorder="1" applyAlignment="1">
      <alignment horizontal="center" wrapText="1"/>
    </xf>
    <xf numFmtId="164" fontId="2" fillId="0" borderId="2" xfId="1" applyNumberFormat="1" applyFont="1" applyBorder="1" applyAlignment="1">
      <alignment horizontal="center" wrapText="1"/>
    </xf>
    <xf numFmtId="2" fontId="5" fillId="0" borderId="2" xfId="2" applyNumberFormat="1" applyFont="1" applyBorder="1" applyAlignment="1">
      <alignment wrapText="1"/>
    </xf>
    <xf numFmtId="164" fontId="5" fillId="0" borderId="2" xfId="2" applyNumberFormat="1" applyFont="1" applyBorder="1" applyAlignment="1">
      <alignment wrapText="1"/>
    </xf>
    <xf numFmtId="1" fontId="2" fillId="0" borderId="2" xfId="1" applyNumberFormat="1" applyFont="1" applyBorder="1" applyAlignment="1">
      <alignment horizontal="center" wrapText="1"/>
    </xf>
    <xf numFmtId="165" fontId="5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4" fontId="2" fillId="0" borderId="1" xfId="1" applyNumberFormat="1" applyFont="1" applyBorder="1" applyAlignment="1">
      <alignment horizontal="center" wrapText="1"/>
    </xf>
    <xf numFmtId="166" fontId="2" fillId="6" borderId="1" xfId="1" applyNumberFormat="1" applyFont="1" applyFill="1" applyBorder="1" applyAlignment="1">
      <alignment horizontal="center" wrapText="1"/>
    </xf>
    <xf numFmtId="166" fontId="2" fillId="2" borderId="2" xfId="1" applyNumberFormat="1" applyFont="1" applyFill="1" applyBorder="1" applyAlignment="1">
      <alignment horizontal="center" wrapText="1"/>
    </xf>
    <xf numFmtId="166" fontId="5" fillId="0" borderId="2" xfId="2" applyNumberFormat="1" applyFont="1" applyBorder="1" applyAlignment="1">
      <alignment wrapText="1"/>
    </xf>
    <xf numFmtId="10" fontId="2" fillId="0" borderId="2" xfId="1" applyNumberFormat="1" applyFont="1" applyBorder="1" applyAlignment="1">
      <alignment horizontal="center" wrapText="1"/>
    </xf>
    <xf numFmtId="166" fontId="5" fillId="5" borderId="2" xfId="2" applyNumberFormat="1" applyFont="1" applyFill="1" applyBorder="1" applyAlignment="1">
      <alignment wrapText="1"/>
    </xf>
    <xf numFmtId="166" fontId="2" fillId="0" borderId="2" xfId="1" applyNumberFormat="1" applyFont="1" applyBorder="1" applyAlignment="1">
      <alignment horizontal="center" wrapText="1"/>
    </xf>
    <xf numFmtId="3" fontId="2" fillId="0" borderId="2" xfId="1" applyNumberFormat="1" applyFont="1" applyBorder="1" applyAlignment="1">
      <alignment horizontal="center" wrapText="1"/>
    </xf>
    <xf numFmtId="166" fontId="6" fillId="0" borderId="2" xfId="2" applyNumberFormat="1" applyFont="1" applyBorder="1" applyAlignment="1">
      <alignment wrapText="1"/>
    </xf>
    <xf numFmtId="166" fontId="5" fillId="3" borderId="2" xfId="2" applyNumberFormat="1" applyFont="1" applyFill="1" applyBorder="1" applyAlignment="1">
      <alignment wrapText="1"/>
    </xf>
    <xf numFmtId="10" fontId="5" fillId="3" borderId="2" xfId="2" applyNumberFormat="1" applyFont="1" applyFill="1" applyBorder="1" applyAlignment="1">
      <alignment wrapText="1"/>
    </xf>
    <xf numFmtId="10" fontId="6" fillId="7" borderId="2" xfId="2" applyNumberFormat="1" applyFont="1" applyFill="1" applyBorder="1" applyAlignment="1">
      <alignment wrapText="1"/>
    </xf>
    <xf numFmtId="166" fontId="6" fillId="3" borderId="2" xfId="2" applyNumberFormat="1" applyFont="1" applyFill="1" applyBorder="1" applyAlignment="1">
      <alignment wrapText="1"/>
    </xf>
    <xf numFmtId="166" fontId="2" fillId="3" borderId="2" xfId="1" applyNumberFormat="1" applyFont="1" applyFill="1" applyBorder="1" applyAlignment="1">
      <alignment horizontal="center" wrapText="1"/>
    </xf>
    <xf numFmtId="166" fontId="6" fillId="3" borderId="1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0" fontId="1" fillId="0" borderId="2" xfId="1" applyBorder="1" applyAlignment="1">
      <alignment wrapText="1"/>
    </xf>
    <xf numFmtId="49" fontId="7" fillId="8" borderId="2" xfId="3" applyNumberFormat="1" applyFont="1" applyFill="1" applyBorder="1" applyAlignment="1">
      <alignment horizontal="center" vertical="center" wrapText="1"/>
    </xf>
    <xf numFmtId="167" fontId="1" fillId="0" borderId="2" xfId="1" applyNumberFormat="1" applyBorder="1" applyAlignment="1">
      <alignment horizontal="left" vertical="top" wrapText="1"/>
    </xf>
    <xf numFmtId="167" fontId="1" fillId="0" borderId="2" xfId="1" applyNumberFormat="1" applyBorder="1" applyAlignment="1">
      <alignment wrapText="1"/>
    </xf>
    <xf numFmtId="168" fontId="1" fillId="0" borderId="2" xfId="1" applyNumberFormat="1" applyBorder="1" applyAlignment="1">
      <alignment wrapText="1"/>
    </xf>
    <xf numFmtId="2" fontId="1" fillId="9" borderId="2" xfId="1" applyNumberFormat="1" applyFill="1" applyBorder="1"/>
    <xf numFmtId="38" fontId="1" fillId="0" borderId="2" xfId="1" applyNumberFormat="1" applyBorder="1"/>
    <xf numFmtId="2" fontId="1" fillId="0" borderId="2" xfId="1" applyNumberFormat="1" applyBorder="1"/>
    <xf numFmtId="164" fontId="1" fillId="0" borderId="2" xfId="1" applyNumberFormat="1" applyBorder="1"/>
    <xf numFmtId="164" fontId="1" fillId="9" borderId="2" xfId="1" applyNumberFormat="1" applyFill="1" applyBorder="1"/>
    <xf numFmtId="169" fontId="9" fillId="0" borderId="2" xfId="4" applyNumberFormat="1" applyFont="1" applyFill="1" applyBorder="1" applyAlignment="1">
      <alignment horizontal="center" vertical="center" wrapText="1"/>
    </xf>
    <xf numFmtId="165" fontId="1" fillId="9" borderId="2" xfId="1" applyNumberFormat="1" applyFill="1" applyBorder="1"/>
    <xf numFmtId="1" fontId="1" fillId="0" borderId="2" xfId="1" applyNumberFormat="1" applyBorder="1"/>
    <xf numFmtId="1" fontId="1" fillId="9" borderId="2" xfId="1" applyNumberFormat="1" applyFill="1" applyBorder="1"/>
    <xf numFmtId="164" fontId="1" fillId="0" borderId="1" xfId="1" applyNumberFormat="1" applyBorder="1"/>
    <xf numFmtId="170" fontId="1" fillId="0" borderId="1" xfId="1" applyNumberFormat="1" applyBorder="1"/>
    <xf numFmtId="171" fontId="1" fillId="0" borderId="2" xfId="1" applyNumberFormat="1" applyBorder="1"/>
    <xf numFmtId="3" fontId="1" fillId="0" borderId="2" xfId="1" applyNumberFormat="1" applyBorder="1"/>
    <xf numFmtId="166" fontId="1" fillId="9" borderId="2" xfId="1" applyNumberFormat="1" applyFill="1" applyBorder="1"/>
    <xf numFmtId="167" fontId="1" fillId="0" borderId="2" xfId="1" applyNumberFormat="1" applyBorder="1"/>
    <xf numFmtId="9" fontId="1" fillId="0" borderId="2" xfId="1" applyNumberFormat="1" applyBorder="1"/>
    <xf numFmtId="166" fontId="1" fillId="0" borderId="1" xfId="1" applyNumberFormat="1" applyBorder="1"/>
    <xf numFmtId="3" fontId="1" fillId="0" borderId="1" xfId="1" applyNumberFormat="1" applyBorder="1"/>
    <xf numFmtId="10" fontId="1" fillId="0" borderId="2" xfId="1" applyNumberFormat="1" applyBorder="1"/>
    <xf numFmtId="166" fontId="1" fillId="0" borderId="2" xfId="1" applyNumberFormat="1" applyBorder="1"/>
    <xf numFmtId="0" fontId="1" fillId="0" borderId="0" xfId="1"/>
    <xf numFmtId="10" fontId="0" fillId="9" borderId="2" xfId="5" applyNumberFormat="1" applyFont="1" applyFill="1" applyBorder="1" applyAlignment="1"/>
    <xf numFmtId="166" fontId="1" fillId="0" borderId="2" xfId="1" applyNumberFormat="1" applyBorder="1" applyAlignment="1">
      <alignment wrapText="1"/>
    </xf>
  </cellXfs>
  <cellStyles count="6">
    <cellStyle name="Comma 5" xfId="4" xr:uid="{0E6405A7-3ABD-4756-8942-B66B56F24049}"/>
    <cellStyle name="Normal" xfId="0" builtinId="0"/>
    <cellStyle name="Normal 158 2" xfId="3" xr:uid="{07425C6B-AF46-4377-AFD6-A31B6DC2BCF8}"/>
    <cellStyle name="Normal 2" xfId="1" xr:uid="{FC7D9142-A35E-432E-8ABE-882AECC3BE25}"/>
    <cellStyle name="Normal 2 18 2" xfId="2" xr:uid="{D255D0F1-B866-48D3-A4DD-2577F893F823}"/>
    <cellStyle name="Percent 2" xfId="5" xr:uid="{78A23AA9-182B-402B-9D65-469D59A10D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BC8CA-0C7F-4C80-85C4-BCEB22B5C4DF}">
  <dimension ref="A1:CI3"/>
  <sheetViews>
    <sheetView tabSelected="1" zoomScale="99" zoomScaleNormal="99" workbookViewId="0">
      <selection activeCell="N10" sqref="N10"/>
    </sheetView>
  </sheetViews>
  <sheetFormatPr defaultColWidth="9.1796875" defaultRowHeight="14.5"/>
  <cols>
    <col min="1" max="1" width="10.1796875" style="1" customWidth="1"/>
    <col min="2" max="2" width="7.1796875" style="2" customWidth="1"/>
    <col min="3" max="3" width="16" style="2" customWidth="1"/>
    <col min="4" max="4" width="8.7265625" style="2" customWidth="1"/>
    <col min="5" max="5" width="9.36328125" style="2" customWidth="1"/>
    <col min="6" max="6" width="7.81640625" style="2" customWidth="1"/>
    <col min="7" max="7" width="8.81640625" style="2" customWidth="1"/>
    <col min="8" max="8" width="11.7265625" style="2" customWidth="1"/>
    <col min="9" max="9" width="13.7265625" style="2" customWidth="1"/>
    <col min="10" max="10" width="7.81640625" style="2" customWidth="1"/>
    <col min="11" max="11" width="9" style="2" customWidth="1"/>
    <col min="12" max="12" width="9.1796875" style="2" customWidth="1"/>
    <col min="13" max="14" width="7.453125" style="2" customWidth="1"/>
    <col min="15" max="16" width="11.1796875" style="2" customWidth="1"/>
    <col min="17" max="17" width="13.36328125" style="2" customWidth="1"/>
    <col min="18" max="18" width="15" style="2" customWidth="1"/>
    <col min="19" max="19" width="8.453125" style="2" customWidth="1"/>
    <col min="20" max="20" width="21.6328125" style="3" customWidth="1"/>
    <col min="21" max="21" width="8.453125" style="2" customWidth="1"/>
    <col min="22" max="22" width="8.7265625" style="2" customWidth="1"/>
    <col min="23" max="23" width="11.36328125" style="2" customWidth="1"/>
    <col min="24" max="24" width="8.453125" style="2" customWidth="1"/>
    <col min="25" max="25" width="12.08984375" style="2" customWidth="1"/>
    <col min="26" max="26" width="10.6328125" style="2" customWidth="1"/>
    <col min="27" max="27" width="18.453125" style="3" customWidth="1"/>
    <col min="28" max="29" width="8.81640625" style="2" customWidth="1"/>
    <col min="30" max="30" width="9.36328125" style="2" customWidth="1"/>
    <col min="31" max="31" width="9.36328125" style="3" customWidth="1"/>
    <col min="32" max="32" width="10.7265625" style="3" customWidth="1"/>
    <col min="33" max="33" width="8.1796875" style="4" customWidth="1"/>
    <col min="34" max="36" width="8.81640625" style="4" customWidth="1"/>
    <col min="37" max="37" width="11.36328125" style="3" customWidth="1"/>
    <col min="38" max="38" width="8.1796875" style="4" customWidth="1"/>
    <col min="39" max="39" width="8.81640625" style="4" customWidth="1"/>
    <col min="40" max="41" width="7.1796875" style="4" customWidth="1"/>
    <col min="42" max="42" width="6.1796875" style="5" customWidth="1"/>
    <col min="43" max="43" width="10" style="6" customWidth="1"/>
    <col min="44" max="44" width="9.81640625" style="5" customWidth="1"/>
    <col min="45" max="45" width="8.08984375" style="7" customWidth="1"/>
    <col min="46" max="46" width="7.26953125" style="5" customWidth="1"/>
    <col min="47" max="47" width="8.08984375" style="4" customWidth="1"/>
    <col min="48" max="48" width="10.26953125" style="7" customWidth="1"/>
    <col min="49" max="49" width="8.08984375" style="7" customWidth="1"/>
    <col min="50" max="50" width="9.54296875" style="2" customWidth="1"/>
    <col min="51" max="51" width="8.90625" style="7" customWidth="1"/>
    <col min="52" max="52" width="7.81640625" style="2" customWidth="1"/>
    <col min="53" max="53" width="8.453125" style="8" customWidth="1"/>
    <col min="54" max="55" width="9" style="7" customWidth="1"/>
    <col min="56" max="56" width="9.81640625" style="7" customWidth="1"/>
    <col min="57" max="57" width="9.81640625" style="9" customWidth="1"/>
    <col min="58" max="58" width="8.08984375" style="7" customWidth="1"/>
    <col min="59" max="59" width="7.90625" style="8" customWidth="1"/>
    <col min="60" max="60" width="8.1796875" style="7" customWidth="1"/>
    <col min="61" max="61" width="10.26953125" style="8" customWidth="1"/>
    <col min="62" max="62" width="9.1796875" style="7" customWidth="1"/>
    <col min="63" max="63" width="8.08984375" style="8" customWidth="1"/>
    <col min="64" max="64" width="9.1796875" style="7" customWidth="1"/>
    <col min="65" max="65" width="8.08984375" style="8" customWidth="1"/>
    <col min="66" max="66" width="9.1796875" style="7" customWidth="1"/>
    <col min="67" max="67" width="7.81640625" style="7" customWidth="1"/>
    <col min="68" max="68" width="8.08984375" style="8" customWidth="1"/>
    <col min="69" max="70" width="9.1796875" style="7" customWidth="1"/>
    <col min="71" max="71" width="11.6328125" style="8" customWidth="1"/>
    <col min="72" max="72" width="10.90625" style="7" customWidth="1"/>
    <col min="73" max="73" width="8.36328125" style="7" customWidth="1"/>
    <col min="74" max="74" width="9.90625" style="8" customWidth="1"/>
    <col min="75" max="75" width="9.90625" style="7" customWidth="1"/>
    <col min="76" max="76" width="7.81640625" style="7" customWidth="1"/>
    <col min="77" max="78" width="9.6328125" style="7" customWidth="1"/>
    <col min="79" max="83" width="12.1796875" style="7" customWidth="1"/>
    <col min="84" max="84" width="9.1796875" style="2" customWidth="1"/>
    <col min="85" max="86" width="9.1796875" style="2"/>
    <col min="87" max="87" width="10.1796875" style="7" customWidth="1"/>
    <col min="88" max="16384" width="9.1796875" style="2"/>
  </cols>
  <sheetData>
    <row r="1" spans="1:87" ht="54" customHeight="1">
      <c r="A1" s="10" t="s">
        <v>1</v>
      </c>
      <c r="B1" s="10" t="s">
        <v>2</v>
      </c>
      <c r="C1" s="11" t="s">
        <v>3</v>
      </c>
      <c r="D1" s="11" t="s">
        <v>4</v>
      </c>
      <c r="E1" s="11" t="s">
        <v>5</v>
      </c>
      <c r="F1" s="11" t="s">
        <v>6</v>
      </c>
      <c r="G1" s="11" t="s">
        <v>7</v>
      </c>
      <c r="H1" s="11" t="s">
        <v>8</v>
      </c>
      <c r="I1" s="11" t="s">
        <v>9</v>
      </c>
      <c r="J1" s="12" t="s">
        <v>10</v>
      </c>
      <c r="K1" s="12" t="s">
        <v>11</v>
      </c>
      <c r="L1" s="11" t="s">
        <v>12</v>
      </c>
      <c r="M1" s="13" t="s">
        <v>13</v>
      </c>
      <c r="N1" s="13" t="s">
        <v>14</v>
      </c>
      <c r="O1" s="14" t="s">
        <v>15</v>
      </c>
      <c r="P1" s="15" t="s">
        <v>16</v>
      </c>
      <c r="Q1" s="12" t="s">
        <v>17</v>
      </c>
      <c r="R1" s="12" t="s">
        <v>18</v>
      </c>
      <c r="S1" s="12" t="s">
        <v>19</v>
      </c>
      <c r="T1" s="15" t="s">
        <v>20</v>
      </c>
      <c r="U1" s="13" t="s">
        <v>21</v>
      </c>
      <c r="V1" s="13" t="s">
        <v>22</v>
      </c>
      <c r="W1" s="12" t="s">
        <v>23</v>
      </c>
      <c r="X1" s="12" t="s">
        <v>24</v>
      </c>
      <c r="Y1" s="12" t="s">
        <v>25</v>
      </c>
      <c r="Z1" s="12" t="s">
        <v>26</v>
      </c>
      <c r="AA1" s="15" t="s">
        <v>0</v>
      </c>
      <c r="AB1" s="13" t="s">
        <v>27</v>
      </c>
      <c r="AC1" s="10" t="s">
        <v>28</v>
      </c>
      <c r="AD1" s="16" t="s">
        <v>29</v>
      </c>
      <c r="AE1" s="17" t="s">
        <v>30</v>
      </c>
      <c r="AF1" s="18" t="s">
        <v>31</v>
      </c>
      <c r="AG1" s="19" t="s">
        <v>32</v>
      </c>
      <c r="AH1" s="19" t="s">
        <v>33</v>
      </c>
      <c r="AI1" s="19" t="s">
        <v>34</v>
      </c>
      <c r="AJ1" s="19" t="s">
        <v>35</v>
      </c>
      <c r="AK1" s="20" t="s">
        <v>36</v>
      </c>
      <c r="AL1" s="21" t="s">
        <v>37</v>
      </c>
      <c r="AM1" s="21" t="s">
        <v>38</v>
      </c>
      <c r="AN1" s="21" t="s">
        <v>39</v>
      </c>
      <c r="AO1" s="21" t="s">
        <v>40</v>
      </c>
      <c r="AP1" s="22" t="s">
        <v>41</v>
      </c>
      <c r="AQ1" s="23" t="s">
        <v>42</v>
      </c>
      <c r="AR1" s="24" t="s">
        <v>43</v>
      </c>
      <c r="AS1" s="25" t="s">
        <v>44</v>
      </c>
      <c r="AT1" s="22" t="s">
        <v>45</v>
      </c>
      <c r="AU1" s="26" t="s">
        <v>46</v>
      </c>
      <c r="AV1" s="27" t="s">
        <v>47</v>
      </c>
      <c r="AW1" s="28" t="s">
        <v>48</v>
      </c>
      <c r="AX1" s="10" t="s">
        <v>49</v>
      </c>
      <c r="AY1" s="29" t="s">
        <v>50</v>
      </c>
      <c r="AZ1" s="10" t="s">
        <v>51</v>
      </c>
      <c r="BA1" s="30" t="s">
        <v>52</v>
      </c>
      <c r="BB1" s="31" t="s">
        <v>53</v>
      </c>
      <c r="BC1" s="29" t="s">
        <v>54</v>
      </c>
      <c r="BD1" s="32" t="s">
        <v>55</v>
      </c>
      <c r="BE1" s="33" t="s">
        <v>56</v>
      </c>
      <c r="BF1" s="29" t="s">
        <v>57</v>
      </c>
      <c r="BG1" s="30" t="s">
        <v>58</v>
      </c>
      <c r="BH1" s="29" t="s">
        <v>59</v>
      </c>
      <c r="BI1" s="30" t="s">
        <v>60</v>
      </c>
      <c r="BJ1" s="29" t="s">
        <v>61</v>
      </c>
      <c r="BK1" s="30" t="s">
        <v>62</v>
      </c>
      <c r="BL1" s="29" t="s">
        <v>63</v>
      </c>
      <c r="BM1" s="30" t="s">
        <v>64</v>
      </c>
      <c r="BN1" s="29" t="s">
        <v>65</v>
      </c>
      <c r="BO1" s="34" t="s">
        <v>66</v>
      </c>
      <c r="BP1" s="30" t="s">
        <v>67</v>
      </c>
      <c r="BQ1" s="29" t="s">
        <v>68</v>
      </c>
      <c r="BR1" s="34" t="s">
        <v>69</v>
      </c>
      <c r="BS1" s="30" t="s">
        <v>70</v>
      </c>
      <c r="BT1" s="29" t="s">
        <v>71</v>
      </c>
      <c r="BU1" s="34" t="s">
        <v>72</v>
      </c>
      <c r="BV1" s="30" t="s">
        <v>73</v>
      </c>
      <c r="BW1" s="29" t="s">
        <v>74</v>
      </c>
      <c r="BX1" s="29" t="s">
        <v>75</v>
      </c>
      <c r="BY1" s="35" t="s">
        <v>76</v>
      </c>
      <c r="BZ1" s="36" t="s">
        <v>77</v>
      </c>
      <c r="CA1" s="37" t="s">
        <v>78</v>
      </c>
      <c r="CB1" s="35" t="s">
        <v>79</v>
      </c>
      <c r="CC1" s="38" t="s">
        <v>80</v>
      </c>
      <c r="CD1" s="35" t="s">
        <v>81</v>
      </c>
      <c r="CE1" s="35" t="s">
        <v>82</v>
      </c>
      <c r="CF1" s="39" t="s">
        <v>83</v>
      </c>
      <c r="CG1" s="35" t="s">
        <v>84</v>
      </c>
      <c r="CH1" s="35" t="s">
        <v>85</v>
      </c>
      <c r="CI1" s="40" t="s">
        <v>86</v>
      </c>
    </row>
    <row r="2" spans="1:87" s="68" customFormat="1" ht="14.5" customHeight="1">
      <c r="A2" s="41">
        <v>1</v>
      </c>
      <c r="B2" s="42"/>
      <c r="C2" s="42" t="s">
        <v>87</v>
      </c>
      <c r="D2" s="42" t="s">
        <v>88</v>
      </c>
      <c r="E2" s="42" t="s">
        <v>89</v>
      </c>
      <c r="F2" s="42"/>
      <c r="G2" s="42"/>
      <c r="H2" s="42" t="s">
        <v>90</v>
      </c>
      <c r="I2" s="43"/>
      <c r="J2" s="42"/>
      <c r="K2" s="42"/>
      <c r="L2" s="44" t="s">
        <v>91</v>
      </c>
      <c r="M2" s="42" t="s">
        <v>92</v>
      </c>
      <c r="N2" s="42" t="s">
        <v>93</v>
      </c>
      <c r="O2" s="42" t="s">
        <v>94</v>
      </c>
      <c r="P2" s="42" t="s">
        <v>95</v>
      </c>
      <c r="Q2" s="45" t="s">
        <v>96</v>
      </c>
      <c r="R2" s="46" t="s">
        <v>97</v>
      </c>
      <c r="S2" s="47"/>
      <c r="T2" s="48" t="str">
        <f>_xlfn.TEXTJOIN("; ",TRUE,Q2:S2)</f>
        <v>100% Polyester; Rubber Wood, Plywood, Foam, Fabric</v>
      </c>
      <c r="U2" s="49"/>
      <c r="V2" s="42" t="s">
        <v>98</v>
      </c>
      <c r="W2" s="43" t="s">
        <v>99</v>
      </c>
      <c r="X2" s="43" t="s">
        <v>100</v>
      </c>
      <c r="Y2" s="46" t="s">
        <v>101</v>
      </c>
      <c r="Z2" s="43"/>
      <c r="AA2" s="48" t="str">
        <f>_xlfn.TEXTJOIN("; ",TRUE,W2:Z2)</f>
        <v>CULP Fabric - Vati Flax; new SW natural swatch SWGO 18283   ; All KD</v>
      </c>
      <c r="AB2" s="42" t="s">
        <v>102</v>
      </c>
      <c r="AC2" s="42" t="s">
        <v>103</v>
      </c>
      <c r="AD2" s="42" t="s">
        <v>104</v>
      </c>
      <c r="AE2" s="50"/>
      <c r="AF2" s="50"/>
      <c r="AG2" s="51">
        <v>34.700000000000003</v>
      </c>
      <c r="AH2" s="51">
        <v>30.3</v>
      </c>
      <c r="AI2" s="51">
        <v>17.7</v>
      </c>
      <c r="AJ2" s="51"/>
      <c r="AK2" s="48">
        <f t="shared" ref="AK2" si="0">AF2*0.454</f>
        <v>0</v>
      </c>
      <c r="AL2" s="52">
        <f t="shared" ref="AL2:AO2" si="1">AG2*2.54</f>
        <v>88.1</v>
      </c>
      <c r="AM2" s="52">
        <f t="shared" si="1"/>
        <v>77</v>
      </c>
      <c r="AN2" s="52">
        <f t="shared" si="1"/>
        <v>45</v>
      </c>
      <c r="AO2" s="52">
        <f t="shared" si="1"/>
        <v>0</v>
      </c>
      <c r="AP2" s="53">
        <v>1</v>
      </c>
      <c r="AQ2" s="54">
        <f>IF(AJ2="",AL2*AM2*AN2/1000000,AL2*AM2*(AN2/2+AO2/2)/1000000)</f>
        <v>0.30499999999999999</v>
      </c>
      <c r="AR2" s="55">
        <v>240</v>
      </c>
      <c r="AS2" s="56">
        <f>MAX(ROUNDUP(AG2,0),ROUNDUP(AH2,0),ROUNDUP(AI2,0))+((MIN(ROUNDUP(AG2,0),ROUNDUP(AH2,0),ROUNDUP(AI2,0))+MEDIAN(ROUNDUP(AG2,0),ROUNDUP(AH2,0),ROUNDUP(AI2,0))))*2</f>
        <v>133</v>
      </c>
      <c r="AT2" s="55">
        <v>5000</v>
      </c>
      <c r="AU2" s="57">
        <v>1.6</v>
      </c>
      <c r="AV2" s="58">
        <v>60.8</v>
      </c>
      <c r="AW2" s="59">
        <v>60.8</v>
      </c>
      <c r="AX2" s="60">
        <v>3500</v>
      </c>
      <c r="AY2" s="61">
        <f t="shared" ref="AY2" si="2">IF(ISERROR(AX2/AR2),"",AX2/AR2)</f>
        <v>14.58</v>
      </c>
      <c r="AZ2" s="62" t="s">
        <v>105</v>
      </c>
      <c r="BA2" s="63">
        <v>0.34</v>
      </c>
      <c r="BB2" s="61">
        <f t="shared" ref="BB2" si="3">IF(ISERROR(AV2*BA2),"",AV2*BA2)</f>
        <v>20.67</v>
      </c>
      <c r="BC2" s="61">
        <f t="shared" ref="BC2" si="4">IF(ISERROR(AV2+AY2+BB2),"",AV2+AY2+BB2)</f>
        <v>96.05</v>
      </c>
      <c r="BD2" s="64">
        <v>1000</v>
      </c>
      <c r="BE2" s="65">
        <v>1000</v>
      </c>
      <c r="BF2" s="61">
        <f>IF(BD2="","",BD2/BE2)</f>
        <v>1</v>
      </c>
      <c r="BG2" s="66">
        <v>0.08</v>
      </c>
      <c r="BH2" s="61">
        <f t="shared" ref="BH2" si="5">IF(ISERROR(CA2*BG2),"",CA2*BG2)</f>
        <v>12.84</v>
      </c>
      <c r="BI2" s="66">
        <v>0</v>
      </c>
      <c r="BJ2" s="61">
        <f t="shared" ref="BJ2" si="6">IF(ISERROR(CA2*BI2),"",CA2*BI2)</f>
        <v>0</v>
      </c>
      <c r="BK2" s="66">
        <v>0.01</v>
      </c>
      <c r="BL2" s="61">
        <f t="shared" ref="BL2" si="7">IF(ISERROR(CA2*BK2),"",CA2*BK2)</f>
        <v>1.61</v>
      </c>
      <c r="BM2" s="66">
        <v>0.1</v>
      </c>
      <c r="BN2" s="61">
        <f>IF(ISERROR(CA2*BM2),"",CA2*BM2)</f>
        <v>16.05</v>
      </c>
      <c r="BO2" s="67" t="s">
        <v>106</v>
      </c>
      <c r="BP2" s="66">
        <v>0.01</v>
      </c>
      <c r="BQ2" s="61">
        <f t="shared" ref="BQ2" si="8">IF(ISERROR(CA2*BP2),"",CA2*BP2)</f>
        <v>1.61</v>
      </c>
      <c r="BR2" s="67" t="s">
        <v>107</v>
      </c>
      <c r="BS2" s="66">
        <v>0</v>
      </c>
      <c r="BT2" s="61">
        <f t="shared" ref="BT2" si="9">IF(ISERROR(CA2*BS2),"",CA2*BS2)</f>
        <v>0</v>
      </c>
      <c r="BV2" s="66"/>
      <c r="BW2" s="61">
        <f t="shared" ref="BW2" si="10">IF(ISERROR(CA2*BV2),"",CA2*BV2)</f>
        <v>0</v>
      </c>
      <c r="BX2" s="61">
        <f>IF(ISERROR(BH2+BJ2+BL2+BN2+BQ2+BT2+BW2),"",BH2+BJ2+BL2+BN2+BQ2+BT2+BW2)</f>
        <v>32.11</v>
      </c>
      <c r="BY2" s="61">
        <f>IF(ISERROR(BC2+BF2+BX2),"",BC2+BF2+BX2)</f>
        <v>129.16</v>
      </c>
      <c r="BZ2" s="69">
        <f t="shared" ref="BZ2" si="11">IF(ISERROR((CA2-BY2)/CA2),"",(CA2-BY2)/CA2)</f>
        <v>0.1953</v>
      </c>
      <c r="CA2" s="67">
        <v>160.5</v>
      </c>
      <c r="CB2" s="61">
        <f>IF(CA2="","",CA2*1.05)</f>
        <v>168.53</v>
      </c>
      <c r="CC2" s="67">
        <v>35</v>
      </c>
      <c r="CD2" s="61">
        <f t="shared" ref="CD2" si="12">IF(AS2&lt;=130,CC2/(1-0.55)*(1-0.7),CC2/(1-0.55)*(1-0.7)-40)</f>
        <v>-16.670000000000002</v>
      </c>
      <c r="CE2" s="61">
        <f>IF(ISERROR(CB2+CD2),"",CB2+CD2)</f>
        <v>151.86000000000001</v>
      </c>
      <c r="CF2" s="59">
        <v>249.99</v>
      </c>
      <c r="CG2" s="69">
        <f>IF(ISERROR((CF2-CE2)/CF2),"",(CF2-CE2)/CF2)</f>
        <v>0.39250000000000002</v>
      </c>
      <c r="CH2" s="69">
        <f>IF(ISERROR((CF2-CB2)/CF2),"",(CF2-CB2)/CF2)</f>
        <v>0.32590000000000002</v>
      </c>
      <c r="CI2" s="70"/>
    </row>
    <row r="3" spans="1:87">
      <c r="BZ3" s="8"/>
      <c r="CF3" s="7"/>
      <c r="CG3" s="8"/>
      <c r="CH3" s="8"/>
    </row>
  </sheetData>
  <sheetProtection insertRows="0" deleteRows="0" sort="0"/>
  <protectedRanges>
    <protectedRange sqref="CA4:CE245 CF3:CH3 CG2:CH2 J3:P245 BB2:BC2 U2 AR2 AF3:AP245 A2:H245 M2:P2 CA2:CE2 AR3:BC245 J2:K2 BX2:BZ245 AT2:AW2 BD2:BH245 AQ2:AQ245 AA2:AE245 T2:T245 V2:V245 BO2:BQ245 AY2" name="Range1"/>
    <protectedRange sqref="AF2:AJ2 AK2:AO2" name="Range1_2"/>
    <protectedRange sqref="AX2" name="Range1_3"/>
    <protectedRange sqref="AZ2:BA2" name="Range1_4"/>
    <protectedRange sqref="CF2" name="Range1_5"/>
    <protectedRange sqref="BI2:BN207" name="Range1_1"/>
    <protectedRange sqref="BR3:BU207 BR2:BT2 BV2:BW207" name="Range1_7"/>
    <protectedRange sqref="U3:U248 W2:Z248 Q2:S248" name="Range1_1_1"/>
    <protectedRange sqref="I2:I243" name="Range1_8"/>
    <protectedRange sqref="CI2:CI243" name="Range1_9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2025-10-21T21:24:05Z</dcterms:created>
  <dcterms:modified xsi:type="dcterms:W3CDTF">2025-10-21T21:25:17Z</dcterms:modified>
</cp:coreProperties>
</file>