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B1F547F-0E93-4EE1-A447-679D0425E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'[7]Hardline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'[7]Hardline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[4]Sheet1!$EC$2:$EC$3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[4]Sheet1!$DS$2:$DS$2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[4]Sheet1!$EA$2:$EA$3</definedName>
    <definedName name="MATERIAL">'[1]x-Lists'!$AE$2:$AE$83</definedName>
    <definedName name="NumberOfGroups">12</definedName>
    <definedName name="Office">'[7]Hardline Drop down'!$C$5:$C$21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[6]a!$A$10:$B$35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[4]Sheet1!$EF$2:$EF$3</definedName>
    <definedName name="Upload">'[7]Hardline Drop down'!$E$5</definedName>
    <definedName name="VendorType">'[7]Hardline Drop down'!$F$5:$F$8</definedName>
    <definedName name="WEB_SIZE_CHART">'[1]x-Lists'!$X$2:$X$46</definedName>
    <definedName name="wood">[4]Sheet1!$EG$2:$EG$3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5" i="5" l="1"/>
  <c r="AS5" i="5"/>
  <c r="AO5" i="5"/>
  <c r="AM5" i="5"/>
  <c r="AK5" i="5"/>
  <c r="AT5" i="5" s="1"/>
  <c r="AC5" i="5"/>
  <c r="AE5" i="5" s="1"/>
  <c r="AB5" i="5"/>
  <c r="AY4" i="5"/>
  <c r="AS4" i="5"/>
  <c r="AO4" i="5"/>
  <c r="AM4" i="5"/>
  <c r="AK4" i="5"/>
  <c r="AT4" i="5" s="1"/>
  <c r="AC4" i="5"/>
  <c r="AE4" i="5" s="1"/>
  <c r="AB4" i="5"/>
  <c r="AY3" i="5"/>
  <c r="AS3" i="5"/>
  <c r="AO3" i="5"/>
  <c r="AM3" i="5"/>
  <c r="AK3" i="5"/>
  <c r="AT3" i="5" s="1"/>
  <c r="AC3" i="5"/>
  <c r="AE3" i="5" s="1"/>
  <c r="AB3" i="5"/>
  <c r="AY2" i="5"/>
  <c r="AS2" i="5"/>
  <c r="AO2" i="5"/>
  <c r="AM2" i="5"/>
  <c r="AK2" i="5"/>
  <c r="AT2" i="5" s="1"/>
  <c r="AC2" i="5"/>
  <c r="AE2" i="5" s="1"/>
  <c r="AB2" i="5"/>
  <c r="AH2" i="5" l="1"/>
  <c r="AI2" i="5" s="1"/>
  <c r="AU2" i="5" s="1"/>
  <c r="AV2" i="5" s="1"/>
  <c r="AH5" i="5"/>
  <c r="AI5" i="5" s="1"/>
  <c r="AU5" i="5" s="1"/>
  <c r="AV5" i="5" s="1"/>
  <c r="AH3" i="5"/>
  <c r="AI3" i="5" s="1"/>
  <c r="AU3" i="5" s="1"/>
  <c r="AV3" i="5" s="1"/>
  <c r="AH4" i="5"/>
  <c r="AI4" i="5" s="1"/>
  <c r="AU4" i="5" s="1"/>
  <c r="AV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<sst xmlns="http://schemas.openxmlformats.org/spreadsheetml/2006/main" count="108" uniqueCount="74">
  <si>
    <t>Pierre</t>
  </si>
  <si>
    <t>Brand</t>
  </si>
  <si>
    <t>Comfort Spaces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</si>
  <si>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</si>
  <si>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</si>
  <si>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</si>
  <si>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</si>
  <si>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</si>
  <si>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</si>
  <si>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</si>
  <si>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</si>
  <si>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</si>
  <si>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</si>
  <si>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</si>
  <si>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</si>
  <si>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</si>
  <si>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</si>
  <si>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</si>
  <si>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</si>
  <si>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</si>
  <si>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</si>
  <si>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</si>
  <si>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</si>
  <si>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</si>
  <si>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</si>
  <si>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</si>
  <si>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</si>
  <si>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</si>
  <si>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</si>
  <si>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</si>
  <si>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</si>
  <si>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</si>
  <si>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</si>
  <si>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</si>
  <si>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</si>
  <si>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</si>
  <si>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</si>
  <si>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</si>
  <si>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</si>
  <si>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</si>
  <si>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</si>
  <si>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</si>
  <si>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</si>
  <si>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</si>
  <si>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</si>
  <si>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</si>
  <si>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</si>
  <si>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</si>
  <si>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</si>
  <si>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</si>
  <si>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</si>
  <si>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</si>
  <si>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</si>
  <si>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Initial Rollout Forecast</t>
  </si>
  <si>
    <t>Mini Quilt Set</t>
  </si>
  <si>
    <t>100% Polyester Quilt</t>
  </si>
  <si>
    <t>Quilt/sham face: 100% polyester 85gram micro fiber printed, back: 100% polyester solid, Quilt filling: 120gram polyester</t>
  </si>
  <si>
    <t>Polyester Microfiber</t>
  </si>
  <si>
    <t>1 Quilt:66"W x 90"L
1 Sham:20"W x 26"L</t>
  </si>
  <si>
    <t>Blue/Navy</t>
  </si>
  <si>
    <t>Compressed/Knocked Down</t>
  </si>
  <si>
    <t>9404.40.9022</t>
  </si>
  <si>
    <t>1 Quilt:90"W x 90"L
2 Sham:20"W x 26"L(2)</t>
  </si>
  <si>
    <t>Black</t>
  </si>
  <si>
    <t>Piece</t>
  </si>
  <si>
    <t>CS14-0861-3</t>
    <phoneticPr fontId="7" type="noConversion"/>
  </si>
  <si>
    <t>CS14-0862-3</t>
    <phoneticPr fontId="7" type="noConversion"/>
  </si>
  <si>
    <t>CS14-0863-3</t>
    <phoneticPr fontId="7" type="noConversion"/>
  </si>
  <si>
    <t>CS14-0864-3</t>
    <phoneticPr fontId="7" type="noConversion"/>
  </si>
  <si>
    <t>086569018199</t>
    <phoneticPr fontId="7" type="noConversion"/>
  </si>
  <si>
    <t>086569018212</t>
  </si>
  <si>
    <t>086569018205</t>
  </si>
  <si>
    <t>086569018229</t>
  </si>
  <si>
    <t>COVERLET&amp;BEDSPR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</si>
</sst>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(&quot;$&quot;* #,##0.00_);_(&quot;$&quot;* \(#,##0.00\);_(&quot;$&quot;* &quot;-&quot;??_);_(@_)"/>
    <numFmt numFmtId="179" formatCode="&quot;$&quot;#,##0.00"/>
    <numFmt numFmtId="181" formatCode="[$¥-478]#,##0.00"/>
    <numFmt numFmtId="182" formatCode="0.0"/>
    <numFmt numFmtId="183" formatCode="0.000"/>
  </numFmts>
  <fonts count="8">
    <font>
      <sz val="11"/>
      <name val="Calibri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78" fontId="2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</cellStyleXfs>
  <cellXfs count="49">
    <xf numFmtId="0" fontId="0" fillId="0" borderId="0" xfId="0"/>
    <xf numFmtId="0" fontId="5" fillId="0" borderId="0" xfId="2" applyFont="1" applyAlignment="1">
      <alignment wrapText="1"/>
    </xf>
    <xf numFmtId="0" fontId="2" fillId="0" borderId="0" xfId="2" applyAlignment="1">
      <alignment horizontal="center" wrapText="1"/>
    </xf>
    <xf numFmtId="0" fontId="2" fillId="0" borderId="0" xfId="2" applyAlignment="1">
      <alignment wrapText="1"/>
    </xf>
    <xf numFmtId="181" fontId="2" fillId="0" borderId="0" xfId="2" applyNumberFormat="1" applyAlignment="1">
      <alignment wrapText="1"/>
    </xf>
    <xf numFmtId="2" fontId="2" fillId="0" borderId="0" xfId="2" applyNumberFormat="1" applyAlignment="1">
      <alignment wrapText="1"/>
    </xf>
    <xf numFmtId="179" fontId="2" fillId="0" borderId="0" xfId="2" applyNumberFormat="1" applyAlignment="1">
      <alignment wrapText="1"/>
    </xf>
    <xf numFmtId="182" fontId="2" fillId="0" borderId="0" xfId="2" applyNumberFormat="1" applyAlignment="1">
      <alignment wrapText="1"/>
    </xf>
    <xf numFmtId="1" fontId="2" fillId="0" borderId="0" xfId="2" applyNumberFormat="1" applyAlignment="1">
      <alignment wrapText="1"/>
    </xf>
    <xf numFmtId="183" fontId="2" fillId="0" borderId="0" xfId="2" applyNumberFormat="1" applyAlignment="1">
      <alignment wrapText="1"/>
    </xf>
    <xf numFmtId="10" fontId="2" fillId="0" borderId="0" xfId="2" applyNumberFormat="1" applyAlignment="1">
      <alignment wrapText="1"/>
    </xf>
    <xf numFmtId="0" fontId="1" fillId="0" borderId="1" xfId="2" applyFont="1" applyBorder="1" applyAlignment="1">
      <alignment horizontal="center" wrapText="1"/>
    </xf>
    <xf numFmtId="0" fontId="1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0" fontId="5" fillId="0" borderId="1" xfId="2" applyFont="1" applyBorder="1" applyAlignment="1">
      <alignment horizontal="center" wrapText="1"/>
    </xf>
    <xf numFmtId="0" fontId="5" fillId="0" borderId="1" xfId="2" applyFont="1" applyBorder="1" applyAlignment="1">
      <alignment wrapText="1"/>
    </xf>
    <xf numFmtId="181" fontId="1" fillId="5" borderId="1" xfId="2" applyNumberFormat="1" applyFont="1" applyFill="1" applyBorder="1" applyAlignment="1">
      <alignment horizontal="center" wrapText="1"/>
    </xf>
    <xf numFmtId="2" fontId="1" fillId="5" borderId="1" xfId="2" applyNumberFormat="1" applyFont="1" applyFill="1" applyBorder="1" applyAlignment="1">
      <alignment horizontal="center" wrapText="1"/>
    </xf>
    <xf numFmtId="179" fontId="6" fillId="5" borderId="1" xfId="3" applyNumberFormat="1" applyFont="1" applyFill="1" applyBorder="1" applyAlignment="1">
      <alignment wrapText="1"/>
    </xf>
    <xf numFmtId="179" fontId="1" fillId="6" borderId="2" xfId="2" applyNumberFormat="1" applyFont="1" applyFill="1" applyBorder="1" applyAlignment="1">
      <alignment horizontal="center" wrapText="1"/>
    </xf>
    <xf numFmtId="179" fontId="1" fillId="5" borderId="1" xfId="2" applyNumberFormat="1" applyFont="1" applyFill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182" fontId="1" fillId="0" borderId="1" xfId="2" applyNumberFormat="1" applyFont="1" applyBorder="1" applyAlignment="1">
      <alignment horizontal="center" wrapText="1"/>
    </xf>
    <xf numFmtId="181" fontId="5" fillId="0" borderId="1" xfId="2" applyNumberFormat="1" applyFont="1" applyBorder="1" applyAlignment="1">
      <alignment wrapText="1"/>
    </xf>
    <xf numFmtId="2" fontId="5" fillId="0" borderId="1" xfId="2" applyNumberFormat="1" applyFont="1" applyBorder="1" applyAlignment="1">
      <alignment wrapText="1"/>
    </xf>
    <xf numFmtId="179" fontId="5" fillId="7" borderId="1" xfId="1" applyNumberFormat="1" applyFont="1" applyFill="1" applyBorder="1" applyAlignment="1">
      <alignment wrapText="1"/>
    </xf>
    <xf numFmtId="179" fontId="5" fillId="0" borderId="2" xfId="2" applyNumberFormat="1" applyFont="1" applyBorder="1" applyAlignment="1">
      <alignment wrapText="1"/>
    </xf>
    <xf numFmtId="179" fontId="5" fillId="0" borderId="1" xfId="2" applyNumberFormat="1" applyFont="1" applyBorder="1" applyAlignment="1">
      <alignment wrapText="1"/>
    </xf>
    <xf numFmtId="182" fontId="5" fillId="0" borderId="1" xfId="2" applyNumberFormat="1" applyFont="1" applyBorder="1" applyAlignment="1">
      <alignment wrapText="1"/>
    </xf>
    <xf numFmtId="2" fontId="1" fillId="0" borderId="1" xfId="2" applyNumberFormat="1" applyFont="1" applyBorder="1" applyAlignment="1">
      <alignment horizontal="center" wrapText="1"/>
    </xf>
    <xf numFmtId="1" fontId="1" fillId="0" borderId="1" xfId="2" applyNumberFormat="1" applyFont="1" applyBorder="1" applyAlignment="1">
      <alignment horizontal="center" wrapText="1"/>
    </xf>
    <xf numFmtId="183" fontId="6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9" fontId="6" fillId="0" borderId="1" xfId="3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83" fontId="5" fillId="7" borderId="1" xfId="2" applyNumberFormat="1" applyFont="1" applyFill="1" applyBorder="1" applyAlignment="1">
      <alignment wrapText="1"/>
    </xf>
    <xf numFmtId="1" fontId="5" fillId="7" borderId="1" xfId="2" applyNumberFormat="1" applyFont="1" applyFill="1" applyBorder="1" applyAlignment="1">
      <alignment wrapText="1"/>
    </xf>
    <xf numFmtId="179" fontId="5" fillId="7" borderId="1" xfId="2" applyNumberFormat="1" applyFont="1" applyFill="1" applyBorder="1" applyAlignment="1">
      <alignment wrapText="1"/>
    </xf>
    <xf numFmtId="10" fontId="1" fillId="0" borderId="1" xfId="2" applyNumberFormat="1" applyFont="1" applyBorder="1" applyAlignment="1">
      <alignment horizontal="center" wrapText="1"/>
    </xf>
    <xf numFmtId="10" fontId="5" fillId="0" borderId="1" xfId="2" applyNumberFormat="1" applyFont="1" applyBorder="1" applyAlignment="1">
      <alignment wrapText="1"/>
    </xf>
    <xf numFmtId="179" fontId="6" fillId="2" borderId="1" xfId="3" applyNumberFormat="1" applyFont="1" applyFill="1" applyBorder="1" applyAlignment="1">
      <alignment wrapText="1"/>
    </xf>
    <xf numFmtId="10" fontId="6" fillId="2" borderId="1" xfId="3" applyNumberFormat="1" applyFont="1" applyFill="1" applyBorder="1" applyAlignment="1">
      <alignment wrapText="1"/>
    </xf>
    <xf numFmtId="10" fontId="5" fillId="7" borderId="1" xfId="4" applyNumberFormat="1" applyFont="1" applyFill="1" applyBorder="1" applyAlignment="1">
      <alignment wrapText="1"/>
    </xf>
    <xf numFmtId="179" fontId="1" fillId="2" borderId="1" xfId="2" applyNumberFormat="1" applyFont="1" applyFill="1" applyBorder="1" applyAlignment="1">
      <alignment horizontal="center" wrapText="1"/>
    </xf>
    <xf numFmtId="10" fontId="1" fillId="2" borderId="1" xfId="2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</cellXfs>
  <cellStyles count="7">
    <cellStyle name="Currency 2" xfId="1" xr:uid="{00000000-0005-0000-0000-000031000000}"/>
    <cellStyle name="Normal 2" xfId="2" xr:uid="{00000000-0005-0000-0000-000032000000}"/>
    <cellStyle name="Normal 2 18 2" xfId="3" xr:uid="{00000000-0005-0000-0000-000033000000}"/>
    <cellStyle name="Percent 2" xfId="4" xr:uid="{00000000-0005-0000-0000-000034000000}"/>
    <cellStyle name="Style 1" xfId="5" xr:uid="{00000000-0005-0000-0000-000035000000}"/>
    <cellStyle name="常规" xfId="0" builtinId="0"/>
    <cellStyle name="样式 1 2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3478;&#32442;&#20845;&#37096;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5"/>
  <sheetViews>
    <sheetView tabSelected="1" workbookViewId="0">
      <selection activeCell="L9" sqref="L9"/>
    </sheetView>
  </sheetViews>
  <sheetFormatPr defaultColWidth="9.140625" defaultRowHeight="15"/>
  <cols>
    <col min="1" max="1" width="10.140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140625" style="3" customWidth="1"/>
    <col min="7" max="7" width="9.140625" style="3" customWidth="1"/>
    <col min="8" max="8" width="14" style="3" customWidth="1"/>
    <col min="9" max="9" width="11.140625" style="3" customWidth="1"/>
    <col min="10" max="10" width="28.140625" style="3" customWidth="1"/>
    <col min="11" max="11" width="13.28515625" style="3" customWidth="1"/>
    <col min="12" max="12" width="23.140625" style="3" customWidth="1"/>
    <col min="13" max="13" width="9" style="3" customWidth="1"/>
    <col min="14" max="14" width="14.42578125" style="3" customWidth="1"/>
    <col min="15" max="15" width="26.28515625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2.7109375" style="6" customWidth="1"/>
    <col min="51" max="51" width="12.140625" style="10" customWidth="1"/>
    <col min="52" max="52" width="12.140625" style="8" customWidth="1"/>
    <col min="53" max="53" width="20" style="3" customWidth="1"/>
    <col min="54" max="54" width="9.140625" style="3" customWidth="1"/>
    <col min="55" max="16384" width="9.140625" style="3"/>
  </cols>
  <sheetData>
    <row r="1" spans="1:52" ht="63.4" customHeight="1">
      <c r="A1" s="11" t="s">
        <v>4</v>
      </c>
      <c r="B1" s="11" t="s">
        <v>5</v>
      </c>
      <c r="C1" s="12" t="s">
        <v>6</v>
      </c>
      <c r="D1" s="13" t="s">
        <v>1</v>
      </c>
      <c r="E1" s="13" t="s">
        <v>3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5" t="s">
        <v>17</v>
      </c>
      <c r="Q1" s="18" t="s">
        <v>18</v>
      </c>
      <c r="R1" s="19" t="s">
        <v>19</v>
      </c>
      <c r="S1" s="20" t="s">
        <v>20</v>
      </c>
      <c r="T1" s="21" t="s">
        <v>21</v>
      </c>
      <c r="U1" s="22" t="s">
        <v>22</v>
      </c>
      <c r="V1" s="23" t="s">
        <v>23</v>
      </c>
      <c r="W1" s="24" t="s">
        <v>24</v>
      </c>
      <c r="X1" s="24" t="s">
        <v>25</v>
      </c>
      <c r="Y1" s="24" t="s">
        <v>26</v>
      </c>
      <c r="Z1" s="31" t="s">
        <v>27</v>
      </c>
      <c r="AA1" s="32" t="s">
        <v>28</v>
      </c>
      <c r="AB1" s="33" t="s">
        <v>29</v>
      </c>
      <c r="AC1" s="34" t="s">
        <v>30</v>
      </c>
      <c r="AD1" s="11" t="s">
        <v>31</v>
      </c>
      <c r="AE1" s="35" t="s">
        <v>32</v>
      </c>
      <c r="AF1" s="11" t="s">
        <v>33</v>
      </c>
      <c r="AG1" s="40" t="s">
        <v>34</v>
      </c>
      <c r="AH1" s="35" t="s">
        <v>35</v>
      </c>
      <c r="AI1" s="35" t="s">
        <v>36</v>
      </c>
      <c r="AJ1" s="40" t="s">
        <v>37</v>
      </c>
      <c r="AK1" s="35" t="s">
        <v>38</v>
      </c>
      <c r="AL1" s="40" t="s">
        <v>39</v>
      </c>
      <c r="AM1" s="35" t="s">
        <v>40</v>
      </c>
      <c r="AN1" s="40" t="s">
        <v>41</v>
      </c>
      <c r="AO1" s="35" t="s">
        <v>42</v>
      </c>
      <c r="AP1" s="35" t="s">
        <v>43</v>
      </c>
      <c r="AQ1" s="23" t="s">
        <v>44</v>
      </c>
      <c r="AR1" s="40" t="s">
        <v>45</v>
      </c>
      <c r="AS1" s="35" t="s">
        <v>46</v>
      </c>
      <c r="AT1" s="35" t="s">
        <v>47</v>
      </c>
      <c r="AU1" s="42" t="s">
        <v>48</v>
      </c>
      <c r="AV1" s="43" t="s">
        <v>49</v>
      </c>
      <c r="AW1" s="42" t="s">
        <v>50</v>
      </c>
      <c r="AX1" s="45" t="s">
        <v>51</v>
      </c>
      <c r="AY1" s="46" t="s">
        <v>52</v>
      </c>
      <c r="AZ1" s="32" t="s">
        <v>53</v>
      </c>
    </row>
    <row r="2" spans="1:52" s="1" customFormat="1" ht="47.45" customHeight="1">
      <c r="A2" s="16">
        <v>1</v>
      </c>
      <c r="B2" s="17"/>
      <c r="C2" s="17"/>
      <c r="D2" s="17" t="s">
        <v>2</v>
      </c>
      <c r="E2" s="17"/>
      <c r="F2" s="17" t="s">
        <v>73</v>
      </c>
      <c r="G2" s="17" t="s">
        <v>0</v>
      </c>
      <c r="H2" s="17" t="s">
        <v>54</v>
      </c>
      <c r="I2" s="17" t="s">
        <v>55</v>
      </c>
      <c r="J2" s="17" t="s">
        <v>56</v>
      </c>
      <c r="K2" s="17" t="s">
        <v>57</v>
      </c>
      <c r="L2" s="17" t="s">
        <v>58</v>
      </c>
      <c r="M2" s="17" t="s">
        <v>59</v>
      </c>
      <c r="N2" s="47" t="s">
        <v>65</v>
      </c>
      <c r="O2" s="48" t="s">
        <v>69</v>
      </c>
      <c r="P2" s="17" t="s">
        <v>64</v>
      </c>
      <c r="Q2" s="25">
        <v>49.1</v>
      </c>
      <c r="R2" s="26">
        <v>8.1999999999999993</v>
      </c>
      <c r="S2" s="27">
        <v>5.99</v>
      </c>
      <c r="T2" s="28">
        <v>5.99</v>
      </c>
      <c r="U2" s="29"/>
      <c r="V2" s="17" t="s">
        <v>60</v>
      </c>
      <c r="W2" s="30">
        <v>45</v>
      </c>
      <c r="X2" s="30">
        <v>36</v>
      </c>
      <c r="Y2" s="30">
        <v>40</v>
      </c>
      <c r="Z2" s="26">
        <v>2</v>
      </c>
      <c r="AA2" s="36">
        <v>3</v>
      </c>
      <c r="AB2" s="37">
        <f>IF(W2="","",W2*X2*Y2/1000000)</f>
        <v>6.5000000000000002E-2</v>
      </c>
      <c r="AC2" s="38">
        <f>IF(AA2="","",65/AB2*AA2)</f>
        <v>3000</v>
      </c>
      <c r="AD2" s="17">
        <v>3700</v>
      </c>
      <c r="AE2" s="39">
        <f>IF(ISERROR(AD2/AC2),"",AD2/AC2)</f>
        <v>1.23</v>
      </c>
      <c r="AF2" s="17" t="s">
        <v>61</v>
      </c>
      <c r="AG2" s="41">
        <v>0.42799999999999999</v>
      </c>
      <c r="AH2" s="39">
        <f>IF(ISERROR(T2*AG2),"",T2*AG2)</f>
        <v>2.56</v>
      </c>
      <c r="AI2" s="39">
        <f>IF(ISERROR(T2+AE2+AH2),"",T2+AE2+AH2)</f>
        <v>9.7799999999999994</v>
      </c>
      <c r="AJ2" s="41">
        <v>0.31</v>
      </c>
      <c r="AK2" s="39">
        <f>IF(ISERROR(AW2*AJ2),"",AW2*AJ2)</f>
        <v>7.22</v>
      </c>
      <c r="AL2" s="41">
        <v>0</v>
      </c>
      <c r="AM2" s="39">
        <f>IF(ISERROR(AW2*AL2),"",AW2*AL2)</f>
        <v>0</v>
      </c>
      <c r="AN2" s="41">
        <v>0.1</v>
      </c>
      <c r="AO2" s="39">
        <f>IF(ISERROR(AW2*AN2),"",AW2*AN2)</f>
        <v>2.33</v>
      </c>
      <c r="AP2" s="39">
        <v>0</v>
      </c>
      <c r="AQ2" s="17"/>
      <c r="AR2" s="41"/>
      <c r="AS2" s="39">
        <f>IF(ISERROR(AW2*AR2),"",AW2*AR2)</f>
        <v>0</v>
      </c>
      <c r="AT2" s="39">
        <f>IF(ISERROR(AK2+AM2+AO2+AP2+AS2),"",AK2+AM2+AO2+AP2+AS2)</f>
        <v>9.5500000000000007</v>
      </c>
      <c r="AU2" s="39">
        <f>IF(ISERROR(AI2+AT2),"",AI2+AT2)</f>
        <v>19.329999999999998</v>
      </c>
      <c r="AV2" s="44">
        <f>IF(ISERROR((AW2-AU2)/AW2),"",(AW2-AU2)/AW2)</f>
        <v>0.17</v>
      </c>
      <c r="AW2" s="39">
        <v>23.29</v>
      </c>
      <c r="AX2" s="29">
        <v>34.99</v>
      </c>
      <c r="AY2" s="41">
        <f t="shared" ref="AY2:AY5" si="0">(AX2-AW2)/AX2</f>
        <v>0.33439999999999998</v>
      </c>
      <c r="AZ2" s="36"/>
    </row>
    <row r="3" spans="1:52" s="1" customFormat="1" ht="47.45" customHeight="1">
      <c r="A3" s="16">
        <v>2</v>
      </c>
      <c r="B3" s="17"/>
      <c r="C3" s="17"/>
      <c r="D3" s="17" t="s">
        <v>2</v>
      </c>
      <c r="E3" s="17"/>
      <c r="F3" s="17" t="s">
        <v>73</v>
      </c>
      <c r="G3" s="17" t="s">
        <v>0</v>
      </c>
      <c r="H3" s="17" t="s">
        <v>54</v>
      </c>
      <c r="I3" s="17" t="s">
        <v>55</v>
      </c>
      <c r="J3" s="17" t="s">
        <v>56</v>
      </c>
      <c r="K3" s="17" t="s">
        <v>57</v>
      </c>
      <c r="L3" s="17" t="s">
        <v>62</v>
      </c>
      <c r="M3" s="17" t="s">
        <v>59</v>
      </c>
      <c r="N3" s="47" t="s">
        <v>66</v>
      </c>
      <c r="O3" s="48" t="s">
        <v>70</v>
      </c>
      <c r="P3" s="17" t="s">
        <v>64</v>
      </c>
      <c r="Q3" s="25">
        <v>67.599999999999994</v>
      </c>
      <c r="R3" s="26">
        <v>8.1999999999999993</v>
      </c>
      <c r="S3" s="27">
        <v>8.24</v>
      </c>
      <c r="T3" s="28">
        <v>8.24</v>
      </c>
      <c r="U3" s="29"/>
      <c r="V3" s="17" t="s">
        <v>60</v>
      </c>
      <c r="W3" s="30">
        <v>45</v>
      </c>
      <c r="X3" s="30">
        <v>36</v>
      </c>
      <c r="Y3" s="30">
        <v>48</v>
      </c>
      <c r="Z3" s="26">
        <v>2</v>
      </c>
      <c r="AA3" s="36">
        <v>3</v>
      </c>
      <c r="AB3" s="37">
        <f t="shared" ref="AB3:AB5" si="1">IF(W3="","",W3*X3*Y3/1000000)</f>
        <v>7.8E-2</v>
      </c>
      <c r="AC3" s="38">
        <f t="shared" ref="AC3:AC5" si="2">IF(AA3="","",65/AB3*AA3)</f>
        <v>2500</v>
      </c>
      <c r="AD3" s="17">
        <v>3700</v>
      </c>
      <c r="AE3" s="39">
        <f t="shared" ref="AE3:AE5" si="3">IF(ISERROR(AD3/AC3),"",AD3/AC3)</f>
        <v>1.48</v>
      </c>
      <c r="AF3" s="17" t="s">
        <v>61</v>
      </c>
      <c r="AG3" s="41">
        <v>0.42799999999999999</v>
      </c>
      <c r="AH3" s="39">
        <f t="shared" ref="AH3:AH5" si="4">IF(ISERROR(T3*AG3),"",T3*AG3)</f>
        <v>3.53</v>
      </c>
      <c r="AI3" s="39">
        <f t="shared" ref="AI3:AI5" si="5">IF(ISERROR(T3+AE3+AH3),"",T3+AE3+AH3)</f>
        <v>13.25</v>
      </c>
      <c r="AJ3" s="41">
        <v>0.31</v>
      </c>
      <c r="AK3" s="39">
        <f t="shared" ref="AK3:AK5" si="6">IF(ISERROR(AW3*AJ3),"",AW3*AJ3)</f>
        <v>9.39</v>
      </c>
      <c r="AL3" s="41">
        <v>0</v>
      </c>
      <c r="AM3" s="39">
        <f t="shared" ref="AM3:AM5" si="7">IF(ISERROR(AW3*AL3),"",AW3*AL3)</f>
        <v>0</v>
      </c>
      <c r="AN3" s="41">
        <v>0.1</v>
      </c>
      <c r="AO3" s="39">
        <f t="shared" ref="AO3:AO5" si="8">IF(ISERROR(AW3*AN3),"",AW3*AN3)</f>
        <v>3.03</v>
      </c>
      <c r="AP3" s="39">
        <v>0</v>
      </c>
      <c r="AQ3" s="17"/>
      <c r="AR3" s="41"/>
      <c r="AS3" s="39">
        <f t="shared" ref="AS3:AS5" si="9">IF(ISERROR(AW3*AR3),"",AW3*AR3)</f>
        <v>0</v>
      </c>
      <c r="AT3" s="39">
        <f t="shared" ref="AT3:AT5" si="10">IF(ISERROR(AK3+AM3+AO3+AP3+AS3),"",AK3+AM3+AO3+AP3+AS3)</f>
        <v>12.42</v>
      </c>
      <c r="AU3" s="39">
        <f t="shared" ref="AU3:AU5" si="11">IF(ISERROR(AI3+AT3),"",AI3+AT3)</f>
        <v>25.67</v>
      </c>
      <c r="AV3" s="44">
        <f t="shared" ref="AV3:AV5" si="12">IF(ISERROR((AW3-AU3)/AW3),"",(AW3-AU3)/AW3)</f>
        <v>0.1522</v>
      </c>
      <c r="AW3" s="39">
        <v>30.28</v>
      </c>
      <c r="AX3" s="29">
        <v>42.99</v>
      </c>
      <c r="AY3" s="41">
        <f t="shared" si="0"/>
        <v>0.29570000000000002</v>
      </c>
      <c r="AZ3" s="36"/>
    </row>
    <row r="4" spans="1:52" s="1" customFormat="1" ht="47.45" customHeight="1">
      <c r="A4" s="16">
        <v>3</v>
      </c>
      <c r="B4" s="17"/>
      <c r="C4" s="17"/>
      <c r="D4" s="17" t="s">
        <v>2</v>
      </c>
      <c r="E4" s="17"/>
      <c r="F4" s="17" t="s">
        <v>73</v>
      </c>
      <c r="G4" s="17" t="s">
        <v>0</v>
      </c>
      <c r="H4" s="17" t="s">
        <v>54</v>
      </c>
      <c r="I4" s="17" t="s">
        <v>55</v>
      </c>
      <c r="J4" s="17" t="s">
        <v>56</v>
      </c>
      <c r="K4" s="17" t="s">
        <v>57</v>
      </c>
      <c r="L4" s="17" t="s">
        <v>58</v>
      </c>
      <c r="M4" s="17" t="s">
        <v>63</v>
      </c>
      <c r="N4" s="47" t="s">
        <v>67</v>
      </c>
      <c r="O4" s="48" t="s">
        <v>71</v>
      </c>
      <c r="P4" s="17" t="s">
        <v>64</v>
      </c>
      <c r="Q4" s="25">
        <v>49.1</v>
      </c>
      <c r="R4" s="26">
        <v>8.1999999999999993</v>
      </c>
      <c r="S4" s="27">
        <v>5.99</v>
      </c>
      <c r="T4" s="28">
        <v>5.99</v>
      </c>
      <c r="U4" s="29"/>
      <c r="V4" s="17" t="s">
        <v>60</v>
      </c>
      <c r="W4" s="30">
        <v>45</v>
      </c>
      <c r="X4" s="30">
        <v>36</v>
      </c>
      <c r="Y4" s="30">
        <v>40</v>
      </c>
      <c r="Z4" s="26">
        <v>2</v>
      </c>
      <c r="AA4" s="36">
        <v>3</v>
      </c>
      <c r="AB4" s="37">
        <f t="shared" si="1"/>
        <v>6.5000000000000002E-2</v>
      </c>
      <c r="AC4" s="38">
        <f t="shared" si="2"/>
        <v>3000</v>
      </c>
      <c r="AD4" s="17">
        <v>3700</v>
      </c>
      <c r="AE4" s="39">
        <f t="shared" si="3"/>
        <v>1.23</v>
      </c>
      <c r="AF4" s="17" t="s">
        <v>61</v>
      </c>
      <c r="AG4" s="41">
        <v>0.42799999999999999</v>
      </c>
      <c r="AH4" s="39">
        <f t="shared" si="4"/>
        <v>2.56</v>
      </c>
      <c r="AI4" s="39">
        <f t="shared" si="5"/>
        <v>9.7799999999999994</v>
      </c>
      <c r="AJ4" s="41">
        <v>0.31</v>
      </c>
      <c r="AK4" s="39">
        <f t="shared" si="6"/>
        <v>7.22</v>
      </c>
      <c r="AL4" s="41">
        <v>0</v>
      </c>
      <c r="AM4" s="39">
        <f t="shared" si="7"/>
        <v>0</v>
      </c>
      <c r="AN4" s="41">
        <v>0.1</v>
      </c>
      <c r="AO4" s="39">
        <f t="shared" si="8"/>
        <v>2.33</v>
      </c>
      <c r="AP4" s="39">
        <v>0</v>
      </c>
      <c r="AQ4" s="17"/>
      <c r="AR4" s="41"/>
      <c r="AS4" s="39">
        <f t="shared" si="9"/>
        <v>0</v>
      </c>
      <c r="AT4" s="39">
        <f t="shared" si="10"/>
        <v>9.5500000000000007</v>
      </c>
      <c r="AU4" s="39">
        <f t="shared" si="11"/>
        <v>19.329999999999998</v>
      </c>
      <c r="AV4" s="44">
        <f t="shared" si="12"/>
        <v>0.17</v>
      </c>
      <c r="AW4" s="39">
        <v>23.29</v>
      </c>
      <c r="AX4" s="29">
        <v>34.99</v>
      </c>
      <c r="AY4" s="41">
        <f t="shared" si="0"/>
        <v>0.33439999999999998</v>
      </c>
      <c r="AZ4" s="36"/>
    </row>
    <row r="5" spans="1:52" s="1" customFormat="1" ht="47.45" customHeight="1">
      <c r="A5" s="16">
        <v>4</v>
      </c>
      <c r="B5" s="17"/>
      <c r="C5" s="17"/>
      <c r="D5" s="17" t="s">
        <v>2</v>
      </c>
      <c r="E5" s="17"/>
      <c r="F5" s="17" t="s">
        <v>73</v>
      </c>
      <c r="G5" s="17" t="s">
        <v>0</v>
      </c>
      <c r="H5" s="17" t="s">
        <v>54</v>
      </c>
      <c r="I5" s="17" t="s">
        <v>55</v>
      </c>
      <c r="J5" s="17" t="s">
        <v>56</v>
      </c>
      <c r="K5" s="17" t="s">
        <v>57</v>
      </c>
      <c r="L5" s="17" t="s">
        <v>62</v>
      </c>
      <c r="M5" s="17" t="s">
        <v>63</v>
      </c>
      <c r="N5" s="47" t="s">
        <v>68</v>
      </c>
      <c r="O5" s="48" t="s">
        <v>72</v>
      </c>
      <c r="P5" s="17" t="s">
        <v>64</v>
      </c>
      <c r="Q5" s="25">
        <v>67.599999999999994</v>
      </c>
      <c r="R5" s="26">
        <v>8.1999999999999993</v>
      </c>
      <c r="S5" s="27">
        <v>8.24</v>
      </c>
      <c r="T5" s="28">
        <v>8.24</v>
      </c>
      <c r="U5" s="29"/>
      <c r="V5" s="17" t="s">
        <v>60</v>
      </c>
      <c r="W5" s="30">
        <v>45</v>
      </c>
      <c r="X5" s="30">
        <v>36</v>
      </c>
      <c r="Y5" s="30">
        <v>48</v>
      </c>
      <c r="Z5" s="26">
        <v>2</v>
      </c>
      <c r="AA5" s="36">
        <v>3</v>
      </c>
      <c r="AB5" s="37">
        <f t="shared" si="1"/>
        <v>7.8E-2</v>
      </c>
      <c r="AC5" s="38">
        <f t="shared" si="2"/>
        <v>2500</v>
      </c>
      <c r="AD5" s="17">
        <v>3700</v>
      </c>
      <c r="AE5" s="39">
        <f t="shared" si="3"/>
        <v>1.48</v>
      </c>
      <c r="AF5" s="17" t="s">
        <v>61</v>
      </c>
      <c r="AG5" s="41">
        <v>0.42799999999999999</v>
      </c>
      <c r="AH5" s="39">
        <f t="shared" si="4"/>
        <v>3.53</v>
      </c>
      <c r="AI5" s="39">
        <f t="shared" si="5"/>
        <v>13.25</v>
      </c>
      <c r="AJ5" s="41">
        <v>0.31</v>
      </c>
      <c r="AK5" s="39">
        <f t="shared" si="6"/>
        <v>9.39</v>
      </c>
      <c r="AL5" s="41">
        <v>0</v>
      </c>
      <c r="AM5" s="39">
        <f t="shared" si="7"/>
        <v>0</v>
      </c>
      <c r="AN5" s="41">
        <v>0.1</v>
      </c>
      <c r="AO5" s="39">
        <f t="shared" si="8"/>
        <v>3.03</v>
      </c>
      <c r="AP5" s="39">
        <v>0</v>
      </c>
      <c r="AQ5" s="17"/>
      <c r="AR5" s="41"/>
      <c r="AS5" s="39">
        <f t="shared" si="9"/>
        <v>0</v>
      </c>
      <c r="AT5" s="39">
        <f t="shared" si="10"/>
        <v>12.42</v>
      </c>
      <c r="AU5" s="39">
        <f t="shared" si="11"/>
        <v>25.67</v>
      </c>
      <c r="AV5" s="44">
        <f t="shared" si="12"/>
        <v>0.1522</v>
      </c>
      <c r="AW5" s="39">
        <v>30.28</v>
      </c>
      <c r="AX5" s="29">
        <v>42.99</v>
      </c>
      <c r="AY5" s="41">
        <f t="shared" si="0"/>
        <v>0.29570000000000002</v>
      </c>
      <c r="AZ5" s="36"/>
    </row>
  </sheetData>
  <sheetProtection insertRows="0" deleteRows="0" sort="0"/>
  <protectedRanges>
    <protectedRange sqref="A6:J211 A2:J2 H3:J3 H4:H5 J4:J5 L6:AZ211 W4:AV5 W3:AX3 AY3:AZ5 L2:AZ2 A3:G5 L3:V5" name="Range1"/>
    <protectedRange sqref="K2:K209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V2:V5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P2:P5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6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2025-03-10T18:28:00Z</dcterms:created>
  <dcterms:modified xsi:type="dcterms:W3CDTF">2025-10-28T02:08:35Z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4DCAEF363F0E4E1AA37CB45CA8FF9A6E_13</vt:lpwstr>
  </property>
  <property fmtid="{D5CDD505-2E9C-101B-9397-08002B2CF9AE}" pid="3" name="KSOProductBuildVer">
    <vt:lpwstr>1033-12.2.0.23131</vt:lpwstr>
  </property>
</Properties>
</file>