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D2A1045F-EEC1-4836-9C2F-1AD1D7D54B5C}" xr6:coauthVersionLast="47" xr6:coauthVersionMax="47" xr10:uidLastSave="{00000000-0000-0000-0000-000000000000}"/>
  <bookViews>
    <workbookView xWindow="-120" yWindow="-120" windowWidth="29040" windowHeight="15840" tabRatio="710" xr2:uid="{00000000-000D-0000-FFFF-FFFF00000000}"/>
  </bookViews>
  <sheets>
    <sheet name="Item" sheetId="5" r:id="rId1"/>
    <sheet name="Internal Commitment" sheetId="6" r:id="rId2"/>
    <sheet name="Cost" sheetId="8" r:id="rId3"/>
    <sheet name="ValueSelect" sheetId="4" r:id="rId4"/>
    <sheet name="Data"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4" hidden="1">Data!$A$1:$T$1</definedName>
    <definedName name="_xlnm._FilterDatabase" localSheetId="3"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2">Cost!$A$1:$O$6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5" i="5" l="1"/>
  <c r="AU25" i="5"/>
  <c r="AR25" i="5"/>
  <c r="AP25" i="5"/>
  <c r="AN25" i="5"/>
  <c r="AL25" i="5"/>
  <c r="AI25" i="5"/>
  <c r="AB25" i="5"/>
  <c r="AD25" i="5" s="1"/>
  <c r="AF25" i="5" s="1"/>
  <c r="AJ25" i="5" s="1"/>
  <c r="BB24" i="5"/>
  <c r="AU24" i="5"/>
  <c r="AR24" i="5"/>
  <c r="AP24" i="5"/>
  <c r="AN24" i="5"/>
  <c r="AL24" i="5"/>
  <c r="AI24" i="5"/>
  <c r="AD24" i="5"/>
  <c r="AF24" i="5" s="1"/>
  <c r="AJ24" i="5" s="1"/>
  <c r="AB24" i="5"/>
  <c r="BB23" i="5"/>
  <c r="AU23" i="5"/>
  <c r="AR23" i="5"/>
  <c r="AP23" i="5"/>
  <c r="AN23" i="5"/>
  <c r="AL23" i="5"/>
  <c r="AI23" i="5"/>
  <c r="AB23" i="5"/>
  <c r="AD23" i="5" s="1"/>
  <c r="AF23" i="5" s="1"/>
  <c r="BB22" i="5"/>
  <c r="AU22" i="5"/>
  <c r="AR22" i="5"/>
  <c r="AP22" i="5"/>
  <c r="AN22" i="5"/>
  <c r="AL22" i="5"/>
  <c r="AI22" i="5"/>
  <c r="AB22" i="5"/>
  <c r="AD22" i="5" s="1"/>
  <c r="AF22" i="5" s="1"/>
  <c r="BB21" i="5"/>
  <c r="AU21" i="5"/>
  <c r="AR21" i="5"/>
  <c r="AP21" i="5"/>
  <c r="AN21" i="5"/>
  <c r="AL21" i="5"/>
  <c r="AI21" i="5"/>
  <c r="AB21" i="5"/>
  <c r="AD21" i="5" s="1"/>
  <c r="AF21" i="5" s="1"/>
  <c r="BB20" i="5"/>
  <c r="AU20" i="5"/>
  <c r="AR20" i="5"/>
  <c r="AP20" i="5"/>
  <c r="AN20" i="5"/>
  <c r="AL20" i="5"/>
  <c r="AI20" i="5"/>
  <c r="AB20" i="5"/>
  <c r="AD20" i="5" s="1"/>
  <c r="AF20" i="5" s="1"/>
  <c r="BB19" i="5"/>
  <c r="AU19" i="5"/>
  <c r="AR19" i="5"/>
  <c r="AP19" i="5"/>
  <c r="AN19" i="5"/>
  <c r="AL19" i="5"/>
  <c r="AI19" i="5"/>
  <c r="AB19" i="5"/>
  <c r="AD19" i="5" s="1"/>
  <c r="AF19" i="5" s="1"/>
  <c r="BB18" i="5"/>
  <c r="AU18" i="5"/>
  <c r="AR18" i="5"/>
  <c r="AP18" i="5"/>
  <c r="AN18" i="5"/>
  <c r="AL18" i="5"/>
  <c r="AI18" i="5"/>
  <c r="AB18" i="5"/>
  <c r="AD18" i="5" s="1"/>
  <c r="AF18" i="5" s="1"/>
  <c r="BB17" i="5"/>
  <c r="AU17" i="5"/>
  <c r="AR17" i="5"/>
  <c r="AP17" i="5"/>
  <c r="AN17" i="5"/>
  <c r="AL17" i="5"/>
  <c r="AI17" i="5"/>
  <c r="AB17" i="5"/>
  <c r="AD17" i="5" s="1"/>
  <c r="AF17" i="5" s="1"/>
  <c r="BB16" i="5"/>
  <c r="AU16" i="5"/>
  <c r="AR16" i="5"/>
  <c r="AP16" i="5"/>
  <c r="AN16" i="5"/>
  <c r="AL16" i="5"/>
  <c r="AI16" i="5"/>
  <c r="AB16" i="5"/>
  <c r="AD16" i="5" s="1"/>
  <c r="AF16" i="5" s="1"/>
  <c r="BB15" i="5"/>
  <c r="AU15" i="5"/>
  <c r="AR15" i="5"/>
  <c r="AP15" i="5"/>
  <c r="AN15" i="5"/>
  <c r="AL15" i="5"/>
  <c r="AI15" i="5"/>
  <c r="AB15" i="5"/>
  <c r="AD15" i="5" s="1"/>
  <c r="AF15" i="5" s="1"/>
  <c r="BB14" i="5"/>
  <c r="AU14" i="5"/>
  <c r="AR14" i="5"/>
  <c r="AP14" i="5"/>
  <c r="AN14" i="5"/>
  <c r="AL14" i="5"/>
  <c r="AI14" i="5"/>
  <c r="AB14" i="5"/>
  <c r="AD14" i="5" s="1"/>
  <c r="AF14" i="5" s="1"/>
  <c r="BB13" i="5"/>
  <c r="AU13" i="5"/>
  <c r="AR13" i="5"/>
  <c r="AP13" i="5"/>
  <c r="AN13" i="5"/>
  <c r="AL13" i="5"/>
  <c r="AI13" i="5"/>
  <c r="AB13" i="5"/>
  <c r="AD13" i="5" s="1"/>
  <c r="AF13" i="5" s="1"/>
  <c r="BB12" i="5"/>
  <c r="AU12" i="5"/>
  <c r="AR12" i="5"/>
  <c r="AP12" i="5"/>
  <c r="AN12" i="5"/>
  <c r="AL12" i="5"/>
  <c r="AI12" i="5"/>
  <c r="AB12" i="5"/>
  <c r="AD12" i="5" s="1"/>
  <c r="AF12" i="5" s="1"/>
  <c r="BB11" i="5"/>
  <c r="AU11" i="5"/>
  <c r="AR11" i="5"/>
  <c r="AP11" i="5"/>
  <c r="AN11" i="5"/>
  <c r="AL11" i="5"/>
  <c r="AI11" i="5"/>
  <c r="AB11" i="5"/>
  <c r="AD11" i="5" s="1"/>
  <c r="AF11" i="5" s="1"/>
  <c r="BB10" i="5"/>
  <c r="AU10" i="5"/>
  <c r="AR10" i="5"/>
  <c r="AP10" i="5"/>
  <c r="AN10" i="5"/>
  <c r="AL10" i="5"/>
  <c r="AI10" i="5"/>
  <c r="AB10" i="5"/>
  <c r="AD10" i="5" s="1"/>
  <c r="AF10" i="5" s="1"/>
  <c r="BB9" i="5"/>
  <c r="AU9" i="5"/>
  <c r="AR9" i="5"/>
  <c r="AP9" i="5"/>
  <c r="AN9" i="5"/>
  <c r="AL9" i="5"/>
  <c r="AI9" i="5"/>
  <c r="AB9" i="5"/>
  <c r="AD9" i="5" s="1"/>
  <c r="AF9" i="5" s="1"/>
  <c r="BB8" i="5"/>
  <c r="AU8" i="5"/>
  <c r="AR8" i="5"/>
  <c r="AP8" i="5"/>
  <c r="AN8" i="5"/>
  <c r="AL8" i="5"/>
  <c r="AI8" i="5"/>
  <c r="AD8" i="5"/>
  <c r="AF8" i="5" s="1"/>
  <c r="AB8" i="5"/>
  <c r="BB7" i="5"/>
  <c r="AU7" i="5"/>
  <c r="AR7" i="5"/>
  <c r="AP7" i="5"/>
  <c r="AN7" i="5"/>
  <c r="AL7" i="5"/>
  <c r="AI7" i="5"/>
  <c r="AB7" i="5"/>
  <c r="AD7" i="5" s="1"/>
  <c r="AF7" i="5" s="1"/>
  <c r="BB6" i="5"/>
  <c r="AU6" i="5"/>
  <c r="AR6" i="5"/>
  <c r="AP6" i="5"/>
  <c r="AN6" i="5"/>
  <c r="AL6" i="5"/>
  <c r="AI6" i="5"/>
  <c r="AB6" i="5"/>
  <c r="AD6" i="5" s="1"/>
  <c r="AF6" i="5" s="1"/>
  <c r="BB5" i="5"/>
  <c r="AU5" i="5"/>
  <c r="AR5" i="5"/>
  <c r="AP5" i="5"/>
  <c r="AN5" i="5"/>
  <c r="AL5" i="5"/>
  <c r="AI5" i="5"/>
  <c r="AB5" i="5"/>
  <c r="AD5" i="5" s="1"/>
  <c r="AF5" i="5" s="1"/>
  <c r="BB4" i="5"/>
  <c r="AU4" i="5"/>
  <c r="AR4" i="5"/>
  <c r="AP4" i="5"/>
  <c r="AN4" i="5"/>
  <c r="AL4" i="5"/>
  <c r="AI4" i="5"/>
  <c r="AB4" i="5"/>
  <c r="AD4" i="5" s="1"/>
  <c r="AF4" i="5" s="1"/>
  <c r="BB3" i="5"/>
  <c r="AU3" i="5"/>
  <c r="AR3" i="5"/>
  <c r="AP3" i="5"/>
  <c r="AN3" i="5"/>
  <c r="AL3" i="5"/>
  <c r="AV3" i="5" s="1"/>
  <c r="AI3" i="5"/>
  <c r="AB3" i="5"/>
  <c r="AD3" i="5" s="1"/>
  <c r="AF3" i="5" s="1"/>
  <c r="BB2" i="5"/>
  <c r="AU2" i="5"/>
  <c r="AR2" i="5"/>
  <c r="AP2" i="5"/>
  <c r="AN2" i="5"/>
  <c r="AL2" i="5"/>
  <c r="AV2" i="5" s="1"/>
  <c r="AI2" i="5"/>
  <c r="AB2" i="5"/>
  <c r="AD2" i="5" s="1"/>
  <c r="AF2" i="5" s="1"/>
  <c r="K7" i="8"/>
  <c r="L7" i="8"/>
  <c r="K8" i="8"/>
  <c r="L8" i="8"/>
  <c r="K9" i="8"/>
  <c r="L9" i="8"/>
  <c r="K10" i="8"/>
  <c r="L10" i="8"/>
  <c r="K11" i="8"/>
  <c r="L11" i="8"/>
  <c r="K12" i="8"/>
  <c r="L12" i="8"/>
  <c r="K13" i="8"/>
  <c r="L13" i="8"/>
  <c r="P13" i="8"/>
  <c r="R13" i="8"/>
  <c r="K14" i="8"/>
  <c r="L14" i="8"/>
  <c r="P14" i="8"/>
  <c r="R14" i="8"/>
  <c r="K15" i="8"/>
  <c r="L15" i="8"/>
  <c r="P15" i="8"/>
  <c r="R15" i="8"/>
  <c r="K16" i="8"/>
  <c r="L16" i="8"/>
  <c r="P16" i="8"/>
  <c r="R16" i="8"/>
  <c r="K17" i="8"/>
  <c r="L17" i="8"/>
  <c r="P17" i="8"/>
  <c r="R17" i="8"/>
  <c r="K18" i="8"/>
  <c r="L18" i="8"/>
  <c r="P18" i="8"/>
  <c r="R18" i="8"/>
  <c r="K19" i="8"/>
  <c r="L19" i="8"/>
  <c r="P19" i="8"/>
  <c r="R19" i="8"/>
  <c r="K20" i="8"/>
  <c r="L20" i="8"/>
  <c r="P20" i="8"/>
  <c r="R20" i="8"/>
  <c r="K21" i="8"/>
  <c r="L21" i="8"/>
  <c r="P21" i="8"/>
  <c r="R21" i="8"/>
  <c r="K22" i="8"/>
  <c r="L22" i="8"/>
  <c r="P22" i="8"/>
  <c r="R22" i="8"/>
  <c r="K23" i="8"/>
  <c r="L23" i="8"/>
  <c r="P23" i="8"/>
  <c r="R23" i="8"/>
  <c r="K24" i="8"/>
  <c r="L24" i="8"/>
  <c r="P24" i="8"/>
  <c r="R24" i="8"/>
  <c r="K25" i="8"/>
  <c r="L25" i="8"/>
  <c r="K26" i="8"/>
  <c r="L26" i="8"/>
  <c r="K27" i="8"/>
  <c r="L27" i="8"/>
  <c r="R27" i="8"/>
  <c r="K28" i="8"/>
  <c r="L28" i="8"/>
  <c r="R28" i="8"/>
  <c r="K29" i="8"/>
  <c r="L29" i="8"/>
  <c r="R29" i="8"/>
  <c r="K30" i="8"/>
  <c r="L30" i="8" s="1"/>
  <c r="R30" i="8"/>
  <c r="K31" i="8"/>
  <c r="L31" i="8"/>
  <c r="P31" i="8"/>
  <c r="K32" i="8"/>
  <c r="L32" i="8"/>
  <c r="P32" i="8"/>
  <c r="K33" i="8"/>
  <c r="L33" i="8"/>
  <c r="P33" i="8"/>
  <c r="R33" i="8"/>
  <c r="K34" i="8"/>
  <c r="L34" i="8"/>
  <c r="P34" i="8"/>
  <c r="R34" i="8"/>
  <c r="K35" i="8"/>
  <c r="L35" i="8"/>
  <c r="P35" i="8"/>
  <c r="R35" i="8"/>
  <c r="K36" i="8"/>
  <c r="L36" i="8"/>
  <c r="P36" i="8"/>
  <c r="R36" i="8"/>
  <c r="K37" i="8"/>
  <c r="L37" i="8"/>
  <c r="P37" i="8"/>
  <c r="K38" i="8"/>
  <c r="L38" i="8"/>
  <c r="P38" i="8"/>
  <c r="K39" i="8"/>
  <c r="L39" i="8"/>
  <c r="P39" i="8"/>
  <c r="K40" i="8"/>
  <c r="L40" i="8" s="1"/>
  <c r="P40" i="8"/>
  <c r="K41" i="8"/>
  <c r="L41" i="8"/>
  <c r="P41" i="8"/>
  <c r="K42" i="8"/>
  <c r="L42" i="8"/>
  <c r="P42" i="8"/>
  <c r="K43" i="8"/>
  <c r="L43" i="8"/>
  <c r="P43" i="8"/>
  <c r="R43" i="8"/>
  <c r="K44" i="8"/>
  <c r="L44" i="8"/>
  <c r="P44" i="8"/>
  <c r="R44" i="8"/>
  <c r="K45" i="8"/>
  <c r="L45" i="8"/>
  <c r="P45" i="8"/>
  <c r="R45" i="8"/>
  <c r="K46" i="8"/>
  <c r="L46" i="8"/>
  <c r="P46" i="8"/>
  <c r="R46" i="8"/>
  <c r="K47" i="8"/>
  <c r="L47" i="8"/>
  <c r="P47" i="8"/>
  <c r="R47" i="8"/>
  <c r="K48" i="8"/>
  <c r="L48" i="8"/>
  <c r="P48" i="8"/>
  <c r="R48" i="8"/>
  <c r="K49" i="8"/>
  <c r="L49" i="8"/>
  <c r="K50" i="8"/>
  <c r="L50" i="8"/>
  <c r="K51" i="8"/>
  <c r="L51" i="8"/>
  <c r="K52" i="8"/>
  <c r="L52" i="8"/>
  <c r="K53" i="8"/>
  <c r="L53" i="8"/>
  <c r="K54" i="8"/>
  <c r="L54" i="8"/>
  <c r="K55" i="8"/>
  <c r="L55" i="8"/>
  <c r="P55" i="8"/>
  <c r="K56" i="8"/>
  <c r="L56" i="8" s="1"/>
  <c r="P56" i="8"/>
  <c r="K57" i="8"/>
  <c r="L57" i="8"/>
  <c r="P57" i="8"/>
  <c r="R57" i="8"/>
  <c r="K58" i="8"/>
  <c r="L58" i="8"/>
  <c r="P58" i="8"/>
  <c r="R58" i="8"/>
  <c r="K59" i="8"/>
  <c r="L59" i="8"/>
  <c r="P59" i="8"/>
  <c r="R59" i="8"/>
  <c r="K60" i="8"/>
  <c r="L60" i="8"/>
  <c r="P60" i="8"/>
  <c r="R60" i="8"/>
  <c r="K61" i="8"/>
  <c r="L61" i="8"/>
  <c r="K62" i="8"/>
  <c r="L62" i="8"/>
  <c r="K63" i="8"/>
  <c r="L63" i="8"/>
  <c r="R63" i="8"/>
  <c r="K64" i="8"/>
  <c r="L64" i="8" s="1"/>
  <c r="R64" i="8"/>
  <c r="K65" i="8"/>
  <c r="L65" i="8"/>
  <c r="R65" i="8"/>
  <c r="K66" i="8"/>
  <c r="L66" i="8"/>
  <c r="R66" i="8"/>
  <c r="D3" i="6"/>
  <c r="AE38" i="6"/>
  <c r="AD38" i="6"/>
  <c r="G26" i="6"/>
  <c r="T26" i="6" s="1"/>
  <c r="U26" i="6" s="1"/>
  <c r="G27" i="6"/>
  <c r="T27" i="6" s="1"/>
  <c r="G28" i="6"/>
  <c r="T28" i="6" s="1"/>
  <c r="G29" i="6"/>
  <c r="T29" i="6" s="1"/>
  <c r="AE37" i="6"/>
  <c r="X37" i="6"/>
  <c r="W37" i="6"/>
  <c r="Z37" i="6" s="1"/>
  <c r="P37" i="6"/>
  <c r="Q37" i="6" s="1"/>
  <c r="O37" i="6"/>
  <c r="N37" i="6"/>
  <c r="AE36" i="6"/>
  <c r="X36" i="6"/>
  <c r="W36" i="6"/>
  <c r="Z36" i="6" s="1"/>
  <c r="P36" i="6"/>
  <c r="N36" i="6"/>
  <c r="O36" i="6" s="1"/>
  <c r="AE35" i="6"/>
  <c r="X35" i="6"/>
  <c r="Z35" i="6" s="1"/>
  <c r="W35" i="6"/>
  <c r="P35" i="6"/>
  <c r="N35" i="6"/>
  <c r="O35" i="6" s="1"/>
  <c r="AE34" i="6"/>
  <c r="Z34" i="6"/>
  <c r="X34" i="6"/>
  <c r="W34" i="6"/>
  <c r="P34" i="6"/>
  <c r="N34" i="6"/>
  <c r="O34" i="6" s="1"/>
  <c r="AE33" i="6"/>
  <c r="X33" i="6"/>
  <c r="W33" i="6"/>
  <c r="Z33" i="6" s="1"/>
  <c r="P33" i="6"/>
  <c r="Q33" i="6" s="1"/>
  <c r="O33" i="6"/>
  <c r="N33" i="6"/>
  <c r="AE32" i="6"/>
  <c r="X32" i="6"/>
  <c r="W32" i="6"/>
  <c r="Z32" i="6" s="1"/>
  <c r="P32" i="6"/>
  <c r="N32" i="6"/>
  <c r="O32" i="6" s="1"/>
  <c r="A32" i="6"/>
  <c r="AE30" i="6"/>
  <c r="X30" i="6"/>
  <c r="W30" i="6"/>
  <c r="Z30" i="6" s="1"/>
  <c r="P30" i="6"/>
  <c r="Q30" i="6" s="1"/>
  <c r="O30" i="6"/>
  <c r="N30" i="6"/>
  <c r="AE29" i="6"/>
  <c r="X29" i="6"/>
  <c r="W29" i="6"/>
  <c r="Z29" i="6" s="1"/>
  <c r="P29" i="6"/>
  <c r="Q29" i="6" s="1"/>
  <c r="O29" i="6"/>
  <c r="N29" i="6"/>
  <c r="AE28" i="6"/>
  <c r="X28" i="6"/>
  <c r="Z28" i="6" s="1"/>
  <c r="W28" i="6"/>
  <c r="P28" i="6"/>
  <c r="N28" i="6"/>
  <c r="O28" i="6" s="1"/>
  <c r="AE27" i="6"/>
  <c r="X27" i="6"/>
  <c r="Z27" i="6" s="1"/>
  <c r="W27" i="6"/>
  <c r="P27" i="6"/>
  <c r="N27" i="6"/>
  <c r="O27" i="6" s="1"/>
  <c r="F27" i="6"/>
  <c r="AE26" i="6"/>
  <c r="X26" i="6"/>
  <c r="W26" i="6"/>
  <c r="Z26" i="6" s="1"/>
  <c r="P26" i="6"/>
  <c r="Q26" i="6" s="1"/>
  <c r="O26" i="6"/>
  <c r="N26" i="6"/>
  <c r="AE25" i="6"/>
  <c r="X25" i="6"/>
  <c r="W25" i="6"/>
  <c r="Z25" i="6" s="1"/>
  <c r="P25" i="6"/>
  <c r="Q25" i="6" s="1"/>
  <c r="O25" i="6"/>
  <c r="N25" i="6"/>
  <c r="A25" i="6"/>
  <c r="AE23" i="6"/>
  <c r="X23" i="6"/>
  <c r="W23" i="6"/>
  <c r="Z23" i="6" s="1"/>
  <c r="P23" i="6"/>
  <c r="Q23" i="6" s="1"/>
  <c r="O23" i="6"/>
  <c r="N23" i="6"/>
  <c r="AE22" i="6"/>
  <c r="X22" i="6"/>
  <c r="W22" i="6"/>
  <c r="Z22" i="6" s="1"/>
  <c r="P22" i="6"/>
  <c r="N22" i="6"/>
  <c r="O22" i="6" s="1"/>
  <c r="AE21" i="6"/>
  <c r="X21" i="6"/>
  <c r="Z21" i="6" s="1"/>
  <c r="W21" i="6"/>
  <c r="P21" i="6"/>
  <c r="N21" i="6"/>
  <c r="O21" i="6" s="1"/>
  <c r="AE20" i="6"/>
  <c r="X20" i="6"/>
  <c r="W20" i="6"/>
  <c r="Z20" i="6" s="1"/>
  <c r="P20" i="6"/>
  <c r="N20" i="6"/>
  <c r="O20" i="6" s="1"/>
  <c r="AE19" i="6"/>
  <c r="X19" i="6"/>
  <c r="W19" i="6"/>
  <c r="Z19" i="6" s="1"/>
  <c r="P19" i="6"/>
  <c r="Q19" i="6" s="1"/>
  <c r="O19" i="6"/>
  <c r="N19" i="6"/>
  <c r="AE18" i="6"/>
  <c r="X18" i="6"/>
  <c r="W18" i="6"/>
  <c r="Z18" i="6" s="1"/>
  <c r="P18" i="6"/>
  <c r="N18" i="6"/>
  <c r="O18" i="6" s="1"/>
  <c r="A18" i="6"/>
  <c r="G12" i="6"/>
  <c r="F12" i="6" s="1"/>
  <c r="G13" i="6"/>
  <c r="G34" i="6" s="1"/>
  <c r="G14" i="6"/>
  <c r="G35" i="6" s="1"/>
  <c r="G15" i="6"/>
  <c r="F15" i="6" s="1"/>
  <c r="G16" i="6"/>
  <c r="T16" i="6" s="1"/>
  <c r="G11" i="6"/>
  <c r="F11" i="6" s="1"/>
  <c r="F13" i="6"/>
  <c r="F14" i="6"/>
  <c r="AE16" i="6"/>
  <c r="X16" i="6"/>
  <c r="W16" i="6"/>
  <c r="P16" i="6"/>
  <c r="N16" i="6"/>
  <c r="O16" i="6" s="1"/>
  <c r="AE15" i="6"/>
  <c r="X15" i="6"/>
  <c r="W15" i="6"/>
  <c r="T15" i="6"/>
  <c r="P15" i="6"/>
  <c r="N15" i="6"/>
  <c r="O15" i="6" s="1"/>
  <c r="A11" i="6"/>
  <c r="AV16" i="5" l="1"/>
  <c r="AV18" i="5"/>
  <c r="AV19" i="5"/>
  <c r="AJ2" i="5"/>
  <c r="AW2" i="5" s="1"/>
  <c r="AJ3" i="5"/>
  <c r="AJ4" i="5"/>
  <c r="AV13" i="5"/>
  <c r="AJ8" i="5"/>
  <c r="AJ9" i="5"/>
  <c r="AJ10" i="5"/>
  <c r="AJ11" i="5"/>
  <c r="AJ12" i="5"/>
  <c r="AJ13" i="5"/>
  <c r="AJ14" i="5"/>
  <c r="AJ15" i="5"/>
  <c r="AJ16" i="5"/>
  <c r="AJ17" i="5"/>
  <c r="AJ18" i="5"/>
  <c r="AJ19" i="5"/>
  <c r="AJ20" i="5"/>
  <c r="AV4" i="5"/>
  <c r="AV6" i="5"/>
  <c r="AV20" i="5"/>
  <c r="AV23" i="5"/>
  <c r="AV5" i="5"/>
  <c r="AV8" i="5"/>
  <c r="AV10" i="5"/>
  <c r="AW10" i="5" s="1"/>
  <c r="AV11" i="5"/>
  <c r="AV21" i="5"/>
  <c r="AV25" i="5"/>
  <c r="AW25" i="5" s="1"/>
  <c r="BA25" i="5" s="1"/>
  <c r="AV7" i="5"/>
  <c r="AV17" i="5"/>
  <c r="AW17" i="5" s="1"/>
  <c r="AV22" i="5"/>
  <c r="AJ5" i="5"/>
  <c r="AW5" i="5" s="1"/>
  <c r="AX5" i="5" s="1"/>
  <c r="AJ6" i="5"/>
  <c r="AW6" i="5" s="1"/>
  <c r="AJ7" i="5"/>
  <c r="AV9" i="5"/>
  <c r="AW9" i="5" s="1"/>
  <c r="BA9" i="5" s="1"/>
  <c r="AV12" i="5"/>
  <c r="AV14" i="5"/>
  <c r="AW14" i="5" s="1"/>
  <c r="AV15" i="5"/>
  <c r="AW15" i="5" s="1"/>
  <c r="AX15" i="5" s="1"/>
  <c r="AJ21" i="5"/>
  <c r="AJ22" i="5"/>
  <c r="AJ23" i="5"/>
  <c r="AV24" i="5"/>
  <c r="AW24" i="5" s="1"/>
  <c r="AW3" i="5"/>
  <c r="AW16" i="5"/>
  <c r="AW18" i="5"/>
  <c r="AW19" i="5"/>
  <c r="AW4" i="5"/>
  <c r="BA5" i="5"/>
  <c r="AW7" i="5"/>
  <c r="AW22" i="5"/>
  <c r="T35" i="6"/>
  <c r="F35" i="6"/>
  <c r="T34" i="6"/>
  <c r="F34" i="6"/>
  <c r="F26" i="6"/>
  <c r="G21" i="6"/>
  <c r="G20" i="6"/>
  <c r="F29" i="6"/>
  <c r="G25" i="6"/>
  <c r="G23" i="6"/>
  <c r="G22" i="6"/>
  <c r="G33" i="6"/>
  <c r="G19" i="6"/>
  <c r="T19" i="6" s="1"/>
  <c r="G18" i="6"/>
  <c r="F18" i="6" s="1"/>
  <c r="G37" i="6"/>
  <c r="G32" i="6"/>
  <c r="G36" i="6"/>
  <c r="G30" i="6"/>
  <c r="F28" i="6"/>
  <c r="F19" i="6"/>
  <c r="T18" i="6"/>
  <c r="U18" i="6" s="1"/>
  <c r="AA18" i="6" s="1"/>
  <c r="Q35" i="6"/>
  <c r="U35" i="6" s="1"/>
  <c r="AA35" i="6" s="1"/>
  <c r="Q32" i="6"/>
  <c r="Q34" i="6"/>
  <c r="U34" i="6" s="1"/>
  <c r="AA34" i="6" s="1"/>
  <c r="Q36" i="6"/>
  <c r="Q28" i="6"/>
  <c r="U28" i="6"/>
  <c r="AA28" i="6" s="1"/>
  <c r="AA26" i="6"/>
  <c r="Q27" i="6"/>
  <c r="U27" i="6" s="1"/>
  <c r="AA27" i="6" s="1"/>
  <c r="U29" i="6"/>
  <c r="AA29" i="6" s="1"/>
  <c r="U19" i="6"/>
  <c r="AA19" i="6"/>
  <c r="Q18" i="6"/>
  <c r="Q21" i="6"/>
  <c r="Q20" i="6"/>
  <c r="Q22" i="6"/>
  <c r="Z15" i="6"/>
  <c r="Z16" i="6"/>
  <c r="F16" i="6"/>
  <c r="Q15" i="6"/>
  <c r="U15" i="6" s="1"/>
  <c r="AA15" i="6" s="1"/>
  <c r="Q16" i="6"/>
  <c r="U16" i="6"/>
  <c r="AA16" i="6" s="1"/>
  <c r="T14" i="6"/>
  <c r="N11" i="6"/>
  <c r="O11" i="6"/>
  <c r="P11" i="6"/>
  <c r="Q11" i="6"/>
  <c r="W11" i="6"/>
  <c r="X11" i="6"/>
  <c r="AE11" i="6"/>
  <c r="T12" i="6"/>
  <c r="N12" i="6"/>
  <c r="O12" i="6" s="1"/>
  <c r="P12" i="6"/>
  <c r="W12" i="6"/>
  <c r="X12" i="6"/>
  <c r="Z12" i="6" s="1"/>
  <c r="AE12" i="6"/>
  <c r="T13" i="6"/>
  <c r="N13" i="6"/>
  <c r="O13" i="6" s="1"/>
  <c r="P13" i="6"/>
  <c r="W13" i="6"/>
  <c r="X13" i="6"/>
  <c r="AE13" i="6"/>
  <c r="N14" i="6"/>
  <c r="O14" i="6" s="1"/>
  <c r="Q14" i="6" s="1"/>
  <c r="P14" i="6"/>
  <c r="W14" i="6"/>
  <c r="X14" i="6"/>
  <c r="Z14" i="6"/>
  <c r="AE14" i="6"/>
  <c r="AW23" i="5" l="1"/>
  <c r="AW20" i="5"/>
  <c r="AW13" i="5"/>
  <c r="AW11" i="5"/>
  <c r="BA11" i="5" s="1"/>
  <c r="AW8" i="5"/>
  <c r="BA8" i="5" s="1"/>
  <c r="AW12" i="5"/>
  <c r="AX12" i="5" s="1"/>
  <c r="AW21" i="5"/>
  <c r="AX10" i="5"/>
  <c r="BA10" i="5"/>
  <c r="BA14" i="5"/>
  <c r="AX14" i="5"/>
  <c r="BA24" i="5"/>
  <c r="AX24" i="5"/>
  <c r="AX8" i="5"/>
  <c r="AX9" i="5"/>
  <c r="AX25" i="5"/>
  <c r="BA15" i="5"/>
  <c r="AX2" i="5"/>
  <c r="BA2" i="5"/>
  <c r="AX16" i="5"/>
  <c r="BA16" i="5"/>
  <c r="AX23" i="5"/>
  <c r="BA23" i="5"/>
  <c r="AX20" i="5"/>
  <c r="BA20" i="5"/>
  <c r="AX19" i="5"/>
  <c r="BA19" i="5"/>
  <c r="BA3" i="5"/>
  <c r="AX3" i="5"/>
  <c r="BA13" i="5"/>
  <c r="AX13" i="5"/>
  <c r="BA22" i="5"/>
  <c r="AX22" i="5"/>
  <c r="AX7" i="5"/>
  <c r="BA7" i="5"/>
  <c r="AX4" i="5"/>
  <c r="BA4" i="5"/>
  <c r="BA18" i="5"/>
  <c r="AX18" i="5"/>
  <c r="BA6" i="5"/>
  <c r="AX6" i="5"/>
  <c r="BA17" i="5"/>
  <c r="AX17" i="5"/>
  <c r="F20" i="6"/>
  <c r="T20" i="6"/>
  <c r="F30" i="6"/>
  <c r="T30" i="6"/>
  <c r="U30" i="6" s="1"/>
  <c r="AA30" i="6" s="1"/>
  <c r="AB30" i="6" s="1"/>
  <c r="T32" i="6"/>
  <c r="U32" i="6" s="1"/>
  <c r="AA32" i="6" s="1"/>
  <c r="F32" i="6"/>
  <c r="T37" i="6"/>
  <c r="U37" i="6" s="1"/>
  <c r="AA37" i="6" s="1"/>
  <c r="F37" i="6"/>
  <c r="F33" i="6"/>
  <c r="T33" i="6"/>
  <c r="U33" i="6" s="1"/>
  <c r="AA33" i="6" s="1"/>
  <c r="AF33" i="6" s="1"/>
  <c r="U20" i="6"/>
  <c r="AA20" i="6" s="1"/>
  <c r="AF20" i="6" s="1"/>
  <c r="F36" i="6"/>
  <c r="T36" i="6"/>
  <c r="U36" i="6" s="1"/>
  <c r="AA36" i="6" s="1"/>
  <c r="T22" i="6"/>
  <c r="U22" i="6" s="1"/>
  <c r="AA22" i="6" s="1"/>
  <c r="AB22" i="6" s="1"/>
  <c r="F22" i="6"/>
  <c r="T23" i="6"/>
  <c r="U23" i="6" s="1"/>
  <c r="AA23" i="6" s="1"/>
  <c r="AB23" i="6" s="1"/>
  <c r="F23" i="6"/>
  <c r="T25" i="6"/>
  <c r="U25" i="6" s="1"/>
  <c r="AA25" i="6" s="1"/>
  <c r="F25" i="6"/>
  <c r="T21" i="6"/>
  <c r="U21" i="6" s="1"/>
  <c r="AA21" i="6" s="1"/>
  <c r="F21" i="6"/>
  <c r="AF34" i="6"/>
  <c r="AB34" i="6"/>
  <c r="AF36" i="6"/>
  <c r="AB36" i="6"/>
  <c r="AF35" i="6"/>
  <c r="AB35" i="6"/>
  <c r="AF37" i="6"/>
  <c r="AB37" i="6"/>
  <c r="AF29" i="6"/>
  <c r="AB29" i="6"/>
  <c r="AB27" i="6"/>
  <c r="AF27" i="6"/>
  <c r="AF28" i="6"/>
  <c r="AB28" i="6"/>
  <c r="AF30" i="6"/>
  <c r="AF26" i="6"/>
  <c r="AB26" i="6"/>
  <c r="AF25" i="6"/>
  <c r="AB25" i="6"/>
  <c r="AF22" i="6"/>
  <c r="AF18" i="6"/>
  <c r="AB18" i="6"/>
  <c r="AF19" i="6"/>
  <c r="AB19" i="6"/>
  <c r="AB16" i="6"/>
  <c r="AF16" i="6"/>
  <c r="AF15" i="6"/>
  <c r="AB15" i="6"/>
  <c r="Q12" i="6"/>
  <c r="U12" i="6" s="1"/>
  <c r="AA12" i="6" s="1"/>
  <c r="Z13" i="6"/>
  <c r="U14" i="6"/>
  <c r="AA14" i="6" s="1"/>
  <c r="AF14" i="6" s="1"/>
  <c r="Q13" i="6"/>
  <c r="U13" i="6" s="1"/>
  <c r="AA13" i="6" s="1"/>
  <c r="Z11" i="6"/>
  <c r="T11" i="6"/>
  <c r="U11" i="6" s="1"/>
  <c r="AA11" i="6" s="1"/>
  <c r="AX11" i="5" l="1"/>
  <c r="BA12" i="5"/>
  <c r="BA21" i="5"/>
  <c r="AX21" i="5"/>
  <c r="AF32" i="6"/>
  <c r="AB32" i="6"/>
  <c r="AF21" i="6"/>
  <c r="AB21" i="6"/>
  <c r="AB33" i="6"/>
  <c r="AB20" i="6"/>
  <c r="AF23" i="6"/>
  <c r="AF13" i="6"/>
  <c r="AB13" i="6"/>
  <c r="AB14" i="6"/>
  <c r="AF11" i="6"/>
  <c r="AB11" i="6"/>
  <c r="AB12" i="6"/>
  <c r="AF12" i="6"/>
  <c r="AF38" i="6" l="1"/>
  <c r="AG3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1" authorId="0" shapeId="0" xr:uid="{137D69A4-FAC0-4EE3-B569-8C7AB79E80EF}">
      <text>
        <r>
          <rPr>
            <sz val="11"/>
            <rFont val="Calibri"/>
            <family val="2"/>
          </rPr>
          <t>[Carton Size L (cm)]*[Carton Size W (cm)]*[Carton Size H (cm)]/1000000</t>
        </r>
      </text>
    </comment>
    <comment ref="AD1" authorId="0" shapeId="0" xr:uid="{5313BA53-802B-4D46-99B6-42359EFA8CDE}">
      <text>
        <r>
          <rPr>
            <sz val="11"/>
            <rFont val="Calibri"/>
            <family val="2"/>
          </rPr>
          <t xml:space="preserve">[Container Volumn]/[Cubic Meter per Carton]*[Case Pack]
</t>
        </r>
      </text>
    </comment>
    <comment ref="AF1" authorId="0" shapeId="0" xr:uid="{BEDA3E65-FB1A-4FB4-855D-5B462FC31E04}">
      <text>
        <r>
          <rPr>
            <sz val="11"/>
            <rFont val="Calibri"/>
            <family val="2"/>
          </rPr>
          <t>[40ft Container Freight]/[Total Units per 40ft Container]</t>
        </r>
      </text>
    </comment>
    <comment ref="AI1" authorId="0" shapeId="0" xr:uid="{E404EDE1-E7C1-4613-A108-4E81F388B2AB}">
      <text>
        <r>
          <rPr>
            <sz val="11"/>
            <rFont val="Calibri"/>
            <family val="2"/>
          </rPr>
          <t>[FOB Cost $ (Value)]*[Duty Rate]</t>
        </r>
      </text>
    </comment>
    <comment ref="AJ1" authorId="0" shapeId="0" xr:uid="{F816DABE-E84C-4F04-B8FB-D745276C46BA}">
      <text>
        <r>
          <rPr>
            <sz val="11"/>
            <rFont val="Calibri"/>
            <family val="2"/>
          </rPr>
          <t>[FOB Cost $ (Value)]+[Ocean Freight per Item $]+[Duty per Item $]</t>
        </r>
      </text>
    </comment>
    <comment ref="AL1" authorId="0" shapeId="0" xr:uid="{E9E29836-2CEC-4E14-98F0-97403CBAC5B6}">
      <text>
        <r>
          <rPr>
            <sz val="11"/>
            <rFont val="Calibri"/>
            <family val="2"/>
          </rPr>
          <t>[JLA POE Price]*[DA %]</t>
        </r>
      </text>
    </comment>
    <comment ref="AN1" authorId="0" shapeId="0" xr:uid="{432D660A-4B6A-40D5-9357-36FC52DE7BD5}">
      <text>
        <r>
          <rPr>
            <sz val="11"/>
            <rFont val="Calibri"/>
            <family val="2"/>
          </rPr>
          <t>[JLA POE Price]*[Warehouse Charge %]</t>
        </r>
      </text>
    </comment>
    <comment ref="AP1" authorId="0" shapeId="0" xr:uid="{B7979F8D-5AA0-4620-AC90-7A7894B95D3D}">
      <text>
        <r>
          <rPr>
            <sz val="11"/>
            <rFont val="Calibri"/>
            <family val="2"/>
          </rPr>
          <t>[JLA POE Price]*[Royalty %]</t>
        </r>
      </text>
    </comment>
    <comment ref="AR1" authorId="0" shapeId="0" xr:uid="{EB64A713-E280-4295-82F6-F037178709F2}">
      <text>
        <r>
          <rPr>
            <sz val="11"/>
            <rFont val="Calibri"/>
            <family val="2"/>
          </rPr>
          <t>[FOB Cost]*[AVN %]</t>
        </r>
      </text>
    </comment>
    <comment ref="AU1" authorId="0" shapeId="0" xr:uid="{55F9AB7A-F55E-4DBA-8839-0DD91F07CE98}">
      <text>
        <r>
          <rPr>
            <sz val="11"/>
            <rFont val="Calibri"/>
            <family val="2"/>
          </rPr>
          <t>[JLA POE Price]*[Load 3 %]</t>
        </r>
      </text>
    </comment>
    <comment ref="AV1" authorId="0" shapeId="0" xr:uid="{4F149159-1AE5-4C93-85FC-77D666DE71B2}">
      <text>
        <r>
          <rPr>
            <sz val="11"/>
            <rFont val="Calibri"/>
            <family val="2"/>
          </rPr>
          <t>[DA $]+[Warehouse Charge $]+[Royalty $]+[AVN $]+[Load 3 $]</t>
        </r>
      </text>
    </comment>
    <comment ref="AW1" authorId="0" shapeId="0" xr:uid="{E4C7AF63-9A24-42EC-9DE5-70287BD58F64}">
      <text>
        <r>
          <rPr>
            <sz val="11"/>
            <rFont val="Calibri"/>
            <family val="2"/>
          </rPr>
          <t>[LDP Cost $]+[Total Load $]</t>
        </r>
      </text>
    </comment>
    <comment ref="AX1" authorId="0" shapeId="0" xr:uid="{4A0A7424-BF21-429A-BC98-28F493F28EBA}">
      <text>
        <r>
          <rPr>
            <sz val="11"/>
            <rFont val="Calibri"/>
            <family val="2"/>
          </rPr>
          <t>([JLA POE Price]-[LDP Cost with Load $])/[JLA POE Price]</t>
        </r>
      </text>
    </comment>
    <comment ref="BA1" authorId="0" shapeId="0" xr:uid="{6A536D7E-099F-45CB-9B41-637069B7EC13}">
      <text>
        <r>
          <rPr>
            <sz val="11"/>
            <rFont val="Calibri"/>
            <family val="2"/>
          </rPr>
          <t>[LDP Cost with Load $]*[Total Quantity]</t>
        </r>
      </text>
    </comment>
    <comment ref="BB1" authorId="0" shapeId="0" xr:uid="{D73BEADE-DACE-4790-B2C5-EC29D3CFD851}">
      <text>
        <r>
          <rPr>
            <sz val="11"/>
            <rFont val="Calibri"/>
            <family val="2"/>
          </rPr>
          <t>[JLA POE Price]*[Total Quantity]</t>
        </r>
      </text>
    </comment>
  </commentList>
</comments>
</file>

<file path=xl/sharedStrings.xml><?xml version="1.0" encoding="utf-8"?>
<sst xmlns="http://schemas.openxmlformats.org/spreadsheetml/2006/main" count="1503" uniqueCount="934">
  <si>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</si>
  <si>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</si>
  <si>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</si>
  <si>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</si>
  <si>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</si>
  <si>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</si>
  <si>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</si>
  <si>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</si>
  <si>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</si>
  <si>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</si>
  <si>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</si>
  <si>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</si>
  <si>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</si>
  <si>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</si>
  <si>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</si>
  <si>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</si>
  <si>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</si>
  <si>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</si>
  <si>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</si>
  <si>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</si>
  <si>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</si>
  <si>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Program Name</t>
  </si>
  <si>
    <t>Order Type</t>
  </si>
  <si>
    <t>PDPM</t>
  </si>
  <si>
    <t>Order Process</t>
  </si>
  <si>
    <t>UCCPM</t>
  </si>
  <si>
    <t>Non-Replenishment</t>
  </si>
  <si>
    <t>Rollout/Replenishment</t>
  </si>
  <si>
    <t>Master Customer</t>
  </si>
  <si>
    <t>Year</t>
  </si>
  <si>
    <t>Ship To Location</t>
  </si>
  <si>
    <t>Responsible Party</t>
  </si>
  <si>
    <t>Season</t>
  </si>
  <si>
    <t>Country of Origin</t>
  </si>
  <si>
    <t>Factory Control</t>
  </si>
  <si>
    <t>Direct Import</t>
  </si>
  <si>
    <t>Domestic: Port</t>
  </si>
  <si>
    <t>Overseas Production Team</t>
  </si>
  <si>
    <t>Vendor Name</t>
  </si>
  <si>
    <t>Consolidator</t>
  </si>
  <si>
    <t>Customer DC</t>
  </si>
  <si>
    <t>Pick Up At Port</t>
  </si>
  <si>
    <t>WOD</t>
  </si>
  <si>
    <t>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</si>
  <si>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</si>
  <si>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</si>
  <si>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</si>
  <si>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</si>
  <si>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</si>
  <si>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</si>
  <si>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</si>
  <si>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</si>
  <si>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</si>
  <si>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</si>
  <si>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</si>
  <si>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</si>
  <si>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</si>
  <si>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</si>
  <si>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</si>
  <si>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</si>
  <si>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</si>
  <si>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</si>
  <si>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</si>
  <si>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</si>
  <si>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</si>
  <si>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</si>
  <si>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</si>
  <si>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</si>
  <si>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</si>
  <si>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</si>
  <si>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</si>
  <si>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</si>
  <si>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</si>
  <si>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</si>
  <si>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</si>
  <si>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</si>
  <si>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</si>
  <si>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</si>
  <si>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</si>
  <si>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</si>
  <si>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</si>
  <si>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</si>
  <si>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</si>
  <si>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</si>
  <si>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</si>
  <si>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</si>
  <si>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</si>
  <si>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</si>
  <si>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</si>
  <si>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</si>
  <si>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</si>
  <si>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</si>
  <si>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</si>
  <si>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</si>
  <si>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</si>
  <si>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</si>
  <si>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</si>
  <si>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</si>
  <si>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</si>
  <si>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</si>
  <si>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</si>
  <si>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</si>
  <si>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</si>
  <si>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</si>
  <si>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</si>
  <si>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</si>
  <si>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</si>
  <si>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</si>
  <si>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</si>
  <si>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</si>
  <si>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</si>
  <si>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</si>
  <si>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</si>
  <si>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</si>
  <si>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</si>
  <si>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</si>
  <si>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</si>
  <si>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</si>
  <si>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</si>
  <si>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</si>
  <si>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</si>
  <si>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</si>
  <si>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</si>
  <si>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</si>
  <si>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</si>
  <si>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</si>
  <si>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</si>
  <si>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</si>
  <si>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</si>
  <si>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</si>
  <si>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</si>
  <si>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</si>
  <si>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</si>
  <si>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</si>
  <si>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</si>
  <si>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</si>
  <si>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</si>
  <si>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</si>
  <si>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</si>
  <si>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</si>
  <si>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</si>
  <si>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</si>
  <si>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</si>
  <si>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</si>
  <si>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</si>
  <si>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</si>
  <si>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</si>
  <si>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</si>
  <si>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</si>
  <si>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</si>
  <si>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</si>
  <si>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</si>
  <si>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</si>
  <si>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</si>
  <si>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</si>
  <si>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</si>
  <si>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</si>
  <si>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</si>
  <si>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</si>
  <si>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</si>
  <si>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</si>
  <si>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</si>
  <si>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</si>
  <si>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</si>
  <si>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</si>
  <si>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</si>
  <si>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</si>
  <si>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</si>
  <si>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</si>
  <si>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</si>
  <si>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</si>
  <si>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</si>
  <si>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</si>
  <si>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</si>
  <si>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</si>
  <si>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</si>
  <si>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</si>
  <si>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</si>
  <si>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</si>
  <si>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</si>
  <si>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</si>
  <si>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</si>
  <si>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</si>
  <si>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</si>
  <si>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</si>
  <si>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</si>
  <si>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</si>
  <si>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</si>
  <si>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</si>
  <si>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</si>
  <si>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</si>
  <si>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</si>
  <si>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</si>
  <si>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</si>
  <si>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</si>
  <si>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</si>
  <si>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</si>
  <si>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</si>
  <si>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</si>
  <si>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</si>
  <si>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</si>
  <si>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</si>
  <si>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</si>
  <si>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</si>
  <si>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</si>
  <si>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</si>
  <si>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</si>
  <si>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</si>
  <si>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</si>
  <si>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</si>
  <si>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</si>
  <si>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</si>
  <si>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</si>
  <si>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</si>
  <si>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</si>
  <si>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</si>
  <si>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</si>
  <si>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</si>
  <si>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</si>
  <si>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</si>
  <si>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</si>
  <si>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</si>
  <si>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</si>
  <si>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</si>
  <si>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</si>
  <si>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</si>
  <si>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</si>
  <si>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</si>
  <si>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</si>
  <si>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</si>
  <si>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</si>
  <si>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</si>
  <si>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</si>
  <si>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</si>
  <si>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</si>
  <si>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</si>
  <si>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</si>
  <si>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</si>
  <si>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</si>
  <si>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</si>
  <si>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</si>
  <si>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</si>
  <si>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</si>
  <si>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</si>
  <si>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</si>
  <si>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</si>
  <si>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</si>
  <si>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</si>
  <si>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</si>
  <si>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</si>
  <si>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</si>
  <si>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</si>
  <si>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</si>
  <si>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</si>
  <si>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</si>
  <si>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</si>
  <si>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</si>
  <si>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</si>
  <si>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</si>
  <si>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</si>
  <si>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</si>
  <si>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</si>
  <si>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</si>
  <si>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</si>
  <si>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</si>
  <si>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</si>
  <si>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</si>
  <si>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</si>
  <si>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</si>
  <si>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</si>
  <si>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</si>
  <si>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</si>
  <si>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</si>
  <si>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</si>
  <si>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</si>
  <si>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</si>
  <si>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</si>
  <si>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</si>
  <si>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</si>
  <si>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</si>
  <si>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</si>
  <si>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</si>
  <si>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</si>
  <si>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</si>
  <si>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</si>
  <si>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</si>
  <si>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</si>
  <si>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</si>
  <si>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</si>
  <si>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</si>
  <si>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</si>
  <si>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</si>
  <si>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</si>
  <si>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</si>
  <si>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</si>
  <si>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</si>
  <si>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</si>
  <si>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</si>
  <si>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</si>
  <si>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</si>
  <si>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</si>
  <si>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</si>
  <si>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</si>
  <si>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</si>
  <si>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</si>
  <si>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</si>
  <si>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</si>
  <si>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</si>
  <si>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</si>
  <si>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</si>
  <si>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</si>
  <si>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</si>
  <si>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</si>
  <si>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</si>
  <si>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</si>
  <si>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</si>
  <si>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</si>
  <si>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</si>
  <si>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</si>
  <si>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</si>
  <si>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</si>
  <si>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</si>
  <si>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</si>
  <si>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</si>
  <si>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</si>
  <si>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</si>
  <si>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</si>
  <si>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</si>
  <si>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</si>
  <si>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</si>
  <si>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</si>
  <si>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</si>
  <si>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</si>
  <si>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</si>
  <si>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</si>
  <si>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</si>
  <si>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</si>
  <si>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</si>
  <si>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</si>
  <si>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</si>
  <si>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</si>
  <si>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</si>
  <si>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</si>
  <si>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</si>
  <si>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</si>
  <si>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</si>
  <si>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</si>
  <si>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</si>
  <si>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</si>
  <si>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</si>
  <si>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</si>
  <si>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</si>
  <si>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</si>
  <si>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</si>
  <si>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</si>
  <si>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</si>
  <si>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</si>
  <si>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</si>
  <si>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</si>
  <si>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</si>
  <si>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</si>
  <si>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</si>
  <si>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</si>
  <si>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</si>
  <si>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</si>
  <si>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</si>
  <si>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</si>
  <si>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</si>
  <si>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</si>
  <si>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</si>
  <si>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</si>
  <si>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</si>
  <si>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</si>
  <si>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</si>
  <si>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</si>
  <si>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</si>
  <si>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</si>
  <si>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</si>
  <si>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</si>
  <si>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</si>
  <si>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</si>
  <si>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</si>
  <si>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</si>
  <si>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</si>
  <si>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</si>
  <si>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</si>
  <si>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</si>
  <si>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</si>
  <si>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</si>
  <si>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</si>
  <si>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</si>
  <si>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</si>
  <si>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</si>
  <si>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</si>
  <si>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</si>
  <si>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</si>
  <si>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</si>
  <si>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</si>
  <si>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</si>
  <si>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</si>
  <si>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</si>
  <si>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</si>
  <si>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</si>
  <si>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</si>
  <si>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</si>
  <si>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</si>
  <si>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</si>
  <si>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</si>
  <si>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</si>
  <si>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</si>
  <si>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</si>
  <si>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</si>
  <si>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</si>
  <si>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</si>
  <si>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</si>
  <si>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</si>
  <si>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</si>
  <si>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</si>
  <si>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</si>
  <si>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</si>
  <si>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</si>
  <si>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</si>
  <si>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</si>
  <si>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</si>
  <si>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</si>
  <si>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</si>
  <si>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</si>
  <si>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</si>
  <si>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</si>
  <si>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</si>
  <si>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</si>
  <si>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</si>
  <si>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</si>
  <si>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</si>
  <si>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</si>
  <si>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</si>
  <si>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</si>
  <si>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</si>
  <si>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</si>
  <si>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</si>
  <si>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</si>
  <si>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</si>
  <si>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</si>
  <si>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</si>
  <si>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</si>
  <si>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</si>
  <si>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</si>
  <si>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</si>
  <si>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</si>
  <si>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</si>
  <si>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</si>
  <si>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</si>
  <si>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</si>
  <si>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</si>
  <si>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</si>
  <si>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</si>
  <si>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</si>
  <si>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</si>
  <si>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</si>
  <si>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</si>
  <si>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</si>
  <si>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</si>
  <si>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</si>
  <si>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</si>
  <si>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</si>
  <si>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</si>
  <si>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</si>
  <si>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</si>
  <si>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</si>
  <si>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</si>
  <si>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</si>
  <si>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</si>
  <si>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</si>
  <si>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</si>
  <si>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</si>
  <si>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</si>
  <si>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</si>
  <si>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</si>
  <si>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</si>
  <si>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</si>
  <si>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</si>
  <si>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</si>
  <si>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</si>
  <si>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</si>
  <si>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</si>
  <si>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</si>
  <si>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</si>
  <si>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</si>
  <si>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</si>
  <si>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</si>
  <si>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</si>
  <si>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</si>
  <si>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</si>
  <si>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</si>
  <si>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</si>
  <si>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</si>
  <si>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</si>
  <si>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</si>
  <si>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</si>
  <si>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</si>
  <si>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</si>
  <si>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</si>
  <si>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</si>
  <si>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</si>
  <si>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</si>
  <si>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</si>
  <si>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</si>
  <si>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</si>
  <si>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</si>
  <si>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</si>
  <si>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</si>
  <si>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</si>
  <si>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</si>
  <si>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</si>
  <si>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</si>
  <si>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</si>
  <si>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</si>
  <si>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</si>
  <si>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</si>
  <si>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</si>
  <si>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</si>
  <si>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</si>
  <si>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</si>
  <si>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</si>
  <si>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</si>
  <si>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</si>
  <si>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</si>
  <si>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</si>
  <si>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</si>
  <si>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</si>
  <si>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</si>
  <si>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</si>
  <si>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</si>
  <si>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</si>
  <si>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</si>
  <si>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</si>
  <si>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</si>
  <si>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</si>
  <si>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</si>
  <si>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</si>
  <si>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</si>
  <si>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</si>
  <si>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</si>
  <si>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</si>
  <si>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</si>
  <si>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</si>
  <si>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</si>
  <si>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</si>
  <si>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</si>
  <si>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</si>
  <si>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</si>
  <si>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</si>
  <si>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</si>
  <si>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</si>
  <si>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</si>
  <si>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</si>
  <si>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</si>
  <si>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</si>
  <si>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</si>
  <si>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</si>
  <si>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</si>
  <si>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</si>
  <si>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</si>
  <si>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</si>
  <si>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</si>
  <si>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</si>
  <si>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</si>
  <si>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</si>
  <si>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</si>
  <si>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</si>
  <si>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</si>
  <si>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</si>
  <si>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</si>
  <si>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</si>
  <si>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</si>
  <si>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</si>
  <si>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</si>
  <si>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</si>
  <si>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</si>
  <si>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</si>
  <si>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</si>
  <si>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</si>
  <si>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</si>
  <si>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</si>
  <si>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</si>
  <si>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</si>
  <si>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</si>
  <si>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</si>
  <si>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Duty</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</si>
  <si>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</si>
  <si>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</si>
  <si>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</si>
  <si>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</si>
  <si>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</si>
  <si>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</si>
  <si>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</si>
  <si>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</si>
  <si>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</si>
  <si>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</si>
  <si>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</si>
  <si>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</si>
  <si>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</si>
  <si>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</si>
  <si>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</si>
  <si>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</si>
  <si>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</si>
  <si>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</si>
  <si>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</si>
  <si>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</si>
  <si>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</si>
  <si>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</si>
  <si>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</si>
  <si>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</si>
  <si>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</si>
  <si>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</si>
  <si>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</si>
  <si>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</si>
  <si>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</si>
  <si>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</si>
  <si>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</si>
  <si>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</si>
  <si>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</si>
  <si>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</si>
  <si>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</si>
  <si>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</si>
  <si>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</si>
  <si>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</si>
  <si>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</si>
  <si>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</si>
  <si>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</si>
  <si>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</si>
  <si>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</si>
  <si>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SHEET/SHEET SET</t>
  </si>
  <si>
    <t>PILLOWCASE</t>
  </si>
  <si>
    <t>ASSORTMENT</t>
  </si>
  <si>
    <t>BLANKET</t>
  </si>
  <si>
    <t>COMFORTER (SET)</t>
  </si>
  <si>
    <t>COVERLET&amp;BEDSPR</t>
  </si>
  <si>
    <t>DUVET&amp;DUVET SET</t>
  </si>
  <si>
    <t>THROW WRAP</t>
  </si>
  <si>
    <t>THROW</t>
  </si>
  <si>
    <t>UCCPM Price</t>
  </si>
  <si>
    <t>Load 3 %</t>
  </si>
  <si>
    <t>Load 3 $</t>
  </si>
  <si>
    <t>2025 SHET DI</t>
  </si>
  <si>
    <t>2025 SHET POE</t>
  </si>
  <si>
    <t>2025 SHET JLA Ecomm</t>
  </si>
  <si>
    <t>2025 SHET Amazon 1P</t>
  </si>
  <si>
    <t>Load 3</t>
  </si>
  <si>
    <t>Customer Item#</t>
  </si>
  <si>
    <t>Container #</t>
  </si>
  <si>
    <t>Trim</t>
  </si>
  <si>
    <t>ZPP (POE Shipments)</t>
  </si>
  <si>
    <t>Material-Short</t>
  </si>
  <si>
    <t>6302.32.2040</t>
  </si>
  <si>
    <t xml:space="preserve"> H (cm)</t>
  </si>
  <si>
    <t>W (cm)</t>
  </si>
  <si>
    <t>L (cm)</t>
  </si>
  <si>
    <t>Warehouse Charges</t>
  </si>
  <si>
    <t>DA%+accural</t>
  </si>
  <si>
    <t>AAVN</t>
  </si>
  <si>
    <t>Duty Cost per Item$</t>
  </si>
  <si>
    <t>HS number</t>
  </si>
  <si>
    <t>Freight cost per item $</t>
  </si>
  <si>
    <t>Freight Cost per 40'</t>
  </si>
  <si>
    <t>Total units per 40' Cnt</t>
  </si>
  <si>
    <t>Cubic Meter/ per item</t>
  </si>
  <si>
    <t>Total Units per Carton</t>
  </si>
  <si>
    <t xml:space="preserve">Carton size </t>
  </si>
  <si>
    <t>Total Costs</t>
  </si>
  <si>
    <t>Units</t>
  </si>
  <si>
    <t>FOB POE Price Quote</t>
  </si>
  <si>
    <t>JLA LDP MU</t>
  </si>
  <si>
    <t>LDP Cost  with Load $</t>
  </si>
  <si>
    <t>Load (AD,DA, Agent fee, Commission, Storage...)</t>
  </si>
  <si>
    <t xml:space="preserve">Freight </t>
  </si>
  <si>
    <t>UPC#</t>
    <phoneticPr fontId="24" type="noConversion"/>
  </si>
  <si>
    <t xml:space="preserve"> item#</t>
    <phoneticPr fontId="24" type="noConversion"/>
  </si>
  <si>
    <t xml:space="preserve">F.O.B Cost  </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</si>
  <si>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</si>
  <si>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</si>
  <si>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</si>
  <si>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</si>
  <si>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</si>
  <si>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</si>
  <si>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</si>
  <si>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</si>
  <si>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</si>
  <si>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</si>
  <si>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</si>
  <si>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</si>
  <si>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</si>
  <si>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</si>
  <si>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</si>
  <si>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</si>
  <si>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</si>
  <si>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</si>
  <si>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</si>
  <si>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</si>
  <si>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</si>
  <si>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</si>
  <si>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</si>
  <si>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</si>
  <si>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</si>
  <si>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</si>
  <si>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</si>
  <si>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</si>
  <si>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</si>
  <si>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</si>
  <si>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</si>
  <si>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</si>
  <si>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</si>
  <si>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</si>
  <si>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</si>
  <si>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</si>
  <si>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</si>
  <si>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</si>
  <si>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</si>
  <si>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</si>
  <si>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</si>
  <si>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</si>
  <si>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</si>
  <si>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</si>
  <si>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</si>
  <si>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</si>
  <si>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</si>
  <si>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</si>
  <si>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</si>
  <si>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</si>
  <si>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</si>
  <si>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</si>
  <si>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</si>
  <si>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</si>
  <si>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</si>
  <si>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</si>
  <si>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</si>
  <si>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</si>
  <si>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</si>
  <si>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</si>
  <si>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</si>
  <si>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</si>
  <si>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</si>
  <si>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</si>
  <si>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</si>
  <si>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</si>
  <si>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</si>
  <si>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</si>
  <si>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</si>
  <si>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</si>
  <si>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</si>
  <si>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</si>
  <si>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</si>
  <si>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</si>
  <si>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</si>
  <si>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</si>
  <si>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</si>
  <si>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</si>
  <si>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</si>
  <si>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</si>
  <si>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</si>
  <si>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</si>
  <si>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</si>
  <si>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</si>
  <si>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</si>
  <si>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</si>
  <si>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</si>
  <si>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</si>
  <si>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</si>
  <si>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</si>
  <si>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</si>
  <si>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</si>
  <si>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</si>
  <si>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</si>
  <si>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</si>
  <si>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</si>
  <si>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</si>
  <si>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</si>
  <si>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</si>
  <si>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</si>
  <si>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</si>
  <si>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</si>
  <si>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</si>
  <si>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</si>
  <si>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</si>
  <si>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</si>
  <si>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</si>
  <si>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</si>
  <si>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</si>
  <si>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</si>
  <si>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</si>
  <si>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</si>
  <si>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</si>
  <si>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</si>
  <si>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</si>
  <si>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</si>
  <si>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</si>
  <si>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</si>
  <si>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</si>
  <si>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</si>
  <si>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</si>
  <si>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</si>
  <si>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</si>
  <si>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</si>
  <si>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</si>
  <si>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</si>
  <si>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</si>
  <si>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</si>
  <si>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</si>
  <si>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</si>
  <si>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</si>
  <si>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</si>
  <si>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</si>
  <si>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</si>
  <si>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</si>
  <si>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</si>
  <si>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</si>
  <si>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</si>
  <si>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</si>
  <si>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</si>
  <si>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</si>
  <si>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</si>
  <si>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</si>
  <si>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</si>
  <si>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</si>
  <si>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</si>
  <si>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</si>
  <si>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</si>
  <si>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</si>
  <si>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Beall's Outlet</t>
  </si>
  <si>
    <t xml:space="preserve">                                                                              JLA HOME Commitment Sheet</t>
  </si>
  <si>
    <t>Twin: 66x96"/20x30"(1)/39x75"+15"</t>
  </si>
  <si>
    <t>Full: 81x96"/20x30"(2)/54x75"+15"</t>
  </si>
  <si>
    <t>Queen: 90x102"/20x30"(2)/60x80"+15"</t>
  </si>
  <si>
    <t>King: 108x102"/20x40"(2)/78x80"+15"</t>
  </si>
  <si>
    <t>SPC: 20x30"(2)</t>
  </si>
  <si>
    <t>KPC: 20x40"(2)</t>
  </si>
  <si>
    <t>70% Polyester 30% Rayon from Bamboo</t>
    <phoneticPr fontId="24" type="noConversion"/>
  </si>
  <si>
    <t>90gsm Poly Bamboo Blend Solid Sheets, drawstring fabric bag packaging</t>
    <phoneticPr fontId="24" type="noConversion"/>
  </si>
  <si>
    <t>4 piece set -- Beautyrest brand 90gsm Poly Bamboo Blend Solid Sheet Set</t>
    <phoneticPr fontId="24" type="noConversion"/>
  </si>
  <si>
    <t>6302.32.2020</t>
  </si>
  <si>
    <t>Coconut Milk</t>
  </si>
  <si>
    <t>Coconut Milk</t>
    <phoneticPr fontId="18" type="noConversion"/>
  </si>
  <si>
    <t>Misty Blue</t>
  </si>
  <si>
    <t>Misty Blue</t>
    <phoneticPr fontId="18" type="noConversion"/>
  </si>
  <si>
    <t>Antique White</t>
  </si>
  <si>
    <t>Antique White</t>
    <phoneticPr fontId="18" type="noConversion"/>
  </si>
  <si>
    <t>Aqua Gray</t>
  </si>
  <si>
    <t>Aqua Gray</t>
    <phoneticPr fontId="18" type="noConversion"/>
  </si>
  <si>
    <t>枕套</t>
  </si>
  <si>
    <t>件套</t>
  </si>
  <si>
    <t>双色胶印魔术贴布袋+车缝彩卡</t>
  </si>
  <si>
    <r>
      <rPr>
        <sz val="10"/>
        <rFont val="宋体"/>
        <family val="3"/>
        <charset val="134"/>
      </rPr>
      <t>抽绳布袋</t>
    </r>
    <r>
      <rPr>
        <sz val="10"/>
        <rFont val="Arial"/>
        <family val="2"/>
      </rPr>
      <t>+</t>
    </r>
    <r>
      <rPr>
        <sz val="10"/>
        <rFont val="宋体"/>
        <family val="3"/>
        <charset val="134"/>
      </rPr>
      <t>车缝彩卡</t>
    </r>
  </si>
  <si>
    <r>
      <rPr>
        <sz val="10"/>
        <rFont val="Arial"/>
        <family val="2"/>
      </rPr>
      <t>PVC</t>
    </r>
    <r>
      <rPr>
        <sz val="10"/>
        <rFont val="宋体"/>
        <family val="3"/>
        <charset val="134"/>
      </rPr>
      <t>袋</t>
    </r>
    <r>
      <rPr>
        <sz val="10"/>
        <rFont val="Arial"/>
        <family val="2"/>
      </rPr>
      <t>+</t>
    </r>
    <r>
      <rPr>
        <sz val="10"/>
        <rFont val="宋体"/>
        <family val="3"/>
        <charset val="134"/>
      </rPr>
      <t>彩卡</t>
    </r>
  </si>
  <si>
    <t>包装参考：</t>
  </si>
  <si>
    <t>无测试无客检</t>
  </si>
  <si>
    <r>
      <t xml:space="preserve">90gsm Poly Bamboo Blend Solid
</t>
    </r>
    <r>
      <rPr>
        <sz val="8"/>
        <rFont val="Arial"/>
        <family val="2"/>
      </rPr>
      <t>70% Polyester 30% Rayon from Bamboo (75Dx75D+60s/100x68)</t>
    </r>
    <r>
      <rPr>
        <sz val="8"/>
        <color rgb="FFFF0000"/>
        <rFont val="Arial"/>
        <family val="2"/>
      </rPr>
      <t xml:space="preserve">
</t>
    </r>
    <r>
      <rPr>
        <sz val="8"/>
        <color rgb="FFFF0000"/>
        <rFont val="宋体"/>
        <family val="3"/>
        <charset val="134"/>
      </rPr>
      <t>竹涤单染</t>
    </r>
    <phoneticPr fontId="24" type="noConversion"/>
  </si>
  <si>
    <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头子。床单两侧和底边</t>
    </r>
    <r>
      <rPr>
        <sz val="8"/>
        <rFont val="Arial"/>
        <family val="2"/>
      </rPr>
      <t>1/2"</t>
    </r>
    <r>
      <rPr>
        <sz val="8"/>
        <rFont val="宋体"/>
        <family val="3"/>
        <charset val="134"/>
      </rPr>
      <t>卷边</t>
    </r>
    <r>
      <rPr>
        <sz val="8"/>
        <rFont val="Arial"/>
        <family val="2"/>
      </rPr>
      <t>;</t>
    </r>
    <r>
      <rPr>
        <sz val="8"/>
        <rFont val="宋体"/>
        <family val="3"/>
        <charset val="134"/>
      </rPr>
      <t>枕套正背面一样。床笠一周做0.7cm宽乳胶橡筋卷边工艺</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抽绳布袋</t>
    </r>
    <r>
      <rPr>
        <sz val="8"/>
        <color rgb="FFFF0000"/>
        <rFont val="Arial"/>
        <family val="2"/>
      </rPr>
      <t>+</t>
    </r>
    <r>
      <rPr>
        <sz val="8"/>
        <color rgb="FFFF0000"/>
        <rFont val="宋体"/>
        <family val="3"/>
        <charset val="134"/>
      </rPr>
      <t>车缝彩卡</t>
    </r>
  </si>
  <si>
    <t>80-90 days MOQ 500sets/color</t>
  </si>
  <si>
    <r>
      <t>JOL
90gsm</t>
    </r>
    <r>
      <rPr>
        <sz val="8"/>
        <rFont val="宋体"/>
        <family val="3"/>
        <charset val="134"/>
      </rPr>
      <t>竹涤单染</t>
    </r>
  </si>
  <si>
    <r>
      <t xml:space="preserve">210TC Bamboo Solid </t>
    </r>
    <r>
      <rPr>
        <sz val="8"/>
        <rFont val="Arial"/>
        <family val="2"/>
      </rPr>
      <t xml:space="preserve">100% Rayon from Bamboo(40x40s/133x72) 
</t>
    </r>
    <r>
      <rPr>
        <sz val="8"/>
        <color rgb="FFFF0000"/>
        <rFont val="宋体"/>
        <family val="3"/>
        <charset val="134"/>
      </rPr>
      <t>按照中浅色报价</t>
    </r>
    <phoneticPr fontId="24" type="noConversion"/>
  </si>
  <si>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头子。床单两侧和底边</t>
    </r>
    <r>
      <rPr>
        <sz val="8"/>
        <rFont val="Arial"/>
        <family val="2"/>
      </rPr>
      <t>1/2"</t>
    </r>
    <r>
      <rPr>
        <sz val="8"/>
        <rFont val="宋体"/>
        <family val="3"/>
        <charset val="134"/>
      </rPr>
      <t>卷边</t>
    </r>
    <r>
      <rPr>
        <sz val="8"/>
        <rFont val="Arial"/>
        <family val="2"/>
      </rPr>
      <t>;</t>
    </r>
    <r>
      <rPr>
        <sz val="8"/>
        <rFont val="宋体"/>
        <family val="3"/>
        <charset val="134"/>
      </rPr>
      <t>枕套正背面一样。床笠一周做0.7cm宽乳胶橡筋卷边工艺</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抽绳布袋</t>
    </r>
    <r>
      <rPr>
        <sz val="8"/>
        <color rgb="FFFF0000"/>
        <rFont val="Arial"/>
        <family val="2"/>
      </rPr>
      <t>+</t>
    </r>
    <r>
      <rPr>
        <sz val="8"/>
        <color rgb="FFFF0000"/>
        <rFont val="宋体"/>
        <family val="3"/>
        <charset val="134"/>
      </rPr>
      <t>车缝彩卡</t>
    </r>
  </si>
  <si>
    <r>
      <t>JOL
210TC</t>
    </r>
    <r>
      <rPr>
        <sz val="8"/>
        <rFont val="宋体"/>
        <family val="3"/>
        <charset val="134"/>
      </rPr>
      <t>全竹纤维</t>
    </r>
  </si>
  <si>
    <r>
      <t xml:space="preserve">180TC Tencel Poly Solid 
</t>
    </r>
    <r>
      <rPr>
        <sz val="8"/>
        <rFont val="Arial"/>
        <family val="2"/>
      </rPr>
      <t>55% Tencel (</t>
    </r>
    <r>
      <rPr>
        <sz val="8"/>
        <rFont val="宋体"/>
        <family val="3"/>
        <charset val="134"/>
      </rPr>
      <t>兰精天丝</t>
    </r>
    <r>
      <rPr>
        <sz val="8"/>
        <rFont val="Arial"/>
        <family val="2"/>
      </rPr>
      <t xml:space="preserve">) 45% Polyester </t>
    </r>
    <r>
      <rPr>
        <sz val="8"/>
        <color rgb="FFFF0000"/>
        <rFont val="Arial"/>
        <family val="2"/>
      </rPr>
      <t xml:space="preserve">
</t>
    </r>
    <r>
      <rPr>
        <sz val="8"/>
        <rFont val="Arial"/>
        <family val="2"/>
      </rPr>
      <t>75Dx30s/96x84</t>
    </r>
    <r>
      <rPr>
        <sz val="8"/>
        <color rgb="FFFF0000"/>
        <rFont val="Arial"/>
        <family val="2"/>
      </rPr>
      <t xml:space="preserve">
</t>
    </r>
    <r>
      <rPr>
        <sz val="8"/>
        <color rgb="FFFF0000"/>
        <rFont val="宋体"/>
        <family val="3"/>
        <charset val="134"/>
      </rPr>
      <t>经向涤纬向天丝</t>
    </r>
    <r>
      <rPr>
        <sz val="8"/>
        <color rgb="FFFF0000"/>
        <rFont val="Arial"/>
        <family val="2"/>
      </rPr>
      <t xml:space="preserve">
</t>
    </r>
    <r>
      <rPr>
        <sz val="8"/>
        <color rgb="FFFF0000"/>
        <rFont val="宋体"/>
        <family val="3"/>
        <charset val="134"/>
      </rPr>
      <t>（水洗皱）</t>
    </r>
    <phoneticPr fontId="24" type="noConversion"/>
  </si>
  <si>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头子。床单两侧和底边</t>
    </r>
    <r>
      <rPr>
        <sz val="8"/>
        <rFont val="Arial"/>
        <family val="2"/>
      </rPr>
      <t>1/2"</t>
    </r>
    <r>
      <rPr>
        <sz val="8"/>
        <rFont val="宋体"/>
        <family val="3"/>
        <charset val="134"/>
      </rPr>
      <t>卷边</t>
    </r>
    <r>
      <rPr>
        <sz val="8"/>
        <rFont val="Arial"/>
        <family val="2"/>
      </rPr>
      <t>;</t>
    </r>
    <r>
      <rPr>
        <sz val="8"/>
        <rFont val="宋体"/>
        <family val="3"/>
        <charset val="134"/>
      </rPr>
      <t>枕套正背面一样。床笠一周做0.7cm宽乳胶橡筋卷边工艺</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抽绳布袋+车缝彩卡</t>
    </r>
  </si>
  <si>
    <r>
      <t>JOL
180TC</t>
    </r>
    <r>
      <rPr>
        <sz val="8"/>
        <rFont val="宋体"/>
        <family val="3"/>
        <charset val="134"/>
      </rPr>
      <t>天丝涤水洗</t>
    </r>
  </si>
  <si>
    <r>
      <t xml:space="preserve">300TC Tencel Solid
</t>
    </r>
    <r>
      <rPr>
        <sz val="8"/>
        <rFont val="Arial"/>
        <family val="2"/>
      </rPr>
      <t>100% Tencel 60x60s/200x95</t>
    </r>
    <r>
      <rPr>
        <sz val="8"/>
        <color rgb="FFFF0000"/>
        <rFont val="Arial"/>
        <family val="2"/>
      </rPr>
      <t xml:space="preserve">
</t>
    </r>
    <r>
      <rPr>
        <sz val="8"/>
        <color rgb="FFFF0000"/>
        <rFont val="宋体"/>
        <family val="3"/>
        <charset val="134"/>
      </rPr>
      <t>兰精天丝</t>
    </r>
    <r>
      <rPr>
        <sz val="8"/>
        <color rgb="FFFF0000"/>
        <rFont val="Arial"/>
        <family val="2"/>
      </rPr>
      <t>G100</t>
    </r>
    <phoneticPr fontId="24" type="noConversion"/>
  </si>
  <si>
    <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头子。床单两侧和底边</t>
    </r>
    <r>
      <rPr>
        <sz val="8"/>
        <rFont val="Arial"/>
        <family val="2"/>
      </rPr>
      <t>1/2"</t>
    </r>
    <r>
      <rPr>
        <sz val="8"/>
        <rFont val="宋体"/>
        <family val="3"/>
        <charset val="134"/>
      </rPr>
      <t>卷边</t>
    </r>
    <r>
      <rPr>
        <sz val="8"/>
        <rFont val="Arial"/>
        <family val="2"/>
      </rPr>
      <t>;</t>
    </r>
    <r>
      <rPr>
        <sz val="8"/>
        <rFont val="宋体"/>
        <family val="3"/>
        <charset val="134"/>
      </rPr>
      <t>枕套正背面一样。床笠一周做0.7cm宽乳胶橡筋卷边工艺</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抽绳布袋+车缝彩卡</t>
    </r>
    <phoneticPr fontId="24" type="noConversion"/>
  </si>
  <si>
    <r>
      <t>JOL
300TC</t>
    </r>
    <r>
      <rPr>
        <sz val="8"/>
        <rFont val="宋体"/>
        <family val="3"/>
        <charset val="134"/>
      </rPr>
      <t>全天丝</t>
    </r>
  </si>
  <si>
    <t>HG</t>
    <phoneticPr fontId="24" type="noConversion"/>
  </si>
  <si>
    <t>King: 108x102"/20x40"(2)/78x80"+14"</t>
  </si>
  <si>
    <t>Queen: 90x102"/20x30"(2)/60x80"+14"</t>
  </si>
  <si>
    <t>Full: 81x96"/20x30"(2)/54x75"+14"</t>
  </si>
  <si>
    <t>Twin: 66x96"/20x30"(1)/39x75"+14"</t>
  </si>
  <si>
    <r>
      <t xml:space="preserve">85gsm </t>
    </r>
    <r>
      <rPr>
        <sz val="8"/>
        <rFont val="Arial"/>
        <family val="2"/>
      </rPr>
      <t>Microfiber Solid 100% Polyester</t>
    </r>
    <r>
      <rPr>
        <sz val="8"/>
        <color rgb="FFFF0000"/>
        <rFont val="Arial"/>
        <family val="2"/>
      </rPr>
      <t xml:space="preserve"> with 3D Embossed hem </t>
    </r>
    <r>
      <rPr>
        <sz val="8"/>
        <color rgb="FFFF0000"/>
        <rFont val="宋体"/>
        <family val="3"/>
        <charset val="134"/>
      </rPr>
      <t>胶印</t>
    </r>
    <phoneticPr fontId="24" type="noConversion"/>
  </si>
  <si>
    <r>
      <t>四件套</t>
    </r>
    <r>
      <rPr>
        <sz val="8"/>
        <rFont val="Arial"/>
        <family val="2"/>
      </rPr>
      <t>:</t>
    </r>
    <r>
      <rPr>
        <sz val="8"/>
        <rFont val="宋体"/>
        <family val="3"/>
        <charset val="134"/>
      </rPr>
      <t>床单大身裁断做</t>
    </r>
    <r>
      <rPr>
        <sz val="8"/>
        <color rgb="FFFF0000"/>
        <rFont val="Arial"/>
        <family val="2"/>
      </rPr>
      <t>4"</t>
    </r>
    <r>
      <rPr>
        <sz val="8"/>
        <color rgb="FFFF0000"/>
        <rFont val="宋体"/>
        <family val="3"/>
        <charset val="134"/>
      </rPr>
      <t>胶印头子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t>
    </r>
    <r>
      <rPr>
        <sz val="8"/>
        <color rgb="FFFF0000"/>
        <rFont val="宋体"/>
        <family val="3"/>
        <charset val="134"/>
      </rPr>
      <t>正面裁断做4"胶印头子，反面大身联体不裁断</t>
    </r>
    <r>
      <rPr>
        <sz val="8"/>
        <rFont val="宋体"/>
        <family val="3"/>
        <charset val="134"/>
      </rPr>
      <t>。床笠一周做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件套胶印拼接魔术贴布袋+车缝彩卡</t>
    </r>
  </si>
  <si>
    <r>
      <t>HNM
85gsm</t>
    </r>
    <r>
      <rPr>
        <sz val="8"/>
        <rFont val="宋体"/>
        <family val="3"/>
        <charset val="134"/>
      </rPr>
      <t>胶印</t>
    </r>
  </si>
  <si>
    <r>
      <t xml:space="preserve">90gsm Satin Solid
</t>
    </r>
    <r>
      <rPr>
        <sz val="8"/>
        <rFont val="Arial"/>
        <family val="2"/>
      </rPr>
      <t>100% Polyester</t>
    </r>
    <phoneticPr fontId="24" type="noConversion"/>
  </si>
  <si>
    <r>
      <t>HNM
90gsm</t>
    </r>
    <r>
      <rPr>
        <sz val="8"/>
        <rFont val="宋体"/>
        <family val="3"/>
        <charset val="134"/>
      </rPr>
      <t>色丁素色</t>
    </r>
  </si>
  <si>
    <t>PAK</t>
    <phoneticPr fontId="24" type="noConversion"/>
  </si>
  <si>
    <r>
      <t xml:space="preserve">144TC Cotton Solid </t>
    </r>
    <r>
      <rPr>
        <sz val="8"/>
        <rFont val="Arial"/>
        <family val="2"/>
      </rPr>
      <t xml:space="preserve">100% Cotton (32x32s/78x65) </t>
    </r>
    <r>
      <rPr>
        <sz val="8"/>
        <rFont val="宋体"/>
        <family val="3"/>
        <charset val="134"/>
      </rPr>
      <t>平纹</t>
    </r>
    <r>
      <rPr>
        <sz val="8"/>
        <rFont val="Arial"/>
        <family val="2"/>
      </rPr>
      <t xml:space="preserve">
</t>
    </r>
    <r>
      <rPr>
        <sz val="8"/>
        <color rgb="FFFF0000"/>
        <rFont val="宋体"/>
        <family val="3"/>
        <charset val="134"/>
      </rPr>
      <t>出美国，要求非新疆棉</t>
    </r>
    <phoneticPr fontId="24" type="noConversion"/>
  </si>
  <si>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头子。床单两侧和底边</t>
    </r>
    <r>
      <rPr>
        <sz val="8"/>
        <rFont val="Arial"/>
        <family val="2"/>
      </rPr>
      <t>1/2"</t>
    </r>
    <r>
      <rPr>
        <sz val="8"/>
        <rFont val="宋体"/>
        <family val="3"/>
        <charset val="134"/>
      </rPr>
      <t>卷边</t>
    </r>
    <r>
      <rPr>
        <sz val="8"/>
        <rFont val="Arial"/>
        <family val="2"/>
      </rPr>
      <t>;</t>
    </r>
    <r>
      <rPr>
        <sz val="8"/>
        <rFont val="宋体"/>
        <family val="3"/>
        <charset val="134"/>
      </rPr>
      <t>枕套正背面一样。床笠一周做0.7cm宽乳胶橡筋卷边工艺</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宋体"/>
        <family val="3"/>
        <charset val="134"/>
      </rPr>
      <t>PVC袋</t>
    </r>
    <r>
      <rPr>
        <sz val="8"/>
        <color rgb="FFFF0000"/>
        <rFont val="Arial"/>
        <family val="2"/>
      </rPr>
      <t>+</t>
    </r>
    <r>
      <rPr>
        <sz val="8"/>
        <color rgb="FFFF0000"/>
        <rFont val="宋体"/>
        <family val="3"/>
        <charset val="134"/>
      </rPr>
      <t>彩卡</t>
    </r>
  </si>
  <si>
    <r>
      <t>JOL
144TC</t>
    </r>
    <r>
      <rPr>
        <sz val="8"/>
        <rFont val="宋体"/>
        <family val="3"/>
        <charset val="134"/>
      </rPr>
      <t>全棉素色</t>
    </r>
  </si>
  <si>
    <t>BCF 85gsm</t>
    <phoneticPr fontId="24" type="noConversion"/>
  </si>
  <si>
    <r>
      <t xml:space="preserve">85gsm </t>
    </r>
    <r>
      <rPr>
        <sz val="8"/>
        <rFont val="Arial"/>
        <family val="2"/>
      </rPr>
      <t>Microfiber Solid 100% Polyester</t>
    </r>
    <r>
      <rPr>
        <sz val="8"/>
        <color rgb="FFFF0000"/>
        <rFont val="Arial"/>
        <family val="2"/>
      </rPr>
      <t xml:space="preserve"> with cooling topical treatment </t>
    </r>
    <r>
      <rPr>
        <sz val="8"/>
        <rFont val="Arial"/>
        <family val="2"/>
      </rPr>
      <t xml:space="preserve">(20 washings) </t>
    </r>
    <r>
      <rPr>
        <sz val="8"/>
        <color rgb="FFFF0000"/>
        <rFont val="Arial"/>
        <family val="2"/>
      </rPr>
      <t xml:space="preserve">
</t>
    </r>
    <r>
      <rPr>
        <sz val="8"/>
        <color rgb="FFFF0000"/>
        <rFont val="宋体"/>
        <family val="3"/>
        <charset val="134"/>
      </rPr>
      <t>国产凉感助剂，</t>
    </r>
    <r>
      <rPr>
        <sz val="8"/>
        <color rgb="FFFF0000"/>
        <rFont val="Arial"/>
        <family val="2"/>
      </rPr>
      <t>35</t>
    </r>
    <r>
      <rPr>
        <sz val="8"/>
        <color rgb="FFFF0000"/>
        <rFont val="宋体"/>
        <family val="3"/>
        <charset val="134"/>
      </rPr>
      <t>元</t>
    </r>
    <r>
      <rPr>
        <sz val="8"/>
        <color rgb="FFFF0000"/>
        <rFont val="Arial"/>
        <family val="2"/>
      </rPr>
      <t>/kg</t>
    </r>
    <r>
      <rPr>
        <sz val="8"/>
        <color rgb="FFFF0000"/>
        <rFont val="宋体"/>
        <family val="3"/>
        <charset val="134"/>
      </rPr>
      <t>，用量为布重</t>
    </r>
    <r>
      <rPr>
        <sz val="8"/>
        <color rgb="FFFF0000"/>
        <rFont val="Arial"/>
        <family val="2"/>
      </rPr>
      <t>1.5%</t>
    </r>
    <phoneticPr fontId="24" type="noConversion"/>
  </si>
  <si>
    <r>
      <t>JOL
85gsm</t>
    </r>
    <r>
      <rPr>
        <sz val="8"/>
        <rFont val="宋体"/>
        <family val="3"/>
        <charset val="134"/>
      </rPr>
      <t>加国产凉感助剂</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</si>
  <si>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Pigment Printed</t>
    </r>
    <r>
      <rPr>
        <sz val="8"/>
        <rFont val="Arial"/>
        <family val="2"/>
      </rPr>
      <t xml:space="preserve"> 100% Polyester </t>
    </r>
    <r>
      <rPr>
        <sz val="8"/>
        <color rgb="FFFF0000"/>
        <rFont val="宋体"/>
        <family val="3"/>
        <charset val="134"/>
      </rPr>
      <t>涂料印花</t>
    </r>
  </si>
  <si>
    <t>80-90 days MOQ 1000sets/color</t>
  </si>
  <si>
    <r>
      <t>JOL
85gsm</t>
    </r>
    <r>
      <rPr>
        <sz val="8"/>
        <rFont val="宋体"/>
        <family val="3"/>
        <charset val="134"/>
      </rPr>
      <t>涂料印花</t>
    </r>
  </si>
  <si>
    <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t>
    </r>
    <r>
      <rPr>
        <sz val="8"/>
        <color rgb="FFFF0000"/>
        <rFont val="宋体"/>
        <family val="3"/>
        <charset val="134"/>
      </rPr>
      <t>素色</t>
    </r>
    <phoneticPr fontId="24" type="noConversion"/>
  </si>
  <si>
    <r>
      <t>JOL
85gsm</t>
    </r>
    <r>
      <rPr>
        <sz val="8"/>
        <rFont val="宋体"/>
        <family val="3"/>
        <charset val="134"/>
      </rPr>
      <t>素色</t>
    </r>
  </si>
  <si>
    <t>8.29 FOB Cost</t>
    <phoneticPr fontId="24" type="noConversion"/>
  </si>
  <si>
    <t>Freight cost per 40'</t>
  </si>
  <si>
    <t>Total units per carton</t>
  </si>
  <si>
    <t>Carton size</t>
  </si>
  <si>
    <t>Picture</t>
  </si>
  <si>
    <t>Feight</t>
  </si>
  <si>
    <t>F.O.B Cost $</t>
  </si>
  <si>
    <t>Lead time, MOQ</t>
  </si>
  <si>
    <t>Sample #, Factory name</t>
  </si>
  <si>
    <t>Dinglifen</t>
  </si>
  <si>
    <t>Quote by</t>
  </si>
  <si>
    <t>Project Name</t>
  </si>
  <si>
    <t>Quote date</t>
  </si>
  <si>
    <t>Bealls Outlet</t>
  </si>
  <si>
    <t>70% Polyester 30% Rayon from Bamboo</t>
    <phoneticPr fontId="18" type="noConversion"/>
  </si>
  <si>
    <t>70% Polyester 30% Rayon from Bamboo, drawstring fabric bag packaging</t>
    <phoneticPr fontId="18" type="noConversion"/>
  </si>
  <si>
    <t>90gsm Poly Bamboo Blend Solid Pillowcase Pair</t>
    <phoneticPr fontId="18" type="noConversion"/>
  </si>
  <si>
    <t>Bamboo Blend Solid Sheets</t>
    <phoneticPr fontId="18" type="noConversion"/>
  </si>
  <si>
    <t>Bamboo Blend Solid PC</t>
    <phoneticPr fontId="18" type="noConversion"/>
  </si>
  <si>
    <t>90gsm Poly Bamboo Blend Solid 4pcs Sheet Set</t>
    <phoneticPr fontId="18" type="noConversion"/>
  </si>
  <si>
    <t>BR20-5336A</t>
    <phoneticPr fontId="18" type="noConversion"/>
  </si>
  <si>
    <t>BR20-5337A</t>
    <phoneticPr fontId="18" type="noConversion"/>
  </si>
  <si>
    <t>BR20-5338A</t>
    <phoneticPr fontId="18" type="noConversion"/>
  </si>
  <si>
    <t>BR20-5339A</t>
    <phoneticPr fontId="18" type="noConversion"/>
  </si>
  <si>
    <t>BR21-5340A</t>
    <phoneticPr fontId="18" type="noConversion"/>
  </si>
  <si>
    <t>BR21-5341A</t>
    <phoneticPr fontId="18" type="noConversion"/>
  </si>
  <si>
    <t>BR20-5340A</t>
    <phoneticPr fontId="18" type="noConversion"/>
  </si>
  <si>
    <t>BR20-5341A</t>
    <phoneticPr fontId="18" type="noConversion"/>
  </si>
  <si>
    <t>BR20-5342A</t>
    <phoneticPr fontId="18" type="noConversion"/>
  </si>
  <si>
    <t>BR20-5343A</t>
    <phoneticPr fontId="18" type="noConversion"/>
  </si>
  <si>
    <t>BR21-5342A</t>
    <phoneticPr fontId="18" type="noConversion"/>
  </si>
  <si>
    <t>BR21-5343A</t>
    <phoneticPr fontId="18" type="noConversion"/>
  </si>
  <si>
    <t>BR20-5344A</t>
    <phoneticPr fontId="18" type="noConversion"/>
  </si>
  <si>
    <t>BR20-5345A</t>
    <phoneticPr fontId="18" type="noConversion"/>
  </si>
  <si>
    <t>BR20-5346A</t>
    <phoneticPr fontId="18" type="noConversion"/>
  </si>
  <si>
    <t>BR20-5347A</t>
    <phoneticPr fontId="18" type="noConversion"/>
  </si>
  <si>
    <t>BR21-5344A</t>
    <phoneticPr fontId="18" type="noConversion"/>
  </si>
  <si>
    <t>BR21-5345A</t>
    <phoneticPr fontId="18" type="noConversion"/>
  </si>
  <si>
    <t>BR20-5348A</t>
    <phoneticPr fontId="18" type="noConversion"/>
  </si>
  <si>
    <t>BR20-5349A</t>
    <phoneticPr fontId="18" type="noConversion"/>
  </si>
  <si>
    <t>BR20-5350A</t>
    <phoneticPr fontId="18" type="noConversion"/>
  </si>
  <si>
    <t>BR20-5351A</t>
    <phoneticPr fontId="18" type="noConversion"/>
  </si>
  <si>
    <t>BR21-5346A</t>
    <phoneticPr fontId="18" type="noConversion"/>
  </si>
  <si>
    <t>BR21-5347A</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</si>
</sst>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_([$$-409]* #,##0.00_);_([$$-409]* \(#,##0.00\);_([$$-409]* &quot;-&quot;??_);_(@_)"/>
    <numFmt numFmtId="183" formatCode="0.0000"/>
    <numFmt numFmtId="184" formatCode="&quot;$&quot;#,##0"/>
    <numFmt numFmtId="185" formatCode="_ \¥* #,##0.00_ ;_ \¥* \-#,##0.00_ ;_ \¥* &quot;-&quot;??_ ;_ @_ "/>
  </numFmts>
  <fonts count="46" x14ac:knownFonts="1">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9"/>
      <name val="Arial"/>
      <family val="2"/>
    </font>
    <font>
      <sz val="10"/>
      <color rgb="FFFF0000"/>
      <name val="Arial"/>
      <family val="2"/>
    </font>
    <font>
      <b/>
      <sz val="11"/>
      <name val="Arial"/>
      <family val="2"/>
    </font>
    <font>
      <sz val="11"/>
      <name val="Arial"/>
      <family val="2"/>
    </font>
    <font>
      <b/>
      <sz val="10"/>
      <name val="Arial"/>
      <family val="2"/>
    </font>
    <font>
      <sz val="10"/>
      <color theme="1"/>
      <name val="Arial"/>
      <family val="2"/>
    </font>
    <font>
      <b/>
      <i/>
      <sz val="11"/>
      <name val="Calibri"/>
      <family val="2"/>
    </font>
    <font>
      <sz val="8"/>
      <name val="Calibri"/>
      <family val="2"/>
    </font>
    <font>
      <b/>
      <sz val="10"/>
      <color indexed="12"/>
      <name val="Arial"/>
      <family val="2"/>
    </font>
    <font>
      <sz val="9"/>
      <name val="宋体"/>
      <family val="3"/>
      <charset val="134"/>
    </font>
    <font>
      <sz val="11"/>
      <color indexed="12"/>
      <name val="Arial"/>
      <family val="2"/>
    </font>
    <font>
      <sz val="11"/>
      <color rgb="FF00B050"/>
      <name val="Arial"/>
      <family val="2"/>
    </font>
    <font>
      <sz val="11"/>
      <color rgb="FFFF0000"/>
      <name val="Arial"/>
      <family val="2"/>
    </font>
    <font>
      <sz val="12"/>
      <name val="宋体"/>
      <family val="3"/>
      <charset val="134"/>
    </font>
    <font>
      <b/>
      <sz val="11"/>
      <color rgb="FFFF0000"/>
      <name val="Arial"/>
      <family val="2"/>
    </font>
    <font>
      <sz val="9"/>
      <name val="等线"/>
      <family val="3"/>
      <charset val="134"/>
      <scheme val="minor"/>
    </font>
    <font>
      <b/>
      <sz val="11"/>
      <color rgb="FF00B050"/>
      <name val="Arial"/>
      <family val="2"/>
    </font>
    <font>
      <b/>
      <sz val="11"/>
      <color indexed="10"/>
      <name val="Arial"/>
      <family val="2"/>
    </font>
    <font>
      <b/>
      <sz val="11"/>
      <color indexed="12"/>
      <name val="Arial"/>
      <family val="2"/>
    </font>
    <font>
      <sz val="10"/>
      <color theme="0"/>
      <name val="Arial"/>
      <family val="2"/>
    </font>
    <font>
      <sz val="10"/>
      <name val="Calibri"/>
      <family val="2"/>
    </font>
    <font>
      <b/>
      <sz val="16"/>
      <color rgb="FF00B050"/>
      <name val="Arial"/>
      <family val="2"/>
    </font>
    <font>
      <sz val="11"/>
      <color theme="1"/>
      <name val="等线"/>
      <family val="3"/>
      <charset val="134"/>
      <scheme val="minor"/>
    </font>
    <font>
      <sz val="10"/>
      <color rgb="FF3333FF"/>
      <name val="Arial"/>
      <family val="2"/>
    </font>
    <font>
      <sz val="10"/>
      <name val="宋体"/>
      <family val="3"/>
      <charset val="134"/>
    </font>
    <font>
      <sz val="10"/>
      <color rgb="FF3333FF"/>
      <name val="宋体"/>
      <family val="3"/>
      <charset val="134"/>
    </font>
    <font>
      <sz val="8"/>
      <name val="Arial"/>
      <family val="2"/>
    </font>
    <font>
      <sz val="8"/>
      <color indexed="12"/>
      <name val="Arial"/>
      <family val="2"/>
    </font>
    <font>
      <sz val="8"/>
      <color rgb="FFFF0000"/>
      <name val="Arial"/>
      <family val="2"/>
    </font>
    <font>
      <sz val="8"/>
      <color rgb="FFFF0000"/>
      <name val="宋体"/>
      <family val="3"/>
      <charset val="134"/>
    </font>
    <font>
      <sz val="8"/>
      <name val="宋体"/>
      <family val="3"/>
      <charset val="134"/>
    </font>
    <font>
      <b/>
      <sz val="8"/>
      <name val="Arial"/>
      <family val="2"/>
    </font>
    <font>
      <b/>
      <sz val="8"/>
      <color indexed="12"/>
      <name val="Arial"/>
      <family val="2"/>
    </font>
    <font>
      <b/>
      <sz val="8"/>
      <color rgb="FF3333FF"/>
      <name val="宋体"/>
      <family val="3"/>
      <charset val="134"/>
    </font>
    <font>
      <b/>
      <sz val="8"/>
      <color rgb="FF3333FF"/>
      <name val="Arial"/>
      <family val="2"/>
    </font>
    <font>
      <sz val="8"/>
      <color indexed="10"/>
      <name val="Arial"/>
      <family val="2"/>
    </font>
    <font>
      <sz val="8"/>
      <color rgb="FF3333FF"/>
      <name val="Arial"/>
      <family val="2"/>
    </font>
  </fonts>
  <fills count="15">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indexed="9"/>
        <bgColor indexed="64"/>
      </patternFill>
    </fill>
    <fill>
      <patternFill patternType="solid">
        <fgColor theme="7" tint="0.79998168889431442"/>
        <bgColor indexed="64"/>
      </patternFill>
    </fill>
    <fill>
      <patternFill patternType="solid">
        <fgColor indexed="13"/>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style="thin">
        <color auto="1"/>
      </top>
      <bottom/>
      <diagonal/>
    </border>
    <border>
      <left style="medium">
        <color auto="1"/>
      </left>
      <right/>
      <top style="thin">
        <color auto="1"/>
      </top>
      <bottom/>
      <diagonal/>
    </border>
    <border>
      <left style="medium">
        <color auto="1"/>
      </left>
      <right/>
      <top style="medium">
        <color auto="1"/>
      </top>
      <bottom style="thin">
        <color auto="1"/>
      </bottom>
      <diagonal/>
    </border>
  </borders>
  <cellStyleXfs count="28">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9" fontId="5" fillId="0" borderId="0"/>
    <xf numFmtId="9" fontId="5" fillId="0" borderId="0" applyFont="0" applyFill="0" applyBorder="0" applyAlignment="0" applyProtection="0"/>
    <xf numFmtId="176" fontId="5" fillId="0" borderId="0" applyFont="0" applyFill="0" applyBorder="0" applyAlignment="0" applyProtection="0"/>
    <xf numFmtId="179" fontId="5" fillId="0" borderId="0"/>
    <xf numFmtId="0" fontId="5" fillId="0" borderId="0"/>
    <xf numFmtId="9" fontId="2" fillId="0" borderId="0" applyFont="0" applyFill="0" applyBorder="0" applyAlignment="0" applyProtection="0"/>
    <xf numFmtId="176" fontId="2" fillId="0" borderId="0" applyFont="0" applyFill="0" applyBorder="0" applyAlignment="0" applyProtection="0"/>
    <xf numFmtId="0" fontId="5" fillId="0" borderId="0"/>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31" fillId="0" borderId="0"/>
    <xf numFmtId="0" fontId="5" fillId="0" borderId="0"/>
    <xf numFmtId="185" fontId="22"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cellStyleXfs>
  <cellXfs count="267">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12" fillId="0" borderId="1" xfId="2" applyFont="1" applyBorder="1" applyAlignment="1" applyProtection="1">
      <alignment horizontal="left"/>
      <protection locked="0"/>
    </xf>
    <xf numFmtId="0" fontId="3" fillId="0" borderId="0" xfId="0" applyFont="1" applyAlignment="1">
      <alignment vertical="center" wrapText="1"/>
    </xf>
    <xf numFmtId="0" fontId="6" fillId="0" borderId="0" xfId="0" applyFont="1" applyAlignment="1">
      <alignment vertical="center" wrapText="1"/>
    </xf>
    <xf numFmtId="0" fontId="14" fillId="0" borderId="0" xfId="0" applyFont="1"/>
    <xf numFmtId="177" fontId="5"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2" fillId="0" borderId="0" xfId="2" applyFont="1" applyAlignment="1" applyProtection="1">
      <alignment horizontal="left"/>
      <protection locked="0"/>
    </xf>
    <xf numFmtId="0" fontId="15" fillId="0" borderId="0" xfId="0" applyFont="1" applyAlignment="1">
      <alignment vertical="center" wrapText="1"/>
    </xf>
    <xf numFmtId="0" fontId="4" fillId="0" borderId="0" xfId="4" applyAlignment="1">
      <alignment horizontal="center" wrapText="1"/>
    </xf>
    <xf numFmtId="0" fontId="4" fillId="0" borderId="0" xfId="4" applyAlignment="1">
      <alignment wrapText="1"/>
    </xf>
    <xf numFmtId="10" fontId="4" fillId="0" borderId="0" xfId="4" applyNumberFormat="1" applyAlignment="1">
      <alignment wrapText="1"/>
    </xf>
    <xf numFmtId="177" fontId="4" fillId="0" borderId="0" xfId="4" applyNumberFormat="1" applyAlignment="1">
      <alignment wrapText="1"/>
    </xf>
    <xf numFmtId="1" fontId="4" fillId="0" borderId="1" xfId="4" applyNumberFormat="1" applyBorder="1" applyAlignment="1">
      <alignment wrapText="1"/>
    </xf>
    <xf numFmtId="0" fontId="3" fillId="0" borderId="1" xfId="4" applyFont="1" applyBorder="1" applyAlignment="1">
      <alignment horizontal="center" wrapText="1"/>
    </xf>
    <xf numFmtId="0" fontId="3" fillId="5" borderId="1" xfId="4" applyFont="1" applyFill="1" applyBorder="1" applyAlignment="1">
      <alignment horizontal="center" wrapText="1"/>
    </xf>
    <xf numFmtId="0" fontId="15" fillId="5" borderId="1" xfId="4" applyFont="1" applyFill="1" applyBorder="1" applyAlignment="1">
      <alignment horizontal="center" wrapText="1"/>
    </xf>
    <xf numFmtId="0" fontId="15" fillId="6" borderId="1" xfId="4" applyFont="1" applyFill="1" applyBorder="1" applyAlignment="1">
      <alignment horizontal="center" wrapText="1"/>
    </xf>
    <xf numFmtId="0" fontId="3" fillId="6" borderId="1" xfId="4" applyFont="1" applyFill="1" applyBorder="1" applyAlignment="1">
      <alignment horizontal="center" wrapText="1"/>
    </xf>
    <xf numFmtId="177" fontId="3" fillId="7" borderId="2" xfId="4" applyNumberFormat="1" applyFont="1" applyFill="1" applyBorder="1" applyAlignment="1">
      <alignment horizontal="center" wrapText="1"/>
    </xf>
    <xf numFmtId="0" fontId="15" fillId="0" borderId="1" xfId="4" applyFont="1" applyBorder="1" applyAlignment="1">
      <alignment horizontal="center" wrapText="1"/>
    </xf>
    <xf numFmtId="2" fontId="3" fillId="0" borderId="1" xfId="4" applyNumberFormat="1" applyFont="1" applyBorder="1" applyAlignment="1">
      <alignment horizontal="center" wrapText="1"/>
    </xf>
    <xf numFmtId="1" fontId="3" fillId="0" borderId="1" xfId="4" applyNumberFormat="1" applyFont="1" applyBorder="1" applyAlignment="1">
      <alignment horizontal="center" wrapText="1"/>
    </xf>
    <xf numFmtId="2" fontId="13" fillId="0" borderId="1" xfId="1" applyNumberFormat="1" applyFont="1" applyBorder="1" applyAlignment="1">
      <alignment wrapText="1"/>
    </xf>
    <xf numFmtId="1" fontId="17" fillId="0" borderId="1" xfId="1" applyNumberFormat="1" applyFont="1" applyBorder="1" applyAlignment="1">
      <alignment wrapText="1"/>
    </xf>
    <xf numFmtId="177" fontId="17" fillId="0" borderId="1" xfId="1" applyNumberFormat="1" applyFont="1" applyBorder="1" applyAlignment="1">
      <alignment wrapText="1"/>
    </xf>
    <xf numFmtId="10" fontId="3" fillId="0" borderId="1" xfId="4" applyNumberFormat="1" applyFont="1" applyBorder="1" applyAlignment="1">
      <alignment horizontal="center" wrapText="1"/>
    </xf>
    <xf numFmtId="177" fontId="17" fillId="6" borderId="1" xfId="1" applyNumberFormat="1" applyFont="1" applyFill="1" applyBorder="1" applyAlignment="1">
      <alignment wrapText="1"/>
    </xf>
    <xf numFmtId="177" fontId="17" fillId="3" borderId="1" xfId="1" applyNumberFormat="1" applyFont="1" applyFill="1" applyBorder="1" applyAlignment="1">
      <alignment wrapText="1"/>
    </xf>
    <xf numFmtId="10" fontId="17" fillId="3" borderId="1" xfId="1" applyNumberFormat="1" applyFont="1" applyFill="1" applyBorder="1" applyAlignment="1">
      <alignment wrapText="1"/>
    </xf>
    <xf numFmtId="177" fontId="13" fillId="8" borderId="1" xfId="1" applyNumberFormat="1" applyFont="1" applyFill="1" applyBorder="1" applyAlignment="1">
      <alignment wrapText="1"/>
    </xf>
    <xf numFmtId="0" fontId="4" fillId="0" borderId="1" xfId="4" applyBorder="1" applyAlignment="1">
      <alignment horizontal="center"/>
    </xf>
    <xf numFmtId="0" fontId="4" fillId="0" borderId="1" xfId="4" applyBorder="1"/>
    <xf numFmtId="178" fontId="4" fillId="0" borderId="1" xfId="4" applyNumberFormat="1" applyBorder="1"/>
    <xf numFmtId="1" fontId="4" fillId="0" borderId="1" xfId="4" applyNumberFormat="1" applyBorder="1"/>
    <xf numFmtId="2" fontId="4" fillId="0" borderId="1" xfId="4" applyNumberFormat="1" applyBorder="1"/>
    <xf numFmtId="1" fontId="4" fillId="2" borderId="1" xfId="4" applyNumberFormat="1" applyFill="1" applyBorder="1"/>
    <xf numFmtId="3" fontId="4" fillId="0" borderId="1" xfId="4" applyNumberFormat="1" applyBorder="1"/>
    <xf numFmtId="177" fontId="4" fillId="2" borderId="1" xfId="4" applyNumberFormat="1" applyFill="1" applyBorder="1"/>
    <xf numFmtId="180" fontId="4" fillId="0" borderId="1" xfId="4" applyNumberFormat="1" applyBorder="1"/>
    <xf numFmtId="10" fontId="4" fillId="0" borderId="1" xfId="4" applyNumberFormat="1" applyBorder="1"/>
    <xf numFmtId="177" fontId="4" fillId="2" borderId="1" xfId="4" applyNumberFormat="1" applyFill="1" applyBorder="1" applyAlignment="1">
      <alignment wrapText="1"/>
    </xf>
    <xf numFmtId="10" fontId="0" fillId="2" borderId="1" xfId="5" applyNumberFormat="1" applyFont="1" applyFill="1" applyBorder="1" applyAlignment="1"/>
    <xf numFmtId="177" fontId="4" fillId="0" borderId="1" xfId="4" applyNumberFormat="1" applyBorder="1"/>
    <xf numFmtId="0" fontId="4" fillId="0" borderId="0" xfId="4"/>
    <xf numFmtId="0" fontId="4" fillId="0" borderId="1" xfId="4" applyBorder="1" applyAlignment="1">
      <alignment horizontal="center" wrapText="1"/>
    </xf>
    <xf numFmtId="0" fontId="4" fillId="0" borderId="1" xfId="4" applyBorder="1" applyAlignment="1">
      <alignment wrapText="1"/>
    </xf>
    <xf numFmtId="10" fontId="4" fillId="0" borderId="1" xfId="4" applyNumberFormat="1" applyBorder="1" applyAlignment="1">
      <alignment wrapText="1"/>
    </xf>
    <xf numFmtId="2" fontId="4" fillId="0" borderId="0" xfId="4" applyNumberFormat="1" applyAlignment="1">
      <alignment wrapText="1"/>
    </xf>
    <xf numFmtId="1" fontId="4" fillId="0" borderId="0" xfId="4" applyNumberFormat="1" applyAlignment="1">
      <alignment wrapText="1"/>
    </xf>
    <xf numFmtId="177" fontId="4" fillId="0" borderId="2" xfId="4" applyNumberFormat="1" applyBorder="1"/>
    <xf numFmtId="181" fontId="3" fillId="0" borderId="1" xfId="4" applyNumberFormat="1" applyFont="1" applyBorder="1" applyAlignment="1">
      <alignment horizontal="center" wrapText="1"/>
    </xf>
    <xf numFmtId="181" fontId="4" fillId="0" borderId="1" xfId="4" applyNumberFormat="1" applyBorder="1"/>
    <xf numFmtId="181" fontId="4" fillId="0" borderId="0" xfId="4" applyNumberFormat="1" applyAlignment="1">
      <alignment wrapText="1"/>
    </xf>
    <xf numFmtId="177" fontId="4" fillId="0" borderId="2" xfId="4" applyNumberFormat="1" applyBorder="1" applyAlignment="1">
      <alignment horizontal="center" wrapText="1"/>
    </xf>
    <xf numFmtId="177" fontId="3" fillId="4" borderId="0" xfId="4" applyNumberFormat="1" applyFont="1" applyFill="1" applyAlignment="1">
      <alignment wrapText="1"/>
    </xf>
    <xf numFmtId="177" fontId="13" fillId="0" borderId="1" xfId="1" applyNumberFormat="1" applyFont="1" applyBorder="1" applyAlignment="1">
      <alignment wrapText="1"/>
    </xf>
    <xf numFmtId="0" fontId="12" fillId="0" borderId="0" xfId="10" applyFont="1"/>
    <xf numFmtId="0" fontId="19" fillId="0" borderId="0" xfId="10" applyFont="1" applyAlignment="1">
      <alignment vertical="center"/>
    </xf>
    <xf numFmtId="0" fontId="19" fillId="9" borderId="0" xfId="10" applyFont="1" applyFill="1" applyAlignment="1">
      <alignment vertical="center"/>
    </xf>
    <xf numFmtId="0" fontId="12" fillId="0" borderId="0" xfId="10" applyFont="1" applyAlignment="1">
      <alignment vertical="center"/>
    </xf>
    <xf numFmtId="49" fontId="20" fillId="0" borderId="0" xfId="10" applyNumberFormat="1" applyFont="1" applyAlignment="1">
      <alignment vertical="center"/>
    </xf>
    <xf numFmtId="182" fontId="12" fillId="0" borderId="0" xfId="10" applyNumberFormat="1" applyFont="1" applyAlignment="1">
      <alignment vertical="center"/>
    </xf>
    <xf numFmtId="0" fontId="12" fillId="0" borderId="0" xfId="10" applyFont="1" applyAlignment="1">
      <alignment vertical="center" wrapText="1"/>
    </xf>
    <xf numFmtId="1" fontId="19" fillId="0" borderId="0" xfId="10" applyNumberFormat="1" applyFont="1" applyAlignment="1">
      <alignment vertical="center"/>
    </xf>
    <xf numFmtId="0" fontId="12" fillId="9" borderId="0" xfId="13" applyFont="1" applyFill="1" applyAlignment="1">
      <alignment wrapText="1"/>
    </xf>
    <xf numFmtId="176" fontId="19" fillId="9" borderId="1" xfId="13" applyNumberFormat="1" applyFont="1" applyFill="1" applyBorder="1" applyAlignment="1">
      <alignment vertical="center"/>
    </xf>
    <xf numFmtId="1" fontId="19" fillId="9" borderId="1" xfId="13" applyNumberFormat="1" applyFont="1" applyFill="1" applyBorder="1" applyAlignment="1">
      <alignment vertical="center"/>
    </xf>
    <xf numFmtId="177" fontId="23" fillId="6" borderId="1" xfId="14" applyNumberFormat="1" applyFont="1" applyFill="1" applyBorder="1" applyAlignment="1">
      <alignment vertical="center"/>
    </xf>
    <xf numFmtId="180" fontId="19" fillId="9" borderId="1" xfId="15" applyNumberFormat="1" applyFont="1" applyFill="1" applyBorder="1" applyAlignment="1">
      <alignment horizontal="center" vertical="center"/>
    </xf>
    <xf numFmtId="177" fontId="19" fillId="9" borderId="1" xfId="14" applyNumberFormat="1" applyFont="1" applyFill="1" applyBorder="1" applyAlignment="1">
      <alignment vertical="center"/>
    </xf>
    <xf numFmtId="176" fontId="12" fillId="9" borderId="1" xfId="10" applyNumberFormat="1" applyFont="1" applyFill="1" applyBorder="1" applyAlignment="1">
      <alignment vertical="center"/>
    </xf>
    <xf numFmtId="180" fontId="19" fillId="9" borderId="1" xfId="16" applyNumberFormat="1" applyFont="1" applyFill="1" applyBorder="1" applyAlignment="1">
      <alignment vertical="center"/>
    </xf>
    <xf numFmtId="0" fontId="19" fillId="9" borderId="1" xfId="16" applyFont="1" applyFill="1" applyBorder="1" applyAlignment="1">
      <alignment horizontal="right" vertical="center"/>
    </xf>
    <xf numFmtId="177" fontId="19" fillId="9" borderId="1" xfId="13" applyNumberFormat="1" applyFont="1" applyFill="1" applyBorder="1" applyAlignment="1">
      <alignment vertical="center" wrapText="1"/>
    </xf>
    <xf numFmtId="3" fontId="12" fillId="9" borderId="1" xfId="13" applyNumberFormat="1" applyFont="1" applyFill="1" applyBorder="1" applyAlignment="1">
      <alignment vertical="center" wrapText="1"/>
    </xf>
    <xf numFmtId="3" fontId="19" fillId="9" borderId="1" xfId="13" applyNumberFormat="1" applyFont="1" applyFill="1" applyBorder="1" applyAlignment="1">
      <alignment vertical="center"/>
    </xf>
    <xf numFmtId="183" fontId="19" fillId="9" borderId="1" xfId="13" applyNumberFormat="1" applyFont="1" applyFill="1" applyBorder="1" applyAlignment="1">
      <alignment vertical="center"/>
    </xf>
    <xf numFmtId="0" fontId="12" fillId="9" borderId="1" xfId="13" applyFont="1" applyFill="1" applyBorder="1" applyAlignment="1">
      <alignment vertical="center" wrapText="1"/>
    </xf>
    <xf numFmtId="1" fontId="12" fillId="9" borderId="1" xfId="13" applyNumberFormat="1" applyFont="1" applyFill="1" applyBorder="1" applyAlignment="1">
      <alignment vertical="center" wrapText="1"/>
    </xf>
    <xf numFmtId="0" fontId="12" fillId="0" borderId="1" xfId="13" applyFont="1" applyBorder="1" applyAlignment="1">
      <alignment vertical="center" wrapText="1"/>
    </xf>
    <xf numFmtId="182" fontId="19" fillId="0" borderId="1" xfId="17" applyNumberFormat="1" applyFont="1" applyBorder="1" applyAlignment="1">
      <alignment horizontal="center" vertical="center" wrapText="1"/>
    </xf>
    <xf numFmtId="182" fontId="12" fillId="9" borderId="1" xfId="18" applyNumberFormat="1" applyFont="1" applyFill="1" applyBorder="1" applyAlignment="1">
      <alignment vertical="center" wrapText="1"/>
    </xf>
    <xf numFmtId="0" fontId="12" fillId="9" borderId="1" xfId="18" applyFont="1" applyFill="1" applyBorder="1" applyAlignment="1">
      <alignment vertical="center" wrapText="1"/>
    </xf>
    <xf numFmtId="177" fontId="23" fillId="0" borderId="0" xfId="14" applyNumberFormat="1" applyFont="1" applyFill="1" applyBorder="1" applyAlignment="1">
      <alignment vertical="center"/>
    </xf>
    <xf numFmtId="0" fontId="25" fillId="0" borderId="0" xfId="10" applyFont="1" applyAlignment="1">
      <alignment vertical="center"/>
    </xf>
    <xf numFmtId="0" fontId="19" fillId="11" borderId="0" xfId="10" applyFont="1" applyFill="1" applyAlignment="1">
      <alignment vertical="center"/>
    </xf>
    <xf numFmtId="0" fontId="26" fillId="11" borderId="0" xfId="10" applyFont="1" applyFill="1" applyAlignment="1">
      <alignment horizontal="center" vertical="center"/>
    </xf>
    <xf numFmtId="0" fontId="12" fillId="11" borderId="0" xfId="10" applyFont="1" applyFill="1" applyAlignment="1">
      <alignment vertical="center"/>
    </xf>
    <xf numFmtId="182" fontId="12" fillId="6" borderId="0" xfId="10" applyNumberFormat="1" applyFont="1" applyFill="1" applyAlignment="1">
      <alignment vertical="center"/>
    </xf>
    <xf numFmtId="0" fontId="12" fillId="11" borderId="0" xfId="13" applyFont="1" applyFill="1" applyAlignment="1">
      <alignment vertical="center" wrapText="1"/>
    </xf>
    <xf numFmtId="0" fontId="12" fillId="11" borderId="1" xfId="13" applyFont="1" applyFill="1" applyBorder="1" applyAlignment="1">
      <alignment vertical="center" wrapText="1"/>
    </xf>
    <xf numFmtId="0" fontId="26" fillId="11" borderId="6" xfId="21" applyFont="1" applyFill="1" applyBorder="1" applyAlignment="1">
      <alignment vertical="center"/>
    </xf>
    <xf numFmtId="0" fontId="26" fillId="11" borderId="7" xfId="21" applyFont="1" applyFill="1" applyBorder="1" applyAlignment="1">
      <alignment vertical="center"/>
    </xf>
    <xf numFmtId="0" fontId="26" fillId="11" borderId="2" xfId="21" applyFont="1" applyFill="1" applyBorder="1" applyAlignment="1">
      <alignment vertical="center"/>
    </xf>
    <xf numFmtId="49" fontId="20" fillId="6" borderId="0" xfId="10" applyNumberFormat="1" applyFont="1" applyFill="1" applyAlignment="1">
      <alignment vertical="center"/>
    </xf>
    <xf numFmtId="49" fontId="10" fillId="12" borderId="1" xfId="20" applyNumberFormat="1" applyFont="1" applyFill="1" applyBorder="1" applyAlignment="1">
      <alignment horizontal="center" vertical="center" wrapText="1"/>
    </xf>
    <xf numFmtId="49" fontId="2" fillId="12" borderId="1" xfId="20" applyNumberFormat="1" applyFill="1" applyBorder="1" applyAlignment="1">
      <alignment horizontal="center" vertical="center" wrapText="1"/>
    </xf>
    <xf numFmtId="0" fontId="12" fillId="0" borderId="0" xfId="10" applyFont="1" applyAlignment="1">
      <alignment wrapText="1"/>
    </xf>
    <xf numFmtId="0" fontId="26" fillId="0" borderId="10" xfId="10" applyFont="1" applyBorder="1" applyAlignment="1">
      <alignment horizontal="center" vertical="center" wrapText="1"/>
    </xf>
    <xf numFmtId="9" fontId="11" fillId="0" borderId="1" xfId="10" applyNumberFormat="1" applyFont="1" applyBorder="1" applyAlignment="1">
      <alignment vertical="center" wrapText="1"/>
    </xf>
    <xf numFmtId="10" fontId="11" fillId="0" borderId="1" xfId="10" applyNumberFormat="1" applyFont="1" applyBorder="1" applyAlignment="1">
      <alignment vertical="center" wrapText="1"/>
    </xf>
    <xf numFmtId="0" fontId="11" fillId="0" borderId="1" xfId="10" applyFont="1" applyBorder="1" applyAlignment="1">
      <alignment horizontal="center" vertical="center" wrapText="1"/>
    </xf>
    <xf numFmtId="184" fontId="11" fillId="0" borderId="1" xfId="10" applyNumberFormat="1" applyFont="1" applyBorder="1" applyAlignment="1">
      <alignment horizontal="center" vertical="center" wrapText="1"/>
    </xf>
    <xf numFmtId="0" fontId="11" fillId="0" borderId="1" xfId="10" applyFont="1" applyBorder="1" applyAlignment="1">
      <alignment horizontal="left" vertical="center" wrapText="1"/>
    </xf>
    <xf numFmtId="0" fontId="11" fillId="0" borderId="1" xfId="10" applyFont="1" applyBorder="1" applyAlignment="1">
      <alignment horizontal="center" vertical="center"/>
    </xf>
    <xf numFmtId="0" fontId="11" fillId="0" borderId="1" xfId="10" applyFont="1" applyBorder="1" applyAlignment="1">
      <alignment horizontal="left" vertical="center"/>
    </xf>
    <xf numFmtId="0" fontId="5" fillId="0" borderId="0" xfId="2" applyAlignment="1" applyProtection="1">
      <alignment horizontal="left"/>
      <protection locked="0"/>
    </xf>
    <xf numFmtId="0" fontId="5" fillId="0" borderId="0" xfId="2" applyAlignment="1">
      <alignment horizontal="left"/>
    </xf>
    <xf numFmtId="0" fontId="5" fillId="0" borderId="0" xfId="2" applyAlignment="1" applyProtection="1">
      <alignment horizontal="center"/>
      <protection locked="0"/>
    </xf>
    <xf numFmtId="177" fontId="5" fillId="0" borderId="0" xfId="2" applyNumberFormat="1" applyAlignment="1" applyProtection="1">
      <alignment horizontal="left"/>
      <protection locked="0"/>
    </xf>
    <xf numFmtId="9" fontId="5" fillId="0" borderId="0" xfId="2" applyNumberFormat="1" applyAlignment="1">
      <alignment horizontal="center" wrapText="1"/>
    </xf>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0" fontId="9" fillId="0" borderId="0" xfId="2" applyFont="1" applyAlignment="1" applyProtection="1">
      <alignment horizontal="left"/>
      <protection locked="0"/>
    </xf>
    <xf numFmtId="0" fontId="12" fillId="0" borderId="0" xfId="2" applyFont="1" applyAlignment="1" applyProtection="1">
      <alignment horizontal="left" wrapText="1"/>
      <protection locked="0"/>
    </xf>
    <xf numFmtId="0" fontId="11" fillId="0" borderId="0" xfId="2" applyFont="1" applyAlignment="1" applyProtection="1">
      <alignment wrapText="1"/>
      <protection locked="0"/>
    </xf>
    <xf numFmtId="0" fontId="11" fillId="0" borderId="13" xfId="2" applyFont="1" applyBorder="1" applyAlignment="1" applyProtection="1">
      <alignment horizontal="left"/>
      <protection locked="0"/>
    </xf>
    <xf numFmtId="0" fontId="12" fillId="0" borderId="13" xfId="2" applyFont="1" applyBorder="1" applyAlignment="1" applyProtection="1">
      <alignment horizontal="left"/>
      <protection locked="0"/>
    </xf>
    <xf numFmtId="14" fontId="12" fillId="0" borderId="13" xfId="2" applyNumberFormat="1" applyFont="1" applyBorder="1" applyAlignment="1" applyProtection="1">
      <alignment horizontal="left"/>
      <protection locked="0"/>
    </xf>
    <xf numFmtId="0" fontId="11" fillId="0" borderId="14" xfId="2" applyFont="1" applyBorder="1" applyAlignment="1" applyProtection="1">
      <alignment horizontal="left"/>
      <protection locked="0"/>
    </xf>
    <xf numFmtId="177" fontId="5" fillId="0" borderId="0" xfId="2" applyNumberFormat="1" applyAlignment="1">
      <alignment horizontal="left"/>
    </xf>
    <xf numFmtId="0" fontId="5" fillId="0" borderId="0" xfId="2"/>
    <xf numFmtId="14" fontId="5" fillId="0" borderId="0" xfId="2" applyNumberFormat="1"/>
    <xf numFmtId="9" fontId="5" fillId="0" borderId="0" xfId="2" applyNumberFormat="1" applyAlignment="1" applyProtection="1">
      <alignment horizontal="center" vertical="center" wrapText="1"/>
      <protection locked="0"/>
    </xf>
    <xf numFmtId="0" fontId="5" fillId="0" borderId="0" xfId="2" applyAlignment="1" applyProtection="1">
      <alignment horizontal="center" vertical="center" wrapText="1"/>
      <protection locked="0"/>
    </xf>
    <xf numFmtId="0" fontId="28" fillId="0" borderId="0" xfId="2" applyFont="1" applyAlignment="1" applyProtection="1">
      <alignment horizontal="left"/>
      <protection locked="0"/>
    </xf>
    <xf numFmtId="184" fontId="12" fillId="0" borderId="1" xfId="2" applyNumberFormat="1" applyFont="1" applyBorder="1" applyAlignment="1" applyProtection="1">
      <alignment horizontal="left"/>
      <protection locked="0"/>
    </xf>
    <xf numFmtId="0" fontId="11" fillId="0" borderId="16" xfId="2" applyFont="1" applyBorder="1" applyAlignment="1" applyProtection="1">
      <alignment horizontal="left"/>
      <protection locked="0"/>
    </xf>
    <xf numFmtId="14" fontId="12" fillId="0" borderId="0" xfId="2" applyNumberFormat="1" applyFont="1" applyAlignment="1" applyProtection="1">
      <alignment horizontal="left"/>
      <protection locked="0"/>
    </xf>
    <xf numFmtId="0" fontId="12" fillId="0" borderId="0" xfId="22" applyFont="1"/>
    <xf numFmtId="0" fontId="29" fillId="0" borderId="0" xfId="20" applyFont="1"/>
    <xf numFmtId="0" fontId="11" fillId="0" borderId="18" xfId="2" applyFont="1" applyBorder="1" applyAlignment="1" applyProtection="1">
      <alignment horizontal="left"/>
      <protection locked="0"/>
    </xf>
    <xf numFmtId="0" fontId="12" fillId="0" borderId="18" xfId="2" applyFont="1" applyBorder="1" applyAlignment="1" applyProtection="1">
      <alignment horizontal="left"/>
      <protection locked="0"/>
    </xf>
    <xf numFmtId="0" fontId="11" fillId="0" borderId="19" xfId="2" applyFont="1" applyBorder="1" applyAlignment="1" applyProtection="1">
      <alignment horizontal="left"/>
      <protection locked="0"/>
    </xf>
    <xf numFmtId="177" fontId="13" fillId="0" borderId="0" xfId="2" applyNumberFormat="1" applyFont="1" applyAlignment="1" applyProtection="1">
      <alignment horizontal="left"/>
      <protection locked="0"/>
    </xf>
    <xf numFmtId="49" fontId="30" fillId="0" borderId="0" xfId="2" applyNumberFormat="1" applyFont="1" applyProtection="1">
      <protection locked="0"/>
    </xf>
    <xf numFmtId="183" fontId="17" fillId="0" borderId="1" xfId="1" applyNumberFormat="1" applyFont="1" applyBorder="1" applyAlignment="1">
      <alignment wrapText="1"/>
    </xf>
    <xf numFmtId="183" fontId="4" fillId="2" borderId="1" xfId="4" applyNumberFormat="1" applyFill="1" applyBorder="1"/>
    <xf numFmtId="183" fontId="4" fillId="2" borderId="1" xfId="4" applyNumberFormat="1" applyFill="1" applyBorder="1" applyAlignment="1">
      <alignment wrapText="1"/>
    </xf>
    <xf numFmtId="183" fontId="4" fillId="0" borderId="0" xfId="4" applyNumberFormat="1" applyAlignment="1">
      <alignment wrapText="1"/>
    </xf>
    <xf numFmtId="180" fontId="5" fillId="0" borderId="0" xfId="2" applyNumberFormat="1" applyAlignment="1" applyProtection="1">
      <alignment horizontal="left"/>
      <protection locked="0"/>
    </xf>
    <xf numFmtId="180" fontId="5" fillId="0" borderId="0" xfId="2" applyNumberFormat="1" applyAlignment="1" applyProtection="1">
      <alignment horizontal="center"/>
      <protection locked="0"/>
    </xf>
    <xf numFmtId="180" fontId="19" fillId="11" borderId="0" xfId="10" applyNumberFormat="1" applyFont="1" applyFill="1" applyAlignment="1">
      <alignment vertical="center"/>
    </xf>
    <xf numFmtId="180" fontId="19" fillId="0" borderId="0" xfId="10" applyNumberFormat="1" applyFont="1" applyAlignment="1">
      <alignment vertical="center"/>
    </xf>
    <xf numFmtId="0" fontId="21" fillId="0" borderId="0" xfId="10" applyFont="1" applyAlignment="1">
      <alignment vertical="center"/>
    </xf>
    <xf numFmtId="0" fontId="5" fillId="0" borderId="0" xfId="24"/>
    <xf numFmtId="26" fontId="32" fillId="0" borderId="0" xfId="24" applyNumberFormat="1" applyFont="1"/>
    <xf numFmtId="0" fontId="32" fillId="0" borderId="0" xfId="24" applyFont="1"/>
    <xf numFmtId="0" fontId="33" fillId="0" borderId="0" xfId="24" applyFont="1"/>
    <xf numFmtId="26" fontId="33" fillId="0" borderId="0" xfId="24" applyNumberFormat="1" applyFont="1"/>
    <xf numFmtId="26" fontId="34" fillId="0" borderId="0" xfId="24" applyNumberFormat="1" applyFont="1"/>
    <xf numFmtId="177" fontId="35" fillId="0" borderId="0" xfId="25" applyNumberFormat="1" applyFont="1" applyFill="1" applyBorder="1" applyAlignment="1">
      <alignment horizontal="center" vertical="center" wrapText="1"/>
    </xf>
    <xf numFmtId="3" fontId="36" fillId="0" borderId="0" xfId="17" applyNumberFormat="1" applyFont="1" applyAlignment="1">
      <alignment horizontal="center" vertical="center"/>
    </xf>
    <xf numFmtId="183" fontId="36" fillId="0" borderId="0" xfId="17" applyNumberFormat="1" applyFont="1" applyAlignment="1">
      <alignment horizontal="center" vertical="center"/>
    </xf>
    <xf numFmtId="26" fontId="32" fillId="0" borderId="0" xfId="24" applyNumberFormat="1" applyFont="1" applyAlignment="1">
      <alignment horizontal="center" wrapText="1"/>
    </xf>
    <xf numFmtId="0" fontId="35" fillId="0" borderId="0" xfId="13" applyFont="1" applyAlignment="1">
      <alignment wrapText="1"/>
    </xf>
    <xf numFmtId="0" fontId="37" fillId="0" borderId="0" xfId="17" applyFont="1" applyAlignment="1">
      <alignment horizontal="center" vertical="center" wrapText="1"/>
    </xf>
    <xf numFmtId="0" fontId="35" fillId="0" borderId="0" xfId="17" applyFont="1" applyAlignment="1">
      <alignment horizontal="center" vertical="center" wrapText="1"/>
    </xf>
    <xf numFmtId="0" fontId="5" fillId="0" borderId="0" xfId="24" applyAlignment="1">
      <alignment horizontal="center" vertical="center"/>
    </xf>
    <xf numFmtId="9" fontId="5" fillId="0" borderId="0" xfId="26" applyFont="1" applyAlignment="1">
      <alignment horizontal="center" vertical="center"/>
    </xf>
    <xf numFmtId="2" fontId="12" fillId="0" borderId="0" xfId="10" applyNumberFormat="1" applyFont="1" applyAlignment="1">
      <alignment wrapText="1"/>
    </xf>
    <xf numFmtId="177" fontId="35" fillId="0" borderId="1" xfId="25" applyNumberFormat="1" applyFont="1" applyFill="1" applyBorder="1" applyAlignment="1">
      <alignment horizontal="center" vertical="center" wrapText="1"/>
    </xf>
    <xf numFmtId="3" fontId="36" fillId="0" borderId="1" xfId="17" applyNumberFormat="1" applyFont="1" applyBorder="1" applyAlignment="1">
      <alignment horizontal="center" vertical="center"/>
    </xf>
    <xf numFmtId="183" fontId="36" fillId="0" borderId="1" xfId="17" applyNumberFormat="1" applyFont="1" applyBorder="1" applyAlignment="1">
      <alignment horizontal="center" vertical="center"/>
    </xf>
    <xf numFmtId="0" fontId="9" fillId="9" borderId="1" xfId="27" applyFont="1" applyFill="1" applyBorder="1" applyAlignment="1">
      <alignment horizontal="center" vertical="center" wrapText="1"/>
    </xf>
    <xf numFmtId="0" fontId="9" fillId="9" borderId="6" xfId="27" applyFont="1" applyFill="1" applyBorder="1" applyAlignment="1">
      <alignment horizontal="center" vertical="center" wrapText="1"/>
    </xf>
    <xf numFmtId="26" fontId="32" fillId="0" borderId="6" xfId="24" applyNumberFormat="1" applyFont="1" applyBorder="1" applyAlignment="1">
      <alignment horizontal="center" wrapText="1"/>
    </xf>
    <xf numFmtId="0" fontId="35" fillId="0" borderId="1" xfId="13" applyFont="1" applyBorder="1" applyAlignment="1">
      <alignment wrapText="1"/>
    </xf>
    <xf numFmtId="2" fontId="5" fillId="0" borderId="0" xfId="24" applyNumberFormat="1" applyAlignment="1">
      <alignment horizontal="center" vertical="center"/>
    </xf>
    <xf numFmtId="2" fontId="5" fillId="0" borderId="0" xfId="24" applyNumberFormat="1"/>
    <xf numFmtId="9" fontId="5" fillId="0" borderId="0" xfId="26" applyFont="1" applyAlignment="1"/>
    <xf numFmtId="0" fontId="5" fillId="0" borderId="5" xfId="24" applyBorder="1" applyAlignment="1">
      <alignment horizontal="center" vertical="center"/>
    </xf>
    <xf numFmtId="177" fontId="36" fillId="11" borderId="1" xfId="17" applyNumberFormat="1" applyFont="1" applyFill="1" applyBorder="1" applyAlignment="1">
      <alignment horizontal="center" vertical="center" wrapText="1"/>
    </xf>
    <xf numFmtId="0" fontId="40" fillId="11" borderId="1" xfId="17" applyFont="1" applyFill="1" applyBorder="1" applyAlignment="1">
      <alignment horizontal="center" vertical="center" wrapText="1"/>
    </xf>
    <xf numFmtId="3" fontId="36" fillId="11" borderId="1" xfId="17" applyNumberFormat="1" applyFont="1" applyFill="1" applyBorder="1" applyAlignment="1">
      <alignment horizontal="center" vertical="center"/>
    </xf>
    <xf numFmtId="0" fontId="41" fillId="11" borderId="1" xfId="17" applyFont="1" applyFill="1" applyBorder="1" applyAlignment="1">
      <alignment horizontal="center" vertical="center" wrapText="1"/>
    </xf>
    <xf numFmtId="0" fontId="40" fillId="11" borderId="6" xfId="17" applyFont="1" applyFill="1" applyBorder="1" applyAlignment="1">
      <alignment horizontal="center" vertical="center" wrapText="1"/>
    </xf>
    <xf numFmtId="26" fontId="42" fillId="11" borderId="9" xfId="17" applyNumberFormat="1" applyFont="1" applyFill="1" applyBorder="1" applyAlignment="1">
      <alignment horizontal="center" vertical="center" wrapText="1"/>
    </xf>
    <xf numFmtId="0" fontId="40" fillId="11" borderId="1" xfId="17" applyFont="1" applyFill="1" applyBorder="1" applyAlignment="1">
      <alignment vertical="center"/>
    </xf>
    <xf numFmtId="0" fontId="5" fillId="0" borderId="4" xfId="24" applyBorder="1"/>
    <xf numFmtId="0" fontId="40" fillId="0" borderId="1" xfId="17" applyFont="1" applyBorder="1" applyAlignment="1">
      <alignment horizontal="left" wrapText="1"/>
    </xf>
    <xf numFmtId="0" fontId="40" fillId="0" borderId="6" xfId="17" applyFont="1" applyBorder="1" applyAlignment="1">
      <alignment horizontal="left" wrapText="1"/>
    </xf>
    <xf numFmtId="0" fontId="5" fillId="0" borderId="3" xfId="24" applyBorder="1"/>
    <xf numFmtId="0" fontId="13" fillId="0" borderId="1" xfId="24" applyFont="1" applyBorder="1"/>
    <xf numFmtId="0" fontId="36" fillId="0" borderId="0" xfId="17" applyFont="1" applyAlignment="1">
      <alignment horizontal="left"/>
    </xf>
    <xf numFmtId="0" fontId="35" fillId="0" borderId="0" xfId="17" applyFont="1" applyAlignment="1">
      <alignment horizontal="left"/>
    </xf>
    <xf numFmtId="0" fontId="44" fillId="0" borderId="0" xfId="17" applyFont="1" applyAlignment="1">
      <alignment horizontal="left"/>
    </xf>
    <xf numFmtId="26" fontId="45" fillId="0" borderId="0" xfId="17" applyNumberFormat="1" applyFont="1" applyAlignment="1">
      <alignment horizontal="center"/>
    </xf>
    <xf numFmtId="0" fontId="40" fillId="0" borderId="1" xfId="17" applyFont="1" applyBorder="1" applyAlignment="1">
      <alignment horizontal="right" vertical="center" wrapText="1"/>
    </xf>
    <xf numFmtId="0" fontId="40" fillId="0" borderId="1" xfId="17" applyFont="1" applyBorder="1" applyAlignment="1">
      <alignment horizontal="left" vertical="center" wrapText="1"/>
    </xf>
    <xf numFmtId="0" fontId="40" fillId="0" borderId="21" xfId="17" applyFont="1" applyBorder="1" applyAlignment="1">
      <alignment horizontal="left" vertical="center"/>
    </xf>
    <xf numFmtId="14" fontId="40" fillId="0" borderId="1" xfId="17" applyNumberFormat="1" applyFont="1" applyBorder="1" applyAlignment="1">
      <alignment horizontal="right" vertical="center"/>
    </xf>
    <xf numFmtId="0" fontId="40" fillId="0" borderId="22" xfId="17" applyFont="1" applyBorder="1" applyAlignment="1">
      <alignment horizontal="left" vertical="center"/>
    </xf>
    <xf numFmtId="0" fontId="11" fillId="0" borderId="2" xfId="10" applyFont="1" applyBorder="1" applyAlignment="1">
      <alignment horizontal="center" vertical="center"/>
    </xf>
    <xf numFmtId="0" fontId="11" fillId="0" borderId="7" xfId="10" applyFont="1" applyBorder="1" applyAlignment="1">
      <alignment horizontal="center" vertical="center"/>
    </xf>
    <xf numFmtId="0" fontId="11" fillId="0" borderId="6" xfId="10" applyFont="1" applyBorder="1" applyAlignment="1">
      <alignment horizontal="center" vertical="center"/>
    </xf>
    <xf numFmtId="0" fontId="12" fillId="0" borderId="20" xfId="19" applyFont="1" applyBorder="1" applyAlignment="1">
      <alignment horizontal="center" vertical="center" wrapText="1"/>
    </xf>
    <xf numFmtId="0" fontId="12" fillId="0" borderId="10" xfId="19" applyFont="1" applyBorder="1" applyAlignment="1">
      <alignment horizontal="center" vertical="center" wrapText="1"/>
    </xf>
    <xf numFmtId="0" fontId="12" fillId="0" borderId="8" xfId="19" applyFont="1" applyBorder="1" applyAlignment="1">
      <alignment horizontal="center" vertical="center" wrapText="1"/>
    </xf>
    <xf numFmtId="0" fontId="12" fillId="9" borderId="3" xfId="18" applyFont="1" applyFill="1" applyBorder="1" applyAlignment="1">
      <alignment horizontal="center" vertical="center" wrapText="1"/>
    </xf>
    <xf numFmtId="0" fontId="12" fillId="9" borderId="4" xfId="18" applyFont="1" applyFill="1" applyBorder="1" applyAlignment="1">
      <alignment horizontal="center" vertical="center" wrapText="1"/>
    </xf>
    <xf numFmtId="0" fontId="12" fillId="9" borderId="5" xfId="18" applyFont="1" applyFill="1" applyBorder="1" applyAlignment="1">
      <alignment horizontal="center" vertical="center" wrapText="1"/>
    </xf>
    <xf numFmtId="0" fontId="12" fillId="0" borderId="3" xfId="19" applyFont="1" applyBorder="1" applyAlignment="1">
      <alignment horizontal="center" vertical="center" wrapText="1"/>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182" fontId="27" fillId="0" borderId="1" xfId="10" applyNumberFormat="1" applyFont="1" applyBorder="1" applyAlignment="1">
      <alignment horizontal="center" vertical="center" wrapText="1"/>
    </xf>
    <xf numFmtId="49" fontId="11" fillId="0" borderId="11" xfId="10" applyNumberFormat="1" applyFont="1" applyBorder="1" applyAlignment="1">
      <alignment horizontal="center" vertical="center" wrapText="1"/>
    </xf>
    <xf numFmtId="49" fontId="11" fillId="0" borderId="4" xfId="10" applyNumberFormat="1" applyFont="1" applyBorder="1" applyAlignment="1">
      <alignment horizontal="center" vertical="center" wrapText="1"/>
    </xf>
    <xf numFmtId="49" fontId="11" fillId="0" borderId="5" xfId="10" applyNumberFormat="1" applyFont="1" applyBorder="1" applyAlignment="1">
      <alignment horizontal="center" vertical="center" wrapText="1"/>
    </xf>
    <xf numFmtId="0" fontId="27" fillId="0" borderId="1" xfId="10" applyFont="1" applyBorder="1" applyAlignment="1">
      <alignment horizontal="center" vertical="center" wrapText="1"/>
    </xf>
    <xf numFmtId="0" fontId="11" fillId="0" borderId="1" xfId="10" applyFont="1" applyBorder="1" applyAlignment="1">
      <alignment horizontal="center" vertical="center" wrapText="1"/>
    </xf>
    <xf numFmtId="0" fontId="11" fillId="0" borderId="1" xfId="10" applyFont="1" applyBorder="1" applyAlignment="1">
      <alignment horizontal="left" vertical="center" wrapText="1"/>
    </xf>
    <xf numFmtId="0" fontId="11" fillId="0" borderId="11"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5" xfId="10" applyFont="1" applyBorder="1" applyAlignment="1">
      <alignment horizontal="center" vertical="center" wrapText="1"/>
    </xf>
    <xf numFmtId="0" fontId="11" fillId="0" borderId="1" xfId="10" applyFont="1" applyBorder="1" applyAlignment="1">
      <alignment horizontal="center" vertical="center"/>
    </xf>
    <xf numFmtId="0" fontId="11" fillId="0" borderId="18" xfId="2" applyFont="1" applyBorder="1" applyAlignment="1" applyProtection="1">
      <alignment horizontal="left"/>
      <protection locked="0"/>
    </xf>
    <xf numFmtId="0" fontId="11" fillId="0" borderId="13" xfId="2" applyFont="1" applyBorder="1" applyAlignment="1" applyProtection="1">
      <alignment horizontal="left"/>
      <protection locked="0"/>
    </xf>
    <xf numFmtId="180" fontId="27" fillId="0" borderId="1" xfId="10" applyNumberFormat="1" applyFont="1" applyBorder="1" applyAlignment="1">
      <alignment horizontal="center" vertical="center" wrapText="1"/>
    </xf>
    <xf numFmtId="0" fontId="26" fillId="11" borderId="1" xfId="10" applyFont="1" applyFill="1" applyBorder="1" applyAlignment="1">
      <alignment horizontal="center" vertical="center" wrapText="1"/>
    </xf>
    <xf numFmtId="177" fontId="12" fillId="0" borderId="18" xfId="2" applyNumberFormat="1" applyFont="1" applyBorder="1" applyAlignment="1" applyProtection="1">
      <alignment horizontal="left"/>
      <protection locked="0"/>
    </xf>
    <xf numFmtId="177" fontId="12" fillId="0" borderId="17" xfId="2" applyNumberFormat="1" applyFont="1" applyBorder="1" applyAlignment="1" applyProtection="1">
      <alignment horizontal="left"/>
      <protection locked="0"/>
    </xf>
    <xf numFmtId="0" fontId="11" fillId="0" borderId="1" xfId="2" applyFont="1" applyBorder="1" applyAlignment="1" applyProtection="1">
      <alignment horizontal="left"/>
      <protection locked="0"/>
    </xf>
    <xf numFmtId="0" fontId="12" fillId="0" borderId="1" xfId="2" applyFont="1" applyBorder="1" applyAlignment="1" applyProtection="1">
      <alignment horizontal="left"/>
      <protection locked="0"/>
    </xf>
    <xf numFmtId="177" fontId="12" fillId="0" borderId="1" xfId="2" applyNumberFormat="1" applyFont="1" applyBorder="1" applyAlignment="1" applyProtection="1">
      <alignment horizontal="left"/>
      <protection locked="0"/>
    </xf>
    <xf numFmtId="177" fontId="12" fillId="0" borderId="15" xfId="2" applyNumberFormat="1" applyFont="1" applyBorder="1" applyAlignment="1" applyProtection="1">
      <alignment horizontal="left"/>
      <protection locked="0"/>
    </xf>
    <xf numFmtId="0" fontId="12" fillId="0" borderId="18" xfId="2" applyFont="1" applyBorder="1" applyAlignment="1" applyProtection="1">
      <alignment horizontal="left"/>
      <protection locked="0"/>
    </xf>
    <xf numFmtId="177" fontId="12" fillId="0" borderId="13" xfId="2" applyNumberFormat="1" applyFont="1" applyBorder="1" applyAlignment="1" applyProtection="1">
      <alignment horizontal="left"/>
      <protection locked="0"/>
    </xf>
    <xf numFmtId="177" fontId="12" fillId="0" borderId="12" xfId="2" applyNumberFormat="1" applyFont="1" applyBorder="1" applyAlignment="1" applyProtection="1">
      <alignment horizontal="left"/>
      <protection locked="0"/>
    </xf>
    <xf numFmtId="0" fontId="12" fillId="0" borderId="15" xfId="2" applyFont="1" applyBorder="1" applyAlignment="1" applyProtection="1">
      <alignment horizontal="left"/>
      <protection locked="0"/>
    </xf>
    <xf numFmtId="0" fontId="12" fillId="0" borderId="13" xfId="2" applyFont="1" applyBorder="1" applyAlignment="1" applyProtection="1">
      <alignment horizontal="left"/>
      <protection locked="0"/>
    </xf>
    <xf numFmtId="0" fontId="13" fillId="0" borderId="13" xfId="2" applyFont="1" applyBorder="1" applyAlignment="1" applyProtection="1">
      <alignment horizontal="left"/>
      <protection locked="0"/>
    </xf>
    <xf numFmtId="0" fontId="41" fillId="0" borderId="1" xfId="17" applyFont="1" applyBorder="1" applyAlignment="1">
      <alignment horizontal="center" wrapText="1"/>
    </xf>
    <xf numFmtId="0" fontId="40" fillId="0" borderId="1" xfId="17" applyFont="1" applyBorder="1" applyAlignment="1">
      <alignment horizontal="center" wrapText="1"/>
    </xf>
    <xf numFmtId="0" fontId="40" fillId="0" borderId="2" xfId="17" applyFont="1" applyBorder="1" applyAlignment="1">
      <alignment horizontal="center"/>
    </xf>
    <xf numFmtId="0" fontId="40" fillId="0" borderId="7" xfId="17" applyFont="1" applyBorder="1" applyAlignment="1">
      <alignment horizontal="center"/>
    </xf>
    <xf numFmtId="0" fontId="40" fillId="0" borderId="6" xfId="17" applyFont="1" applyBorder="1" applyAlignment="1">
      <alignment horizontal="center"/>
    </xf>
    <xf numFmtId="0" fontId="40" fillId="0" borderId="1" xfId="17" applyFont="1" applyBorder="1" applyAlignment="1">
      <alignment horizontal="center"/>
    </xf>
    <xf numFmtId="0" fontId="38" fillId="0" borderId="1" xfId="17" applyFont="1" applyBorder="1" applyAlignment="1">
      <alignment horizontal="center" vertical="center" wrapText="1"/>
    </xf>
    <xf numFmtId="0" fontId="35" fillId="0" borderId="1" xfId="17" applyFont="1" applyBorder="1" applyAlignment="1">
      <alignment horizontal="center" vertical="center" wrapText="1"/>
    </xf>
    <xf numFmtId="26" fontId="43" fillId="0" borderId="3" xfId="17" applyNumberFormat="1" applyFont="1" applyBorder="1" applyAlignment="1">
      <alignment horizontal="center" wrapText="1"/>
    </xf>
    <xf numFmtId="26" fontId="43" fillId="0" borderId="4" xfId="17" applyNumberFormat="1" applyFont="1" applyBorder="1" applyAlignment="1">
      <alignment horizontal="center" wrapText="1"/>
    </xf>
    <xf numFmtId="26" fontId="43" fillId="0" borderId="5" xfId="17" applyNumberFormat="1" applyFont="1" applyBorder="1" applyAlignment="1">
      <alignment horizontal="center" wrapText="1"/>
    </xf>
    <xf numFmtId="0" fontId="37" fillId="0" borderId="1" xfId="17" applyFont="1" applyBorder="1" applyAlignment="1">
      <alignment horizontal="center" vertical="center" wrapText="1"/>
    </xf>
    <xf numFmtId="0" fontId="40" fillId="0" borderId="5" xfId="17" applyFont="1" applyBorder="1" applyAlignment="1">
      <alignment horizontal="center" wrapText="1"/>
    </xf>
    <xf numFmtId="0" fontId="40" fillId="0" borderId="8" xfId="17" applyFont="1" applyBorder="1" applyAlignment="1">
      <alignment horizontal="left" vertical="center"/>
    </xf>
    <xf numFmtId="0" fontId="40" fillId="0" borderId="9" xfId="17" applyFont="1" applyBorder="1" applyAlignment="1">
      <alignment horizontal="left" vertical="center"/>
    </xf>
    <xf numFmtId="0" fontId="40" fillId="0" borderId="1" xfId="17" applyFont="1" applyBorder="1" applyAlignment="1">
      <alignment horizontal="left" vertical="center" wrapText="1"/>
    </xf>
    <xf numFmtId="0" fontId="40" fillId="0" borderId="1" xfId="17" applyFont="1" applyBorder="1" applyAlignment="1">
      <alignment horizontal="left" vertical="center"/>
    </xf>
    <xf numFmtId="0" fontId="37" fillId="13" borderId="1" xfId="17" applyFont="1" applyFill="1" applyBorder="1" applyAlignment="1">
      <alignment horizontal="center" vertical="center" wrapText="1"/>
    </xf>
    <xf numFmtId="178" fontId="38" fillId="0" borderId="1" xfId="17" applyNumberFormat="1" applyFont="1" applyBorder="1" applyAlignment="1">
      <alignment horizontal="center" vertical="center" wrapText="1"/>
    </xf>
    <xf numFmtId="178" fontId="35" fillId="0" borderId="1" xfId="17" applyNumberFormat="1" applyFont="1" applyBorder="1" applyAlignment="1">
      <alignment horizontal="center" vertical="center" wrapText="1"/>
    </xf>
    <xf numFmtId="0" fontId="37" fillId="14" borderId="1" xfId="17" applyFont="1" applyFill="1" applyBorder="1" applyAlignment="1">
      <alignment horizontal="center" vertical="center" wrapText="1"/>
    </xf>
    <xf numFmtId="178" fontId="37" fillId="4" borderId="1" xfId="17" applyNumberFormat="1" applyFont="1" applyFill="1" applyBorder="1" applyAlignment="1">
      <alignment horizontal="center" vertical="center" wrapText="1"/>
    </xf>
    <xf numFmtId="178" fontId="35" fillId="4" borderId="1" xfId="17" applyNumberFormat="1" applyFont="1" applyFill="1" applyBorder="1" applyAlignment="1">
      <alignment horizontal="center" vertical="center" wrapText="1"/>
    </xf>
    <xf numFmtId="0" fontId="37" fillId="10" borderId="1" xfId="17" applyFont="1" applyFill="1" applyBorder="1" applyAlignment="1">
      <alignment horizontal="center" vertical="center" wrapText="1"/>
    </xf>
    <xf numFmtId="178" fontId="37" fillId="14" borderId="1" xfId="17" applyNumberFormat="1" applyFont="1" applyFill="1" applyBorder="1" applyAlignment="1">
      <alignment horizontal="center" vertical="center" wrapText="1"/>
    </xf>
    <xf numFmtId="178" fontId="35" fillId="14" borderId="1" xfId="17" applyNumberFormat="1" applyFont="1" applyFill="1" applyBorder="1" applyAlignment="1">
      <alignment horizontal="center" vertical="center" wrapText="1"/>
    </xf>
    <xf numFmtId="0" fontId="4" fillId="0" borderId="1" xfId="0" applyFont="1" applyBorder="1" applyAlignment="1">
      <alignment wrapText="1"/>
    </xf>
  </cellXfs>
  <cellStyles count="28">
    <cellStyle name="Currency 2" xfId="14" xr:uid="{9AD6DB08-3F7F-4362-8C0B-F4D6136A76D3}"/>
    <cellStyle name="Currency 2 2 2" xfId="8" xr:uid="{C2EF2C26-C451-44C1-B6BC-05E871A7681D}"/>
    <cellStyle name="Currency_Sheet1" xfId="25" xr:uid="{7DEA76A6-5DDB-4603-941A-C94C0519F7D6}"/>
    <cellStyle name="Normal 2" xfId="4" xr:uid="{A726E472-5091-4176-87EE-43E00D126BFD}"/>
    <cellStyle name="Normal 2 18 2" xfId="1" xr:uid="{1BA08453-9F65-454B-A4A0-7177E70831F2}"/>
    <cellStyle name="Normal 35" xfId="6" xr:uid="{0C70E6D3-78F0-4522-8A03-1830168E43CB}"/>
    <cellStyle name="Normal_2010 NY-showroom sheet set for JCP 0330" xfId="13" xr:uid="{E0D0F7C0-49E7-4BEE-B1E6-6BB914599E14}"/>
    <cellStyle name="Normal_HE micro fiber Sheets 08252010" xfId="16" xr:uid="{AE9274B0-0CFD-41BA-ABB8-BB437FBACFCD}"/>
    <cellStyle name="Normal_HSN-micro fiber comforter set  duvet set and sheet set11-29-2010" xfId="18" xr:uid="{FF335F57-0B04-4A28-A8D8-7C313DA4D53B}"/>
    <cellStyle name="Normal_jcp duet sheet and reversible sheet 09-27-2010" xfId="22" xr:uid="{35673CF3-4DFE-41A1-8A54-36DA0940C5F3}"/>
    <cellStyle name="Normal_Macys flannel raschel and fleece quote 11-30-2010 Hellen" xfId="10" xr:uid="{86E7C03D-AA86-424B-A203-946EA5BBE477}"/>
    <cellStyle name="Normal_March 2011 Macys market quote" xfId="21" xr:uid="{94437EC3-1A4D-47CE-A8DF-AAA97F58E73B}"/>
    <cellStyle name="Normal_Quote sheet of  E-Commerce   sheet updated 11-30-2010" xfId="19" xr:uid="{5B2A1DCE-F918-4667-A68E-23586717565F}"/>
    <cellStyle name="Normal_Sheet1" xfId="17" xr:uid="{9129865F-FD7A-409E-B310-B42AF5F28513}"/>
    <cellStyle name="Percent 2" xfId="5" xr:uid="{832D11BF-67D6-4668-B213-728A38DC2251}"/>
    <cellStyle name="Percent 2 2" xfId="15" xr:uid="{19F458FC-C9CB-41D0-B592-46CBE889B1FF}"/>
    <cellStyle name="Percent 2 2 2" xfId="7" xr:uid="{440AF2CE-86DB-4897-867E-BEC824EF2DDA}"/>
    <cellStyle name="Style 1" xfId="3" xr:uid="{F4609D05-B161-47A5-8040-F8D4BA086F06}"/>
    <cellStyle name="百分比 2" xfId="11" xr:uid="{59E289CD-4711-48BD-9C92-C81D603163FD}"/>
    <cellStyle name="百分比 3" xfId="26" xr:uid="{E089D0B6-388E-4049-99E3-56E9C3E336C9}"/>
    <cellStyle name="常规" xfId="0" builtinId="0"/>
    <cellStyle name="常规 2" xfId="20" xr:uid="{0E4721F6-658A-4E19-90B7-A8C27F3D768C}"/>
    <cellStyle name="常规 2 2" xfId="23" xr:uid="{9D70B991-2455-413B-8B07-20FA83416409}"/>
    <cellStyle name="常规 4" xfId="24" xr:uid="{A3896B52-5E0E-41FB-A5CD-81552C1248B4}"/>
    <cellStyle name="常规_Sheet1" xfId="27" xr:uid="{82DA8207-D276-473D-B807-EFFD3340E27F}"/>
    <cellStyle name="货币 2" xfId="12" xr:uid="{5994D082-E990-4724-A1AF-B1A0539D7EA7}"/>
    <cellStyle name="样式 1 2" xfId="2" xr:uid="{DC9B73B6-A1E9-48DB-83A0-64D6E1D16DDF}"/>
    <cellStyle name="样式 1 5" xfId="9" xr:uid="{DDB5C0FA-A73B-4D02-BAA7-9CEB24CD27C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1238250</xdr:colOff>
      <xdr:row>89</xdr:row>
      <xdr:rowOff>1</xdr:rowOff>
    </xdr:from>
    <xdr:to>
      <xdr:col>4</xdr:col>
      <xdr:colOff>1609725</xdr:colOff>
      <xdr:row>90</xdr:row>
      <xdr:rowOff>47625</xdr:rowOff>
    </xdr:to>
    <xdr:sp macro="" textlink="">
      <xdr:nvSpPr>
        <xdr:cNvPr id="2" name="文本框 1">
          <a:extLst>
            <a:ext uri="{FF2B5EF4-FFF2-40B4-BE49-F238E27FC236}">
              <a16:creationId xmlns:a16="http://schemas.microsoft.com/office/drawing/2014/main" id="{E58CB1CF-657E-42D9-ADEB-9138359A6056}"/>
            </a:ext>
          </a:extLst>
        </xdr:cNvPr>
        <xdr:cNvSpPr txBox="1"/>
      </xdr:nvSpPr>
      <xdr:spPr>
        <a:xfrm>
          <a:off x="3143250" y="15824201"/>
          <a:ext cx="0" cy="225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000"/>
            <a:t>4"</a:t>
          </a:r>
          <a:endParaRPr lang="zh-CN" altLang="en-US" sz="1000"/>
        </a:p>
      </xdr:txBody>
    </xdr:sp>
    <xdr:clientData/>
  </xdr:twoCellAnchor>
  <xdr:oneCellAnchor>
    <xdr:from>
      <xdr:col>1</xdr:col>
      <xdr:colOff>733425</xdr:colOff>
      <xdr:row>70</xdr:row>
      <xdr:rowOff>159385</xdr:rowOff>
    </xdr:from>
    <xdr:ext cx="2376170" cy="1713865"/>
    <xdr:pic>
      <xdr:nvPicPr>
        <xdr:cNvPr id="3" name="图片 1">
          <a:extLst>
            <a:ext uri="{FF2B5EF4-FFF2-40B4-BE49-F238E27FC236}">
              <a16:creationId xmlns:a16="http://schemas.microsoft.com/office/drawing/2014/main" id="{C73DA8E5-EB3C-44D8-9617-AF897AFBA447}"/>
            </a:ext>
          </a:extLst>
        </xdr:cNvPr>
        <xdr:cNvPicPr>
          <a:picLocks noChangeAspect="1"/>
        </xdr:cNvPicPr>
      </xdr:nvPicPr>
      <xdr:blipFill>
        <a:blip xmlns:r="http://schemas.openxmlformats.org/officeDocument/2006/relationships" r:embed="rId1"/>
        <a:stretch>
          <a:fillRect/>
        </a:stretch>
      </xdr:blipFill>
      <xdr:spPr>
        <a:xfrm>
          <a:off x="1254125" y="12605385"/>
          <a:ext cx="2376170" cy="1713865"/>
        </a:xfrm>
        <a:prstGeom prst="rect">
          <a:avLst/>
        </a:prstGeom>
        <a:noFill/>
        <a:ln w="9525">
          <a:noFill/>
        </a:ln>
      </xdr:spPr>
    </xdr:pic>
    <xdr:clientData/>
  </xdr:oneCellAnchor>
  <xdr:oneCellAnchor>
    <xdr:from>
      <xdr:col>3</xdr:col>
      <xdr:colOff>485775</xdr:colOff>
      <xdr:row>71</xdr:row>
      <xdr:rowOff>1270</xdr:rowOff>
    </xdr:from>
    <xdr:ext cx="2082800" cy="1736725"/>
    <xdr:pic>
      <xdr:nvPicPr>
        <xdr:cNvPr id="4" name="图片 2">
          <a:extLst>
            <a:ext uri="{FF2B5EF4-FFF2-40B4-BE49-F238E27FC236}">
              <a16:creationId xmlns:a16="http://schemas.microsoft.com/office/drawing/2014/main" id="{06BB73C1-A5CD-4EB1-B352-DD982C244D02}"/>
            </a:ext>
          </a:extLst>
        </xdr:cNvPr>
        <xdr:cNvPicPr>
          <a:picLocks noChangeAspect="1"/>
        </xdr:cNvPicPr>
      </xdr:nvPicPr>
      <xdr:blipFill>
        <a:blip xmlns:r="http://schemas.openxmlformats.org/officeDocument/2006/relationships" r:embed="rId2"/>
        <a:stretch>
          <a:fillRect/>
        </a:stretch>
      </xdr:blipFill>
      <xdr:spPr>
        <a:xfrm>
          <a:off x="2371725" y="12625070"/>
          <a:ext cx="2082800" cy="1736725"/>
        </a:xfrm>
        <a:prstGeom prst="rect">
          <a:avLst/>
        </a:prstGeom>
        <a:noFill/>
        <a:ln w="9525">
          <a:noFill/>
        </a:ln>
      </xdr:spPr>
    </xdr:pic>
    <xdr:clientData/>
  </xdr:oneCellAnchor>
  <xdr:oneCellAnchor>
    <xdr:from>
      <xdr:col>2</xdr:col>
      <xdr:colOff>66675</xdr:colOff>
      <xdr:row>82</xdr:row>
      <xdr:rowOff>123825</xdr:rowOff>
    </xdr:from>
    <xdr:ext cx="1711325" cy="2261870"/>
    <xdr:pic>
      <xdr:nvPicPr>
        <xdr:cNvPr id="5" name="图片 9">
          <a:extLst>
            <a:ext uri="{FF2B5EF4-FFF2-40B4-BE49-F238E27FC236}">
              <a16:creationId xmlns:a16="http://schemas.microsoft.com/office/drawing/2014/main" id="{9F511734-22BF-4632-AAB2-F60593C5F21C}"/>
            </a:ext>
          </a:extLst>
        </xdr:cNvPr>
        <xdr:cNvPicPr>
          <a:picLocks noChangeAspect="1"/>
        </xdr:cNvPicPr>
      </xdr:nvPicPr>
      <xdr:blipFill>
        <a:blip xmlns:r="http://schemas.openxmlformats.org/officeDocument/2006/relationships" r:embed="rId3"/>
        <a:stretch>
          <a:fillRect/>
        </a:stretch>
      </xdr:blipFill>
      <xdr:spPr>
        <a:xfrm>
          <a:off x="1323975" y="14703425"/>
          <a:ext cx="1711325" cy="2261870"/>
        </a:xfrm>
        <a:prstGeom prst="rect">
          <a:avLst/>
        </a:prstGeom>
        <a:noFill/>
        <a:ln w="9525">
          <a:noFill/>
        </a:ln>
      </xdr:spPr>
    </xdr:pic>
    <xdr:clientData/>
  </xdr:oneCellAnchor>
  <xdr:oneCellAnchor>
    <xdr:from>
      <xdr:col>3</xdr:col>
      <xdr:colOff>80010</xdr:colOff>
      <xdr:row>82</xdr:row>
      <xdr:rowOff>133350</xdr:rowOff>
    </xdr:from>
    <xdr:ext cx="1516380" cy="2225040"/>
    <xdr:pic>
      <xdr:nvPicPr>
        <xdr:cNvPr id="6" name="图片 10">
          <a:extLst>
            <a:ext uri="{FF2B5EF4-FFF2-40B4-BE49-F238E27FC236}">
              <a16:creationId xmlns:a16="http://schemas.microsoft.com/office/drawing/2014/main" id="{94B19E7C-5727-4E69-836D-E8F6282AAE9B}"/>
            </a:ext>
          </a:extLst>
        </xdr:cNvPr>
        <xdr:cNvPicPr>
          <a:picLocks noChangeAspect="1"/>
        </xdr:cNvPicPr>
      </xdr:nvPicPr>
      <xdr:blipFill>
        <a:blip xmlns:r="http://schemas.openxmlformats.org/officeDocument/2006/relationships" r:embed="rId4"/>
        <a:stretch>
          <a:fillRect/>
        </a:stretch>
      </xdr:blipFill>
      <xdr:spPr>
        <a:xfrm>
          <a:off x="1965960" y="14712950"/>
          <a:ext cx="1516380" cy="2225040"/>
        </a:xfrm>
        <a:prstGeom prst="rect">
          <a:avLst/>
        </a:prstGeom>
        <a:noFill/>
        <a:ln w="9525">
          <a:noFill/>
        </a:ln>
      </xdr:spPr>
    </xdr:pic>
    <xdr:clientData/>
  </xdr:oneCellAnchor>
  <xdr:oneCellAnchor>
    <xdr:from>
      <xdr:col>11</xdr:col>
      <xdr:colOff>247650</xdr:colOff>
      <xdr:row>71</xdr:row>
      <xdr:rowOff>152400</xdr:rowOff>
    </xdr:from>
    <xdr:ext cx="3873500" cy="2317750"/>
    <xdr:pic>
      <xdr:nvPicPr>
        <xdr:cNvPr id="7" name="图片 6">
          <a:extLst>
            <a:ext uri="{FF2B5EF4-FFF2-40B4-BE49-F238E27FC236}">
              <a16:creationId xmlns:a16="http://schemas.microsoft.com/office/drawing/2014/main" id="{D87A629B-4EB9-47AD-B798-AA89419DED05}"/>
            </a:ext>
          </a:extLst>
        </xdr:cNvPr>
        <xdr:cNvPicPr>
          <a:picLocks noChangeAspect="1"/>
        </xdr:cNvPicPr>
      </xdr:nvPicPr>
      <xdr:blipFill>
        <a:blip xmlns:r="http://schemas.openxmlformats.org/officeDocument/2006/relationships" r:embed="rId5"/>
        <a:stretch>
          <a:fillRect/>
        </a:stretch>
      </xdr:blipFill>
      <xdr:spPr>
        <a:xfrm>
          <a:off x="7162800" y="12776200"/>
          <a:ext cx="3873500" cy="2317750"/>
        </a:xfrm>
        <a:prstGeom prst="rect">
          <a:avLst/>
        </a:prstGeom>
        <a:noFill/>
        <a:ln w="9525">
          <a:noFill/>
        </a:ln>
      </xdr:spPr>
    </xdr:pic>
    <xdr:clientData/>
  </xdr:oneCellAnchor>
  <xdr:oneCellAnchor>
    <xdr:from>
      <xdr:col>5</xdr:col>
      <xdr:colOff>161925</xdr:colOff>
      <xdr:row>71</xdr:row>
      <xdr:rowOff>110490</xdr:rowOff>
    </xdr:from>
    <xdr:ext cx="2661285" cy="2228215"/>
    <xdr:pic>
      <xdr:nvPicPr>
        <xdr:cNvPr id="8" name="图片 7">
          <a:extLst>
            <a:ext uri="{FF2B5EF4-FFF2-40B4-BE49-F238E27FC236}">
              <a16:creationId xmlns:a16="http://schemas.microsoft.com/office/drawing/2014/main" id="{8B7A4721-4981-4373-B2C4-124B1C0631A0}"/>
            </a:ext>
          </a:extLst>
        </xdr:cNvPr>
        <xdr:cNvPicPr>
          <a:picLocks noChangeAspect="1"/>
        </xdr:cNvPicPr>
      </xdr:nvPicPr>
      <xdr:blipFill>
        <a:blip xmlns:r="http://schemas.openxmlformats.org/officeDocument/2006/relationships" r:embed="rId6"/>
        <a:stretch>
          <a:fillRect/>
        </a:stretch>
      </xdr:blipFill>
      <xdr:spPr>
        <a:xfrm>
          <a:off x="3305175" y="12734290"/>
          <a:ext cx="2661285" cy="22282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28041;&#22806;&#32452;\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20.8\&#28041;&#22806;&#32452;\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8041;&#22806;&#32452;\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0.8\&#28041;&#22806;&#32452;\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 val="X-PORTS"/>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B26"/>
  <sheetViews>
    <sheetView tabSelected="1" topLeftCell="AC1" zoomScale="84" zoomScaleNormal="99" workbookViewId="0">
      <selection activeCell="BB6" sqref="BB6"/>
    </sheetView>
  </sheetViews>
  <sheetFormatPr defaultColWidth="9.140625" defaultRowHeight="15" x14ac:dyDescent="0.25"/>
  <cols>
    <col min="1" max="1" width="10.140625" style="16" customWidth="1"/>
    <col min="2" max="2" width="7.140625" style="17" customWidth="1"/>
    <col min="3" max="3" width="8.42578125" style="17" customWidth="1"/>
    <col min="4" max="4" width="11.42578125" style="17" customWidth="1"/>
    <col min="5" max="5" width="18.28515625" style="17" customWidth="1"/>
    <col min="6" max="6" width="17.42578125" style="17" customWidth="1"/>
    <col min="7" max="7" width="15.5703125" style="17" customWidth="1"/>
    <col min="8" max="8" width="9.140625" style="17" customWidth="1"/>
    <col min="9" max="9" width="45.5703125" style="17" customWidth="1"/>
    <col min="10" max="11" width="29.140625" style="17" customWidth="1"/>
    <col min="12" max="12" width="30.42578125" style="17" customWidth="1"/>
    <col min="13" max="13" width="38" style="17" customWidth="1"/>
    <col min="14" max="14" width="16.5703125" style="17" customWidth="1"/>
    <col min="15" max="15" width="6.140625" style="17" customWidth="1"/>
    <col min="16" max="16" width="11.85546875" style="17" customWidth="1"/>
    <col min="17" max="19" width="8.85546875" style="17" customWidth="1"/>
    <col min="20" max="20" width="8.85546875" style="19" customWidth="1"/>
    <col min="21" max="21" width="8.5703125" style="19" customWidth="1"/>
    <col min="22" max="22" width="9.42578125" style="17" customWidth="1"/>
    <col min="23" max="23" width="8.140625" style="60" customWidth="1"/>
    <col min="24" max="24" width="8.7109375" style="60" customWidth="1"/>
    <col min="25" max="25" width="7.140625" style="60" customWidth="1"/>
    <col min="26" max="26" width="9" style="55" customWidth="1"/>
    <col min="27" max="27" width="6.28515625" style="56" customWidth="1"/>
    <col min="28" max="28" width="10" style="147" customWidth="1"/>
    <col min="29" max="29" width="10" style="55" customWidth="1"/>
    <col min="30" max="30" width="9.85546875" style="56" customWidth="1"/>
    <col min="31" max="31" width="7.85546875" style="17" customWidth="1"/>
    <col min="32" max="32" width="8.85546875" style="19" customWidth="1"/>
    <col min="33" max="33" width="12.7109375" style="17" customWidth="1"/>
    <col min="34" max="34" width="8.42578125" style="18" customWidth="1"/>
    <col min="35" max="35" width="9" style="19" customWidth="1"/>
    <col min="36" max="36" width="8.42578125" style="19" customWidth="1"/>
    <col min="37" max="37" width="7.85546875" style="18" customWidth="1"/>
    <col min="38" max="38" width="8.28515625" style="19" customWidth="1"/>
    <col min="39" max="39" width="11.5703125" style="18" customWidth="1"/>
    <col min="40" max="40" width="10.85546875" style="19" customWidth="1"/>
    <col min="41" max="41" width="8.140625" style="18" customWidth="1"/>
    <col min="42" max="42" width="9.28515625" style="19" customWidth="1"/>
    <col min="43" max="43" width="8.140625" style="18" customWidth="1"/>
    <col min="44" max="45" width="9.28515625" style="19" customWidth="1"/>
    <col min="46" max="46" width="8.140625" style="18" customWidth="1"/>
    <col min="47" max="47" width="9.28515625" style="19" customWidth="1"/>
    <col min="48" max="48" width="7.85546875" style="19" customWidth="1"/>
    <col min="49" max="49" width="9.5703125" style="19" customWidth="1"/>
    <col min="50" max="50" width="10.85546875" style="19" customWidth="1"/>
    <col min="51" max="51" width="12.140625" style="19" customWidth="1"/>
    <col min="52" max="52" width="9.140625" style="17"/>
    <col min="53" max="53" width="11.5703125" style="19" customWidth="1"/>
    <col min="54" max="54" width="15" style="19" customWidth="1"/>
    <col min="55" max="16384" width="9.140625" style="17"/>
  </cols>
  <sheetData>
    <row r="1" spans="1:54" ht="68.099999999999994" customHeight="1" x14ac:dyDescent="0.25">
      <c r="A1" s="21" t="s">
        <v>589</v>
      </c>
      <c r="B1" s="21" t="s">
        <v>590</v>
      </c>
      <c r="C1" s="22" t="s">
        <v>591</v>
      </c>
      <c r="D1" s="22" t="s">
        <v>650</v>
      </c>
      <c r="E1" s="23" t="s">
        <v>3</v>
      </c>
      <c r="F1" s="23" t="s">
        <v>20</v>
      </c>
      <c r="G1" s="24" t="s">
        <v>592</v>
      </c>
      <c r="H1" s="22" t="s">
        <v>593</v>
      </c>
      <c r="I1" s="25" t="s">
        <v>594</v>
      </c>
      <c r="J1" s="25" t="s">
        <v>595</v>
      </c>
      <c r="K1" s="25" t="s">
        <v>596</v>
      </c>
      <c r="L1" s="25" t="s">
        <v>653</v>
      </c>
      <c r="M1" s="25" t="s">
        <v>597</v>
      </c>
      <c r="N1" s="25" t="s">
        <v>598</v>
      </c>
      <c r="O1" s="22" t="s">
        <v>651</v>
      </c>
      <c r="P1" s="22" t="s">
        <v>599</v>
      </c>
      <c r="Q1" s="22" t="s">
        <v>600</v>
      </c>
      <c r="R1" s="22" t="s">
        <v>649</v>
      </c>
      <c r="S1" s="25" t="s">
        <v>601</v>
      </c>
      <c r="T1" s="62" t="s">
        <v>641</v>
      </c>
      <c r="U1" s="26" t="s">
        <v>602</v>
      </c>
      <c r="V1" s="27" t="s">
        <v>4</v>
      </c>
      <c r="W1" s="58" t="s">
        <v>603</v>
      </c>
      <c r="X1" s="58" t="s">
        <v>604</v>
      </c>
      <c r="Y1" s="58" t="s">
        <v>605</v>
      </c>
      <c r="Z1" s="28" t="s">
        <v>606</v>
      </c>
      <c r="AA1" s="29" t="s">
        <v>607</v>
      </c>
      <c r="AB1" s="144" t="s">
        <v>608</v>
      </c>
      <c r="AC1" s="30" t="s">
        <v>609</v>
      </c>
      <c r="AD1" s="31" t="s">
        <v>610</v>
      </c>
      <c r="AE1" s="21" t="s">
        <v>611</v>
      </c>
      <c r="AF1" s="32" t="s">
        <v>612</v>
      </c>
      <c r="AG1" s="21" t="s">
        <v>613</v>
      </c>
      <c r="AH1" s="33" t="s">
        <v>614</v>
      </c>
      <c r="AI1" s="34" t="s">
        <v>615</v>
      </c>
      <c r="AJ1" s="32" t="s">
        <v>616</v>
      </c>
      <c r="AK1" s="33" t="s">
        <v>617</v>
      </c>
      <c r="AL1" s="32" t="s">
        <v>618</v>
      </c>
      <c r="AM1" s="33" t="s">
        <v>619</v>
      </c>
      <c r="AN1" s="32" t="s">
        <v>620</v>
      </c>
      <c r="AO1" s="33" t="s">
        <v>621</v>
      </c>
      <c r="AP1" s="32" t="s">
        <v>622</v>
      </c>
      <c r="AQ1" s="33" t="s">
        <v>623</v>
      </c>
      <c r="AR1" s="32" t="s">
        <v>624</v>
      </c>
      <c r="AS1" s="63" t="s">
        <v>648</v>
      </c>
      <c r="AT1" s="33" t="s">
        <v>642</v>
      </c>
      <c r="AU1" s="32" t="s">
        <v>643</v>
      </c>
      <c r="AV1" s="32" t="s">
        <v>625</v>
      </c>
      <c r="AW1" s="35" t="s">
        <v>626</v>
      </c>
      <c r="AX1" s="36" t="s">
        <v>630</v>
      </c>
      <c r="AY1" s="37" t="s">
        <v>631</v>
      </c>
      <c r="AZ1" s="21" t="s">
        <v>627</v>
      </c>
      <c r="BA1" s="32" t="s">
        <v>628</v>
      </c>
      <c r="BB1" s="32" t="s">
        <v>629</v>
      </c>
    </row>
    <row r="2" spans="1:54" s="51" customFormat="1" x14ac:dyDescent="0.25">
      <c r="A2" s="38">
        <v>1</v>
      </c>
      <c r="B2" s="39"/>
      <c r="C2" s="39"/>
      <c r="D2" s="39"/>
      <c r="E2" s="39" t="s">
        <v>152</v>
      </c>
      <c r="F2" s="39" t="s">
        <v>138</v>
      </c>
      <c r="G2" s="39" t="s">
        <v>632</v>
      </c>
      <c r="H2" s="40"/>
      <c r="I2" s="39" t="s">
        <v>909</v>
      </c>
      <c r="J2" s="39" t="s">
        <v>907</v>
      </c>
      <c r="K2" s="38" t="s">
        <v>905</v>
      </c>
      <c r="L2" s="38" t="s">
        <v>904</v>
      </c>
      <c r="M2" s="39" t="s">
        <v>830</v>
      </c>
      <c r="N2" s="39" t="s">
        <v>840</v>
      </c>
      <c r="O2" s="39"/>
      <c r="P2" s="266" t="s">
        <v>910</v>
      </c>
      <c r="Q2" s="39"/>
      <c r="R2" s="39"/>
      <c r="S2" s="39" t="s">
        <v>483</v>
      </c>
      <c r="T2" s="61"/>
      <c r="U2" s="57">
        <v>5.72</v>
      </c>
      <c r="V2" s="39" t="s">
        <v>83</v>
      </c>
      <c r="W2" s="59">
        <v>30</v>
      </c>
      <c r="X2" s="59">
        <v>25</v>
      </c>
      <c r="Y2" s="59">
        <v>26</v>
      </c>
      <c r="Z2" s="42">
        <v>2</v>
      </c>
      <c r="AA2" s="41">
        <v>4</v>
      </c>
      <c r="AB2" s="145">
        <f>IF(W2="","",W2*X2*Y2/1000000)</f>
        <v>1.95E-2</v>
      </c>
      <c r="AC2" s="42">
        <v>56</v>
      </c>
      <c r="AD2" s="43">
        <f>IF(AA2="","",AC2/AB2*AA2)</f>
        <v>11487</v>
      </c>
      <c r="AE2" s="44">
        <v>3500</v>
      </c>
      <c r="AF2" s="45">
        <f>IF(ISERROR(AE2/AD2),"",AE2/AD2)</f>
        <v>0.3</v>
      </c>
      <c r="AG2" s="39" t="s">
        <v>654</v>
      </c>
      <c r="AH2" s="46">
        <v>0.41399999999999998</v>
      </c>
      <c r="AI2" s="45">
        <f>IF(ISERROR(U2*AH2),"",U2*AH2)</f>
        <v>2.37</v>
      </c>
      <c r="AJ2" s="45">
        <f>IF(ISERROR(U2+AF2+AI2),"",U2+AF2+AI2)</f>
        <v>8.39</v>
      </c>
      <c r="AK2" s="47">
        <v>3.5000000000000003E-2</v>
      </c>
      <c r="AL2" s="45">
        <f t="shared" ref="AL2:AL25" si="0">IF(ISERROR(AY2*AK2),"",AY2*AK2)</f>
        <v>0.39</v>
      </c>
      <c r="AM2" s="47">
        <v>0</v>
      </c>
      <c r="AN2" s="45">
        <f t="shared" ref="AN2:AN25" si="1">IF(ISERROR(AY2*AM2),"",AY2*AM2)</f>
        <v>0</v>
      </c>
      <c r="AO2" s="47">
        <v>5.5E-2</v>
      </c>
      <c r="AP2" s="45">
        <f>IF(ISERROR(AY2*AO2),"",AY2*AO2)</f>
        <v>0.61</v>
      </c>
      <c r="AQ2" s="47"/>
      <c r="AR2" s="45">
        <f>IF(ISERROR(U2*AQ2),"",U2*AQ2)</f>
        <v>0</v>
      </c>
      <c r="AS2" s="50"/>
      <c r="AT2" s="47">
        <v>0</v>
      </c>
      <c r="AU2" s="45">
        <f>IF(ISERROR(AY2*AT2),"",AY2*AT2)</f>
        <v>0</v>
      </c>
      <c r="AV2" s="45">
        <f>IF(ISERROR(AL2+AN2+AP2+AR2+AU2),"",AL2+AN2+AP2+AR2+AU2)</f>
        <v>1</v>
      </c>
      <c r="AW2" s="45">
        <f t="shared" ref="AW2:AW25" si="2">IF(ISERROR(AJ2+AV2),"",AJ2+AV2)</f>
        <v>9.39</v>
      </c>
      <c r="AX2" s="49">
        <f t="shared" ref="AX2:AX25" si="3">IF(ISERROR((AY2-AW2)/AY2),"",(AY2-AW2)/AY2)</f>
        <v>0.1464</v>
      </c>
      <c r="AY2" s="50">
        <v>11</v>
      </c>
      <c r="AZ2" s="41"/>
      <c r="BA2" s="45">
        <f>IF(ISERROR(AW2*AZ2),"",AW2*AZ2)</f>
        <v>0</v>
      </c>
      <c r="BB2" s="45">
        <f>IF(ISERROR(AY2*AZ2),"",AY2*AZ2)</f>
        <v>0</v>
      </c>
    </row>
    <row r="3" spans="1:54" s="51" customFormat="1" x14ac:dyDescent="0.25">
      <c r="A3" s="38">
        <v>2</v>
      </c>
      <c r="B3" s="39"/>
      <c r="C3" s="39"/>
      <c r="D3" s="39"/>
      <c r="E3" s="39" t="s">
        <v>152</v>
      </c>
      <c r="F3" s="39" t="s">
        <v>138</v>
      </c>
      <c r="G3" s="39" t="s">
        <v>632</v>
      </c>
      <c r="H3" s="40"/>
      <c r="I3" s="39" t="s">
        <v>909</v>
      </c>
      <c r="J3" s="39" t="s">
        <v>907</v>
      </c>
      <c r="K3" s="38" t="s">
        <v>905</v>
      </c>
      <c r="L3" s="38" t="s">
        <v>904</v>
      </c>
      <c r="M3" s="39" t="s">
        <v>831</v>
      </c>
      <c r="N3" s="39" t="s">
        <v>840</v>
      </c>
      <c r="O3" s="39"/>
      <c r="P3" s="266" t="s">
        <v>911</v>
      </c>
      <c r="Q3" s="39"/>
      <c r="R3" s="39"/>
      <c r="S3" s="39" t="s">
        <v>483</v>
      </c>
      <c r="T3" s="61"/>
      <c r="U3" s="57">
        <v>7</v>
      </c>
      <c r="V3" s="39" t="s">
        <v>83</v>
      </c>
      <c r="W3" s="59">
        <v>30</v>
      </c>
      <c r="X3" s="59">
        <v>25</v>
      </c>
      <c r="Y3" s="59">
        <v>30</v>
      </c>
      <c r="Z3" s="42">
        <v>2</v>
      </c>
      <c r="AA3" s="41">
        <v>4</v>
      </c>
      <c r="AB3" s="145">
        <f t="shared" ref="AB3:AB25" si="4">IF(W3="","",W3*X3*Y3/1000000)</f>
        <v>2.2499999999999999E-2</v>
      </c>
      <c r="AC3" s="42">
        <v>56</v>
      </c>
      <c r="AD3" s="43">
        <f t="shared" ref="AD3:AD25" si="5">IF(AA3="","",AC3/AB3*AA3)</f>
        <v>9956</v>
      </c>
      <c r="AE3" s="44">
        <v>3500</v>
      </c>
      <c r="AF3" s="45">
        <f t="shared" ref="AF3:AF25" si="6">IF(ISERROR(AE3/AD3),"",AE3/AD3)</f>
        <v>0.35</v>
      </c>
      <c r="AG3" s="39" t="s">
        <v>654</v>
      </c>
      <c r="AH3" s="46">
        <v>0.41399999999999998</v>
      </c>
      <c r="AI3" s="45">
        <f t="shared" ref="AI3:AI25" si="7">IF(ISERROR(U3*AH3),"",U3*AH3)</f>
        <v>2.9</v>
      </c>
      <c r="AJ3" s="45">
        <f t="shared" ref="AJ3:AJ25" si="8">IF(ISERROR(U3+AF3+AI3),"",U3+AF3+AI3)</f>
        <v>10.25</v>
      </c>
      <c r="AK3" s="47">
        <v>3.5000000000000003E-2</v>
      </c>
      <c r="AL3" s="45">
        <f t="shared" si="0"/>
        <v>0.47</v>
      </c>
      <c r="AM3" s="47">
        <v>0</v>
      </c>
      <c r="AN3" s="45">
        <f t="shared" si="1"/>
        <v>0</v>
      </c>
      <c r="AO3" s="47">
        <v>5.5E-2</v>
      </c>
      <c r="AP3" s="45">
        <f t="shared" ref="AP3:AP25" si="9">IF(ISERROR(AY3*AO3),"",AY3*AO3)</f>
        <v>0.74</v>
      </c>
      <c r="AQ3" s="47"/>
      <c r="AR3" s="45">
        <f t="shared" ref="AR3:AR25" si="10">IF(ISERROR(U3*AQ3),"",U3*AQ3)</f>
        <v>0</v>
      </c>
      <c r="AS3" s="50"/>
      <c r="AT3" s="47">
        <v>0</v>
      </c>
      <c r="AU3" s="45">
        <f t="shared" ref="AU3:AU25" si="11">IF(ISERROR(AY3*AT3),"",AY3*AT3)</f>
        <v>0</v>
      </c>
      <c r="AV3" s="45">
        <f t="shared" ref="AV3:AV25" si="12">IF(ISERROR(AL3+AN3+AP3+AR3+AU3),"",AL3+AN3+AP3+AR3+AU3)</f>
        <v>1.21</v>
      </c>
      <c r="AW3" s="45">
        <f t="shared" si="2"/>
        <v>11.46</v>
      </c>
      <c r="AX3" s="49">
        <f t="shared" si="3"/>
        <v>0.14480000000000001</v>
      </c>
      <c r="AY3" s="50">
        <v>13.4</v>
      </c>
      <c r="AZ3" s="41"/>
      <c r="BA3" s="45">
        <f t="shared" ref="BA3:BA25" si="13">IF(ISERROR(AW3*AZ3),"",AW3*AZ3)</f>
        <v>0</v>
      </c>
      <c r="BB3" s="45">
        <f t="shared" ref="BB3:BB25" si="14">IF(ISERROR(AY3*AZ3),"",AY3*AZ3)</f>
        <v>0</v>
      </c>
    </row>
    <row r="4" spans="1:54" s="51" customFormat="1" x14ac:dyDescent="0.25">
      <c r="A4" s="38">
        <v>3</v>
      </c>
      <c r="B4" s="39"/>
      <c r="C4" s="39"/>
      <c r="D4" s="39"/>
      <c r="E4" s="39" t="s">
        <v>152</v>
      </c>
      <c r="F4" s="39" t="s">
        <v>138</v>
      </c>
      <c r="G4" s="39" t="s">
        <v>632</v>
      </c>
      <c r="H4" s="40"/>
      <c r="I4" s="39" t="s">
        <v>909</v>
      </c>
      <c r="J4" s="39" t="s">
        <v>907</v>
      </c>
      <c r="K4" s="38" t="s">
        <v>905</v>
      </c>
      <c r="L4" s="38" t="s">
        <v>904</v>
      </c>
      <c r="M4" s="39" t="s">
        <v>832</v>
      </c>
      <c r="N4" s="39" t="s">
        <v>840</v>
      </c>
      <c r="O4" s="39"/>
      <c r="P4" s="266" t="s">
        <v>912</v>
      </c>
      <c r="Q4" s="39"/>
      <c r="R4" s="39"/>
      <c r="S4" s="39" t="s">
        <v>483</v>
      </c>
      <c r="T4" s="61"/>
      <c r="U4" s="57">
        <v>7.4</v>
      </c>
      <c r="V4" s="39" t="s">
        <v>83</v>
      </c>
      <c r="W4" s="59">
        <v>30</v>
      </c>
      <c r="X4" s="59">
        <v>25</v>
      </c>
      <c r="Y4" s="59">
        <v>34</v>
      </c>
      <c r="Z4" s="42">
        <v>2</v>
      </c>
      <c r="AA4" s="41">
        <v>4</v>
      </c>
      <c r="AB4" s="145">
        <f t="shared" si="4"/>
        <v>2.5499999999999998E-2</v>
      </c>
      <c r="AC4" s="42">
        <v>56</v>
      </c>
      <c r="AD4" s="43">
        <f t="shared" si="5"/>
        <v>8784</v>
      </c>
      <c r="AE4" s="44">
        <v>3500</v>
      </c>
      <c r="AF4" s="45">
        <f t="shared" si="6"/>
        <v>0.4</v>
      </c>
      <c r="AG4" s="39" t="s">
        <v>654</v>
      </c>
      <c r="AH4" s="46">
        <v>0.41399999999999998</v>
      </c>
      <c r="AI4" s="45">
        <f t="shared" si="7"/>
        <v>3.06</v>
      </c>
      <c r="AJ4" s="45">
        <f t="shared" si="8"/>
        <v>10.86</v>
      </c>
      <c r="AK4" s="47">
        <v>3.5000000000000003E-2</v>
      </c>
      <c r="AL4" s="45">
        <f t="shared" si="0"/>
        <v>0.51</v>
      </c>
      <c r="AM4" s="47">
        <v>0</v>
      </c>
      <c r="AN4" s="45">
        <f t="shared" si="1"/>
        <v>0</v>
      </c>
      <c r="AO4" s="47">
        <v>5.5E-2</v>
      </c>
      <c r="AP4" s="45">
        <f t="shared" si="9"/>
        <v>0.8</v>
      </c>
      <c r="AQ4" s="47"/>
      <c r="AR4" s="45">
        <f t="shared" si="10"/>
        <v>0</v>
      </c>
      <c r="AS4" s="50"/>
      <c r="AT4" s="47">
        <v>0</v>
      </c>
      <c r="AU4" s="45">
        <f t="shared" si="11"/>
        <v>0</v>
      </c>
      <c r="AV4" s="45">
        <f t="shared" si="12"/>
        <v>1.31</v>
      </c>
      <c r="AW4" s="45">
        <f t="shared" si="2"/>
        <v>12.17</v>
      </c>
      <c r="AX4" s="49">
        <f t="shared" si="3"/>
        <v>0.16639999999999999</v>
      </c>
      <c r="AY4" s="50">
        <v>14.6</v>
      </c>
      <c r="AZ4" s="41"/>
      <c r="BA4" s="45">
        <f t="shared" si="13"/>
        <v>0</v>
      </c>
      <c r="BB4" s="45">
        <f t="shared" si="14"/>
        <v>0</v>
      </c>
    </row>
    <row r="5" spans="1:54" s="51" customFormat="1" x14ac:dyDescent="0.25">
      <c r="A5" s="38">
        <v>4</v>
      </c>
      <c r="B5" s="39"/>
      <c r="C5" s="39"/>
      <c r="D5" s="39"/>
      <c r="E5" s="39" t="s">
        <v>152</v>
      </c>
      <c r="F5" s="39" t="s">
        <v>138</v>
      </c>
      <c r="G5" s="39" t="s">
        <v>632</v>
      </c>
      <c r="H5" s="40"/>
      <c r="I5" s="39" t="s">
        <v>909</v>
      </c>
      <c r="J5" s="39" t="s">
        <v>907</v>
      </c>
      <c r="K5" s="38" t="s">
        <v>905</v>
      </c>
      <c r="L5" s="38" t="s">
        <v>904</v>
      </c>
      <c r="M5" s="39" t="s">
        <v>833</v>
      </c>
      <c r="N5" s="39" t="s">
        <v>840</v>
      </c>
      <c r="O5" s="39"/>
      <c r="P5" s="266" t="s">
        <v>913</v>
      </c>
      <c r="Q5" s="39"/>
      <c r="R5" s="39"/>
      <c r="S5" s="39" t="s">
        <v>483</v>
      </c>
      <c r="T5" s="61"/>
      <c r="U5" s="57">
        <v>8.6</v>
      </c>
      <c r="V5" s="39" t="s">
        <v>83</v>
      </c>
      <c r="W5" s="59">
        <v>30</v>
      </c>
      <c r="X5" s="59">
        <v>25</v>
      </c>
      <c r="Y5" s="59">
        <v>40</v>
      </c>
      <c r="Z5" s="42">
        <v>2</v>
      </c>
      <c r="AA5" s="41">
        <v>4</v>
      </c>
      <c r="AB5" s="145">
        <f t="shared" si="4"/>
        <v>0.03</v>
      </c>
      <c r="AC5" s="42">
        <v>56</v>
      </c>
      <c r="AD5" s="43">
        <f t="shared" si="5"/>
        <v>7467</v>
      </c>
      <c r="AE5" s="44">
        <v>3500</v>
      </c>
      <c r="AF5" s="45">
        <f t="shared" si="6"/>
        <v>0.47</v>
      </c>
      <c r="AG5" s="39" t="s">
        <v>654</v>
      </c>
      <c r="AH5" s="46">
        <v>0.41399999999999998</v>
      </c>
      <c r="AI5" s="45">
        <f t="shared" si="7"/>
        <v>3.56</v>
      </c>
      <c r="AJ5" s="45">
        <f t="shared" si="8"/>
        <v>12.63</v>
      </c>
      <c r="AK5" s="47">
        <v>3.5000000000000003E-2</v>
      </c>
      <c r="AL5" s="45">
        <f t="shared" si="0"/>
        <v>0.59</v>
      </c>
      <c r="AM5" s="47">
        <v>0</v>
      </c>
      <c r="AN5" s="45">
        <f t="shared" si="1"/>
        <v>0</v>
      </c>
      <c r="AO5" s="47">
        <v>5.5E-2</v>
      </c>
      <c r="AP5" s="45">
        <f t="shared" si="9"/>
        <v>0.93</v>
      </c>
      <c r="AQ5" s="47"/>
      <c r="AR5" s="45">
        <f t="shared" si="10"/>
        <v>0</v>
      </c>
      <c r="AS5" s="50"/>
      <c r="AT5" s="47">
        <v>0</v>
      </c>
      <c r="AU5" s="45">
        <f t="shared" si="11"/>
        <v>0</v>
      </c>
      <c r="AV5" s="45">
        <f t="shared" si="12"/>
        <v>1.52</v>
      </c>
      <c r="AW5" s="45">
        <f t="shared" si="2"/>
        <v>14.15</v>
      </c>
      <c r="AX5" s="49">
        <f t="shared" si="3"/>
        <v>0.16270000000000001</v>
      </c>
      <c r="AY5" s="50">
        <v>16.899999999999999</v>
      </c>
      <c r="AZ5" s="41"/>
      <c r="BA5" s="45">
        <f t="shared" si="13"/>
        <v>0</v>
      </c>
      <c r="BB5" s="45">
        <f t="shared" si="14"/>
        <v>0</v>
      </c>
    </row>
    <row r="6" spans="1:54" s="51" customFormat="1" x14ac:dyDescent="0.25">
      <c r="A6" s="38">
        <v>5</v>
      </c>
      <c r="B6" s="39"/>
      <c r="C6" s="39"/>
      <c r="D6" s="39"/>
      <c r="E6" s="39" t="s">
        <v>152</v>
      </c>
      <c r="F6" s="39" t="s">
        <v>138</v>
      </c>
      <c r="G6" s="39" t="s">
        <v>633</v>
      </c>
      <c r="H6" s="40"/>
      <c r="I6" s="39" t="s">
        <v>906</v>
      </c>
      <c r="J6" s="39" t="s">
        <v>908</v>
      </c>
      <c r="K6" s="38" t="s">
        <v>905</v>
      </c>
      <c r="L6" s="38" t="s">
        <v>904</v>
      </c>
      <c r="M6" s="39" t="s">
        <v>834</v>
      </c>
      <c r="N6" s="39" t="s">
        <v>840</v>
      </c>
      <c r="O6" s="39"/>
      <c r="P6" s="266" t="s">
        <v>914</v>
      </c>
      <c r="Q6" s="39"/>
      <c r="R6" s="39"/>
      <c r="S6" s="39" t="s">
        <v>483</v>
      </c>
      <c r="T6" s="61"/>
      <c r="U6" s="57">
        <v>1.4</v>
      </c>
      <c r="V6" s="39" t="s">
        <v>83</v>
      </c>
      <c r="W6" s="59">
        <v>30</v>
      </c>
      <c r="X6" s="59">
        <v>25</v>
      </c>
      <c r="Y6" s="59">
        <v>13</v>
      </c>
      <c r="Z6" s="42">
        <v>2</v>
      </c>
      <c r="AA6" s="41">
        <v>8</v>
      </c>
      <c r="AB6" s="145">
        <f t="shared" si="4"/>
        <v>9.7999999999999997E-3</v>
      </c>
      <c r="AC6" s="42">
        <v>56</v>
      </c>
      <c r="AD6" s="43">
        <f t="shared" si="5"/>
        <v>45714</v>
      </c>
      <c r="AE6" s="44">
        <v>3500</v>
      </c>
      <c r="AF6" s="45">
        <f t="shared" si="6"/>
        <v>0.08</v>
      </c>
      <c r="AG6" s="39" t="s">
        <v>839</v>
      </c>
      <c r="AH6" s="46">
        <v>0.41399999999999998</v>
      </c>
      <c r="AI6" s="45">
        <f t="shared" si="7"/>
        <v>0.57999999999999996</v>
      </c>
      <c r="AJ6" s="45">
        <f t="shared" si="8"/>
        <v>2.06</v>
      </c>
      <c r="AK6" s="47">
        <v>3.5000000000000003E-2</v>
      </c>
      <c r="AL6" s="45">
        <f t="shared" si="0"/>
        <v>0.11</v>
      </c>
      <c r="AM6" s="47">
        <v>0</v>
      </c>
      <c r="AN6" s="45">
        <f t="shared" si="1"/>
        <v>0</v>
      </c>
      <c r="AO6" s="47">
        <v>5.5E-2</v>
      </c>
      <c r="AP6" s="45">
        <f t="shared" si="9"/>
        <v>0.18</v>
      </c>
      <c r="AQ6" s="47"/>
      <c r="AR6" s="45">
        <f t="shared" si="10"/>
        <v>0</v>
      </c>
      <c r="AS6" s="50"/>
      <c r="AT6" s="47">
        <v>0</v>
      </c>
      <c r="AU6" s="45">
        <f t="shared" si="11"/>
        <v>0</v>
      </c>
      <c r="AV6" s="45">
        <f t="shared" si="12"/>
        <v>0.28999999999999998</v>
      </c>
      <c r="AW6" s="45">
        <f t="shared" si="2"/>
        <v>2.35</v>
      </c>
      <c r="AX6" s="49">
        <f t="shared" si="3"/>
        <v>0.2656</v>
      </c>
      <c r="AY6" s="50">
        <v>3.2</v>
      </c>
      <c r="AZ6" s="41"/>
      <c r="BA6" s="45">
        <f t="shared" si="13"/>
        <v>0</v>
      </c>
      <c r="BB6" s="45">
        <f t="shared" si="14"/>
        <v>0</v>
      </c>
    </row>
    <row r="7" spans="1:54" s="51" customFormat="1" x14ac:dyDescent="0.25">
      <c r="A7" s="38">
        <v>6</v>
      </c>
      <c r="B7" s="39"/>
      <c r="C7" s="39"/>
      <c r="D7" s="39"/>
      <c r="E7" s="39" t="s">
        <v>152</v>
      </c>
      <c r="F7" s="39" t="s">
        <v>138</v>
      </c>
      <c r="G7" s="39" t="s">
        <v>633</v>
      </c>
      <c r="H7" s="40"/>
      <c r="I7" s="39" t="s">
        <v>906</v>
      </c>
      <c r="J7" s="39" t="s">
        <v>908</v>
      </c>
      <c r="K7" s="38" t="s">
        <v>905</v>
      </c>
      <c r="L7" s="38" t="s">
        <v>904</v>
      </c>
      <c r="M7" s="39" t="s">
        <v>835</v>
      </c>
      <c r="N7" s="39" t="s">
        <v>840</v>
      </c>
      <c r="O7" s="39"/>
      <c r="P7" s="266" t="s">
        <v>915</v>
      </c>
      <c r="Q7" s="39"/>
      <c r="R7" s="39"/>
      <c r="S7" s="39" t="s">
        <v>483</v>
      </c>
      <c r="T7" s="61"/>
      <c r="U7" s="57">
        <v>1.65</v>
      </c>
      <c r="V7" s="39" t="s">
        <v>83</v>
      </c>
      <c r="W7" s="59">
        <v>30</v>
      </c>
      <c r="X7" s="59">
        <v>25</v>
      </c>
      <c r="Y7" s="59">
        <v>15</v>
      </c>
      <c r="Z7" s="42">
        <v>2</v>
      </c>
      <c r="AA7" s="41">
        <v>8</v>
      </c>
      <c r="AB7" s="145">
        <f t="shared" si="4"/>
        <v>1.1299999999999999E-2</v>
      </c>
      <c r="AC7" s="42">
        <v>56</v>
      </c>
      <c r="AD7" s="43">
        <f t="shared" si="5"/>
        <v>39646</v>
      </c>
      <c r="AE7" s="44">
        <v>3500</v>
      </c>
      <c r="AF7" s="45">
        <f t="shared" si="6"/>
        <v>0.09</v>
      </c>
      <c r="AG7" s="39" t="s">
        <v>839</v>
      </c>
      <c r="AH7" s="46">
        <v>0.41399999999999998</v>
      </c>
      <c r="AI7" s="45">
        <f t="shared" si="7"/>
        <v>0.68</v>
      </c>
      <c r="AJ7" s="45">
        <f t="shared" si="8"/>
        <v>2.42</v>
      </c>
      <c r="AK7" s="47">
        <v>3.5000000000000003E-2</v>
      </c>
      <c r="AL7" s="45">
        <f t="shared" si="0"/>
        <v>0.13</v>
      </c>
      <c r="AM7" s="47">
        <v>0</v>
      </c>
      <c r="AN7" s="45">
        <f t="shared" si="1"/>
        <v>0</v>
      </c>
      <c r="AO7" s="47">
        <v>5.5E-2</v>
      </c>
      <c r="AP7" s="45">
        <f t="shared" si="9"/>
        <v>0.21</v>
      </c>
      <c r="AQ7" s="47"/>
      <c r="AR7" s="45">
        <f t="shared" si="10"/>
        <v>0</v>
      </c>
      <c r="AS7" s="50"/>
      <c r="AT7" s="47">
        <v>0</v>
      </c>
      <c r="AU7" s="45">
        <f t="shared" si="11"/>
        <v>0</v>
      </c>
      <c r="AV7" s="45">
        <f t="shared" si="12"/>
        <v>0.34</v>
      </c>
      <c r="AW7" s="45">
        <f t="shared" si="2"/>
        <v>2.76</v>
      </c>
      <c r="AX7" s="49">
        <f t="shared" si="3"/>
        <v>0.2737</v>
      </c>
      <c r="AY7" s="50">
        <v>3.8</v>
      </c>
      <c r="AZ7" s="41"/>
      <c r="BA7" s="45">
        <f t="shared" si="13"/>
        <v>0</v>
      </c>
      <c r="BB7" s="45">
        <f t="shared" si="14"/>
        <v>0</v>
      </c>
    </row>
    <row r="8" spans="1:54" ht="15" customHeight="1" x14ac:dyDescent="0.25">
      <c r="A8" s="52">
        <v>7</v>
      </c>
      <c r="B8" s="53"/>
      <c r="C8" s="53"/>
      <c r="D8" s="53"/>
      <c r="E8" s="39" t="s">
        <v>152</v>
      </c>
      <c r="F8" s="39" t="s">
        <v>138</v>
      </c>
      <c r="G8" s="39" t="s">
        <v>632</v>
      </c>
      <c r="H8" s="40"/>
      <c r="I8" s="39" t="s">
        <v>909</v>
      </c>
      <c r="J8" s="39" t="s">
        <v>907</v>
      </c>
      <c r="K8" s="38" t="s">
        <v>905</v>
      </c>
      <c r="L8" s="38" t="s">
        <v>904</v>
      </c>
      <c r="M8" s="39" t="s">
        <v>830</v>
      </c>
      <c r="N8" s="39" t="s">
        <v>842</v>
      </c>
      <c r="O8" s="39"/>
      <c r="P8" s="266" t="s">
        <v>916</v>
      </c>
      <c r="Q8" s="53"/>
      <c r="R8" s="53"/>
      <c r="S8" s="39" t="s">
        <v>483</v>
      </c>
      <c r="T8" s="61"/>
      <c r="U8" s="57">
        <v>5.72</v>
      </c>
      <c r="V8" s="39" t="s">
        <v>83</v>
      </c>
      <c r="W8" s="59">
        <v>30</v>
      </c>
      <c r="X8" s="59">
        <v>25</v>
      </c>
      <c r="Y8" s="59">
        <v>26</v>
      </c>
      <c r="Z8" s="42">
        <v>2</v>
      </c>
      <c r="AA8" s="41">
        <v>4</v>
      </c>
      <c r="AB8" s="146">
        <f t="shared" si="4"/>
        <v>1.95E-2</v>
      </c>
      <c r="AC8" s="42">
        <v>56</v>
      </c>
      <c r="AD8" s="43">
        <f t="shared" si="5"/>
        <v>11487</v>
      </c>
      <c r="AE8" s="44">
        <v>3500</v>
      </c>
      <c r="AF8" s="48">
        <f t="shared" si="6"/>
        <v>0.3</v>
      </c>
      <c r="AG8" s="39" t="s">
        <v>654</v>
      </c>
      <c r="AH8" s="46">
        <v>0.41399999999999998</v>
      </c>
      <c r="AI8" s="45">
        <f t="shared" si="7"/>
        <v>2.37</v>
      </c>
      <c r="AJ8" s="45">
        <f t="shared" si="8"/>
        <v>8.39</v>
      </c>
      <c r="AK8" s="47">
        <v>3.5000000000000003E-2</v>
      </c>
      <c r="AL8" s="48">
        <f t="shared" si="0"/>
        <v>0.39</v>
      </c>
      <c r="AM8" s="47">
        <v>0</v>
      </c>
      <c r="AN8" s="48">
        <f t="shared" si="1"/>
        <v>0</v>
      </c>
      <c r="AO8" s="47">
        <v>5.5E-2</v>
      </c>
      <c r="AP8" s="45">
        <f t="shared" si="9"/>
        <v>0.61</v>
      </c>
      <c r="AQ8" s="47"/>
      <c r="AR8" s="45">
        <f t="shared" si="10"/>
        <v>0</v>
      </c>
      <c r="AS8" s="50"/>
      <c r="AT8" s="47">
        <v>0</v>
      </c>
      <c r="AU8" s="45">
        <f t="shared" si="11"/>
        <v>0</v>
      </c>
      <c r="AV8" s="45">
        <f t="shared" si="12"/>
        <v>1</v>
      </c>
      <c r="AW8" s="48">
        <f t="shared" si="2"/>
        <v>9.39</v>
      </c>
      <c r="AX8" s="49">
        <f t="shared" si="3"/>
        <v>0.1464</v>
      </c>
      <c r="AY8" s="50">
        <v>11</v>
      </c>
      <c r="AZ8" s="20"/>
      <c r="BA8" s="45">
        <f t="shared" si="13"/>
        <v>0</v>
      </c>
      <c r="BB8" s="45">
        <f t="shared" si="14"/>
        <v>0</v>
      </c>
    </row>
    <row r="9" spans="1:54" ht="15" customHeight="1" x14ac:dyDescent="0.25">
      <c r="A9" s="52">
        <v>8</v>
      </c>
      <c r="B9" s="53"/>
      <c r="C9" s="53"/>
      <c r="D9" s="53"/>
      <c r="E9" s="39" t="s">
        <v>152</v>
      </c>
      <c r="F9" s="39" t="s">
        <v>138</v>
      </c>
      <c r="G9" s="39" t="s">
        <v>632</v>
      </c>
      <c r="H9" s="40"/>
      <c r="I9" s="39" t="s">
        <v>909</v>
      </c>
      <c r="J9" s="39" t="s">
        <v>907</v>
      </c>
      <c r="K9" s="38" t="s">
        <v>905</v>
      </c>
      <c r="L9" s="38" t="s">
        <v>904</v>
      </c>
      <c r="M9" s="39" t="s">
        <v>831</v>
      </c>
      <c r="N9" s="39" t="s">
        <v>842</v>
      </c>
      <c r="O9" s="39"/>
      <c r="P9" s="266" t="s">
        <v>917</v>
      </c>
      <c r="Q9" s="53"/>
      <c r="R9" s="53"/>
      <c r="S9" s="39" t="s">
        <v>483</v>
      </c>
      <c r="T9" s="61"/>
      <c r="U9" s="57">
        <v>7</v>
      </c>
      <c r="V9" s="39" t="s">
        <v>83</v>
      </c>
      <c r="W9" s="59">
        <v>30</v>
      </c>
      <c r="X9" s="59">
        <v>25</v>
      </c>
      <c r="Y9" s="59">
        <v>30</v>
      </c>
      <c r="Z9" s="42">
        <v>2</v>
      </c>
      <c r="AA9" s="41">
        <v>4</v>
      </c>
      <c r="AB9" s="146">
        <f t="shared" si="4"/>
        <v>2.2499999999999999E-2</v>
      </c>
      <c r="AC9" s="42">
        <v>56</v>
      </c>
      <c r="AD9" s="43">
        <f t="shared" si="5"/>
        <v>9956</v>
      </c>
      <c r="AE9" s="44">
        <v>3500</v>
      </c>
      <c r="AF9" s="48">
        <f t="shared" si="6"/>
        <v>0.35</v>
      </c>
      <c r="AG9" s="39" t="s">
        <v>654</v>
      </c>
      <c r="AH9" s="46">
        <v>0.41399999999999998</v>
      </c>
      <c r="AI9" s="45">
        <f t="shared" si="7"/>
        <v>2.9</v>
      </c>
      <c r="AJ9" s="45">
        <f t="shared" si="8"/>
        <v>10.25</v>
      </c>
      <c r="AK9" s="47">
        <v>3.5000000000000003E-2</v>
      </c>
      <c r="AL9" s="48">
        <f t="shared" si="0"/>
        <v>0.47</v>
      </c>
      <c r="AM9" s="47">
        <v>0</v>
      </c>
      <c r="AN9" s="48">
        <f t="shared" si="1"/>
        <v>0</v>
      </c>
      <c r="AO9" s="47">
        <v>5.5E-2</v>
      </c>
      <c r="AP9" s="45">
        <f t="shared" si="9"/>
        <v>0.74</v>
      </c>
      <c r="AQ9" s="47"/>
      <c r="AR9" s="45">
        <f t="shared" si="10"/>
        <v>0</v>
      </c>
      <c r="AS9" s="50"/>
      <c r="AT9" s="47">
        <v>0</v>
      </c>
      <c r="AU9" s="45">
        <f t="shared" si="11"/>
        <v>0</v>
      </c>
      <c r="AV9" s="45">
        <f t="shared" si="12"/>
        <v>1.21</v>
      </c>
      <c r="AW9" s="48">
        <f t="shared" si="2"/>
        <v>11.46</v>
      </c>
      <c r="AX9" s="49">
        <f t="shared" si="3"/>
        <v>0.14480000000000001</v>
      </c>
      <c r="AY9" s="50">
        <v>13.4</v>
      </c>
      <c r="AZ9" s="20"/>
      <c r="BA9" s="45">
        <f t="shared" si="13"/>
        <v>0</v>
      </c>
      <c r="BB9" s="45">
        <f t="shared" si="14"/>
        <v>0</v>
      </c>
    </row>
    <row r="10" spans="1:54" ht="15" customHeight="1" x14ac:dyDescent="0.25">
      <c r="A10" s="52">
        <v>9</v>
      </c>
      <c r="B10" s="53"/>
      <c r="C10" s="53"/>
      <c r="D10" s="53"/>
      <c r="E10" s="39" t="s">
        <v>152</v>
      </c>
      <c r="F10" s="39" t="s">
        <v>138</v>
      </c>
      <c r="G10" s="39" t="s">
        <v>632</v>
      </c>
      <c r="H10" s="40"/>
      <c r="I10" s="39" t="s">
        <v>909</v>
      </c>
      <c r="J10" s="39" t="s">
        <v>907</v>
      </c>
      <c r="K10" s="38" t="s">
        <v>905</v>
      </c>
      <c r="L10" s="38" t="s">
        <v>904</v>
      </c>
      <c r="M10" s="39" t="s">
        <v>832</v>
      </c>
      <c r="N10" s="39" t="s">
        <v>842</v>
      </c>
      <c r="O10" s="39"/>
      <c r="P10" s="266" t="s">
        <v>918</v>
      </c>
      <c r="Q10" s="53"/>
      <c r="R10" s="53"/>
      <c r="S10" s="39" t="s">
        <v>483</v>
      </c>
      <c r="T10" s="61"/>
      <c r="U10" s="57">
        <v>7.4</v>
      </c>
      <c r="V10" s="39" t="s">
        <v>83</v>
      </c>
      <c r="W10" s="59">
        <v>30</v>
      </c>
      <c r="X10" s="59">
        <v>25</v>
      </c>
      <c r="Y10" s="59">
        <v>34</v>
      </c>
      <c r="Z10" s="42">
        <v>2</v>
      </c>
      <c r="AA10" s="41">
        <v>4</v>
      </c>
      <c r="AB10" s="146">
        <f t="shared" si="4"/>
        <v>2.5499999999999998E-2</v>
      </c>
      <c r="AC10" s="42">
        <v>56</v>
      </c>
      <c r="AD10" s="43">
        <f t="shared" si="5"/>
        <v>8784</v>
      </c>
      <c r="AE10" s="44">
        <v>3500</v>
      </c>
      <c r="AF10" s="48">
        <f t="shared" si="6"/>
        <v>0.4</v>
      </c>
      <c r="AG10" s="39" t="s">
        <v>654</v>
      </c>
      <c r="AH10" s="46">
        <v>0.41399999999999998</v>
      </c>
      <c r="AI10" s="45">
        <f t="shared" si="7"/>
        <v>3.06</v>
      </c>
      <c r="AJ10" s="45">
        <f t="shared" si="8"/>
        <v>10.86</v>
      </c>
      <c r="AK10" s="47">
        <v>3.5000000000000003E-2</v>
      </c>
      <c r="AL10" s="48">
        <f t="shared" si="0"/>
        <v>0.51</v>
      </c>
      <c r="AM10" s="47">
        <v>0</v>
      </c>
      <c r="AN10" s="48">
        <f t="shared" si="1"/>
        <v>0</v>
      </c>
      <c r="AO10" s="47">
        <v>5.5E-2</v>
      </c>
      <c r="AP10" s="45">
        <f t="shared" si="9"/>
        <v>0.8</v>
      </c>
      <c r="AQ10" s="47"/>
      <c r="AR10" s="45">
        <f t="shared" si="10"/>
        <v>0</v>
      </c>
      <c r="AS10" s="50"/>
      <c r="AT10" s="47">
        <v>0</v>
      </c>
      <c r="AU10" s="45">
        <f t="shared" si="11"/>
        <v>0</v>
      </c>
      <c r="AV10" s="45">
        <f t="shared" si="12"/>
        <v>1.31</v>
      </c>
      <c r="AW10" s="48">
        <f t="shared" si="2"/>
        <v>12.17</v>
      </c>
      <c r="AX10" s="49">
        <f t="shared" si="3"/>
        <v>0.16639999999999999</v>
      </c>
      <c r="AY10" s="50">
        <v>14.6</v>
      </c>
      <c r="AZ10" s="20"/>
      <c r="BA10" s="45">
        <f t="shared" si="13"/>
        <v>0</v>
      </c>
      <c r="BB10" s="45">
        <f t="shared" si="14"/>
        <v>0</v>
      </c>
    </row>
    <row r="11" spans="1:54" ht="15" customHeight="1" x14ac:dyDescent="0.25">
      <c r="A11" s="52">
        <v>10</v>
      </c>
      <c r="B11" s="53"/>
      <c r="C11" s="53"/>
      <c r="D11" s="53"/>
      <c r="E11" s="39" t="s">
        <v>152</v>
      </c>
      <c r="F11" s="39" t="s">
        <v>138</v>
      </c>
      <c r="G11" s="39" t="s">
        <v>632</v>
      </c>
      <c r="H11" s="40"/>
      <c r="I11" s="39" t="s">
        <v>909</v>
      </c>
      <c r="J11" s="39" t="s">
        <v>907</v>
      </c>
      <c r="K11" s="38" t="s">
        <v>905</v>
      </c>
      <c r="L11" s="38" t="s">
        <v>904</v>
      </c>
      <c r="M11" s="39" t="s">
        <v>833</v>
      </c>
      <c r="N11" s="39" t="s">
        <v>842</v>
      </c>
      <c r="O11" s="39"/>
      <c r="P11" s="266" t="s">
        <v>919</v>
      </c>
      <c r="Q11" s="53"/>
      <c r="R11" s="53"/>
      <c r="S11" s="39" t="s">
        <v>483</v>
      </c>
      <c r="T11" s="61"/>
      <c r="U11" s="57">
        <v>8.6</v>
      </c>
      <c r="V11" s="39" t="s">
        <v>83</v>
      </c>
      <c r="W11" s="59">
        <v>30</v>
      </c>
      <c r="X11" s="59">
        <v>25</v>
      </c>
      <c r="Y11" s="59">
        <v>40</v>
      </c>
      <c r="Z11" s="42">
        <v>2</v>
      </c>
      <c r="AA11" s="41">
        <v>4</v>
      </c>
      <c r="AB11" s="146">
        <f t="shared" si="4"/>
        <v>0.03</v>
      </c>
      <c r="AC11" s="42">
        <v>56</v>
      </c>
      <c r="AD11" s="43">
        <f t="shared" si="5"/>
        <v>7467</v>
      </c>
      <c r="AE11" s="44">
        <v>3500</v>
      </c>
      <c r="AF11" s="48">
        <f t="shared" si="6"/>
        <v>0.47</v>
      </c>
      <c r="AG11" s="39" t="s">
        <v>654</v>
      </c>
      <c r="AH11" s="46">
        <v>0.41399999999999998</v>
      </c>
      <c r="AI11" s="45">
        <f t="shared" si="7"/>
        <v>3.56</v>
      </c>
      <c r="AJ11" s="45">
        <f t="shared" si="8"/>
        <v>12.63</v>
      </c>
      <c r="AK11" s="47">
        <v>3.5000000000000003E-2</v>
      </c>
      <c r="AL11" s="48">
        <f t="shared" si="0"/>
        <v>0.59</v>
      </c>
      <c r="AM11" s="47">
        <v>0</v>
      </c>
      <c r="AN11" s="48">
        <f t="shared" si="1"/>
        <v>0</v>
      </c>
      <c r="AO11" s="47">
        <v>5.5E-2</v>
      </c>
      <c r="AP11" s="45">
        <f t="shared" si="9"/>
        <v>0.93</v>
      </c>
      <c r="AQ11" s="47"/>
      <c r="AR11" s="45">
        <f t="shared" si="10"/>
        <v>0</v>
      </c>
      <c r="AS11" s="50"/>
      <c r="AT11" s="47">
        <v>0</v>
      </c>
      <c r="AU11" s="45">
        <f t="shared" si="11"/>
        <v>0</v>
      </c>
      <c r="AV11" s="45">
        <f t="shared" si="12"/>
        <v>1.52</v>
      </c>
      <c r="AW11" s="48">
        <f t="shared" si="2"/>
        <v>14.15</v>
      </c>
      <c r="AX11" s="49">
        <f t="shared" si="3"/>
        <v>0.16270000000000001</v>
      </c>
      <c r="AY11" s="50">
        <v>16.899999999999999</v>
      </c>
      <c r="AZ11" s="20"/>
      <c r="BA11" s="45">
        <f t="shared" si="13"/>
        <v>0</v>
      </c>
      <c r="BB11" s="45">
        <f t="shared" si="14"/>
        <v>0</v>
      </c>
    </row>
    <row r="12" spans="1:54" ht="15" customHeight="1" x14ac:dyDescent="0.25">
      <c r="A12" s="52">
        <v>11</v>
      </c>
      <c r="B12" s="53"/>
      <c r="C12" s="53"/>
      <c r="D12" s="53"/>
      <c r="E12" s="39" t="s">
        <v>152</v>
      </c>
      <c r="F12" s="39" t="s">
        <v>138</v>
      </c>
      <c r="G12" s="39" t="s">
        <v>633</v>
      </c>
      <c r="H12" s="40"/>
      <c r="I12" s="39" t="s">
        <v>906</v>
      </c>
      <c r="J12" s="39" t="s">
        <v>908</v>
      </c>
      <c r="K12" s="38" t="s">
        <v>905</v>
      </c>
      <c r="L12" s="38" t="s">
        <v>904</v>
      </c>
      <c r="M12" s="39" t="s">
        <v>834</v>
      </c>
      <c r="N12" s="39" t="s">
        <v>842</v>
      </c>
      <c r="O12" s="39"/>
      <c r="P12" s="266" t="s">
        <v>920</v>
      </c>
      <c r="Q12" s="53"/>
      <c r="R12" s="53"/>
      <c r="S12" s="39" t="s">
        <v>483</v>
      </c>
      <c r="T12" s="61"/>
      <c r="U12" s="57">
        <v>1.4</v>
      </c>
      <c r="V12" s="39" t="s">
        <v>83</v>
      </c>
      <c r="W12" s="59">
        <v>30</v>
      </c>
      <c r="X12" s="59">
        <v>25</v>
      </c>
      <c r="Y12" s="59">
        <v>13</v>
      </c>
      <c r="Z12" s="42">
        <v>2</v>
      </c>
      <c r="AA12" s="41">
        <v>8</v>
      </c>
      <c r="AB12" s="146">
        <f t="shared" si="4"/>
        <v>9.7999999999999997E-3</v>
      </c>
      <c r="AC12" s="42">
        <v>56</v>
      </c>
      <c r="AD12" s="43">
        <f t="shared" si="5"/>
        <v>45714</v>
      </c>
      <c r="AE12" s="44">
        <v>3500</v>
      </c>
      <c r="AF12" s="48">
        <f t="shared" si="6"/>
        <v>0.08</v>
      </c>
      <c r="AG12" s="39" t="s">
        <v>839</v>
      </c>
      <c r="AH12" s="46">
        <v>0.41399999999999998</v>
      </c>
      <c r="AI12" s="45">
        <f t="shared" si="7"/>
        <v>0.57999999999999996</v>
      </c>
      <c r="AJ12" s="45">
        <f t="shared" si="8"/>
        <v>2.06</v>
      </c>
      <c r="AK12" s="47">
        <v>3.5000000000000003E-2</v>
      </c>
      <c r="AL12" s="48">
        <f t="shared" si="0"/>
        <v>0.11</v>
      </c>
      <c r="AM12" s="47">
        <v>0</v>
      </c>
      <c r="AN12" s="48">
        <f t="shared" si="1"/>
        <v>0</v>
      </c>
      <c r="AO12" s="47">
        <v>5.5E-2</v>
      </c>
      <c r="AP12" s="45">
        <f t="shared" si="9"/>
        <v>0.18</v>
      </c>
      <c r="AQ12" s="47"/>
      <c r="AR12" s="45">
        <f t="shared" si="10"/>
        <v>0</v>
      </c>
      <c r="AS12" s="50"/>
      <c r="AT12" s="47">
        <v>0</v>
      </c>
      <c r="AU12" s="45">
        <f t="shared" si="11"/>
        <v>0</v>
      </c>
      <c r="AV12" s="45">
        <f t="shared" si="12"/>
        <v>0.28999999999999998</v>
      </c>
      <c r="AW12" s="48">
        <f t="shared" si="2"/>
        <v>2.35</v>
      </c>
      <c r="AX12" s="49">
        <f t="shared" si="3"/>
        <v>0.2656</v>
      </c>
      <c r="AY12" s="50">
        <v>3.2</v>
      </c>
      <c r="AZ12" s="20"/>
      <c r="BA12" s="45">
        <f t="shared" si="13"/>
        <v>0</v>
      </c>
      <c r="BB12" s="45">
        <f t="shared" si="14"/>
        <v>0</v>
      </c>
    </row>
    <row r="13" spans="1:54" ht="15" customHeight="1" x14ac:dyDescent="0.25">
      <c r="A13" s="52">
        <v>12</v>
      </c>
      <c r="B13" s="53"/>
      <c r="C13" s="53"/>
      <c r="D13" s="53"/>
      <c r="E13" s="39" t="s">
        <v>152</v>
      </c>
      <c r="F13" s="39" t="s">
        <v>138</v>
      </c>
      <c r="G13" s="39" t="s">
        <v>633</v>
      </c>
      <c r="H13" s="40"/>
      <c r="I13" s="39" t="s">
        <v>906</v>
      </c>
      <c r="J13" s="39" t="s">
        <v>908</v>
      </c>
      <c r="K13" s="38" t="s">
        <v>905</v>
      </c>
      <c r="L13" s="38" t="s">
        <v>904</v>
      </c>
      <c r="M13" s="39" t="s">
        <v>835</v>
      </c>
      <c r="N13" s="39" t="s">
        <v>842</v>
      </c>
      <c r="O13" s="39"/>
      <c r="P13" s="266" t="s">
        <v>921</v>
      </c>
      <c r="Q13" s="53"/>
      <c r="R13" s="53"/>
      <c r="S13" s="39" t="s">
        <v>483</v>
      </c>
      <c r="T13" s="61"/>
      <c r="U13" s="57">
        <v>1.65</v>
      </c>
      <c r="V13" s="39" t="s">
        <v>83</v>
      </c>
      <c r="W13" s="59">
        <v>30</v>
      </c>
      <c r="X13" s="59">
        <v>25</v>
      </c>
      <c r="Y13" s="59">
        <v>15</v>
      </c>
      <c r="Z13" s="42">
        <v>2</v>
      </c>
      <c r="AA13" s="41">
        <v>8</v>
      </c>
      <c r="AB13" s="146">
        <f t="shared" si="4"/>
        <v>1.1299999999999999E-2</v>
      </c>
      <c r="AC13" s="42">
        <v>56</v>
      </c>
      <c r="AD13" s="43">
        <f t="shared" si="5"/>
        <v>39646</v>
      </c>
      <c r="AE13" s="44">
        <v>3500</v>
      </c>
      <c r="AF13" s="48">
        <f t="shared" si="6"/>
        <v>0.09</v>
      </c>
      <c r="AG13" s="39" t="s">
        <v>839</v>
      </c>
      <c r="AH13" s="46">
        <v>0.41399999999999998</v>
      </c>
      <c r="AI13" s="45">
        <f t="shared" si="7"/>
        <v>0.68</v>
      </c>
      <c r="AJ13" s="45">
        <f t="shared" si="8"/>
        <v>2.42</v>
      </c>
      <c r="AK13" s="47">
        <v>3.5000000000000003E-2</v>
      </c>
      <c r="AL13" s="48">
        <f t="shared" si="0"/>
        <v>0.13</v>
      </c>
      <c r="AM13" s="47">
        <v>0</v>
      </c>
      <c r="AN13" s="48">
        <f t="shared" si="1"/>
        <v>0</v>
      </c>
      <c r="AO13" s="47">
        <v>5.5E-2</v>
      </c>
      <c r="AP13" s="45">
        <f t="shared" si="9"/>
        <v>0.21</v>
      </c>
      <c r="AQ13" s="47"/>
      <c r="AR13" s="45">
        <f t="shared" si="10"/>
        <v>0</v>
      </c>
      <c r="AS13" s="50"/>
      <c r="AT13" s="47">
        <v>0</v>
      </c>
      <c r="AU13" s="45">
        <f t="shared" si="11"/>
        <v>0</v>
      </c>
      <c r="AV13" s="45">
        <f t="shared" si="12"/>
        <v>0.34</v>
      </c>
      <c r="AW13" s="48">
        <f t="shared" si="2"/>
        <v>2.76</v>
      </c>
      <c r="AX13" s="49">
        <f t="shared" si="3"/>
        <v>0.2737</v>
      </c>
      <c r="AY13" s="50">
        <v>3.8</v>
      </c>
      <c r="AZ13" s="20"/>
      <c r="BA13" s="45">
        <f t="shared" si="13"/>
        <v>0</v>
      </c>
      <c r="BB13" s="45">
        <f t="shared" si="14"/>
        <v>0</v>
      </c>
    </row>
    <row r="14" spans="1:54" ht="15" customHeight="1" x14ac:dyDescent="0.25">
      <c r="A14" s="52">
        <v>13</v>
      </c>
      <c r="B14" s="53"/>
      <c r="C14" s="53"/>
      <c r="D14" s="53"/>
      <c r="E14" s="39" t="s">
        <v>152</v>
      </c>
      <c r="F14" s="39" t="s">
        <v>138</v>
      </c>
      <c r="G14" s="39" t="s">
        <v>632</v>
      </c>
      <c r="H14" s="40"/>
      <c r="I14" s="39" t="s">
        <v>909</v>
      </c>
      <c r="J14" s="39" t="s">
        <v>907</v>
      </c>
      <c r="K14" s="38" t="s">
        <v>905</v>
      </c>
      <c r="L14" s="38" t="s">
        <v>904</v>
      </c>
      <c r="M14" s="39" t="s">
        <v>830</v>
      </c>
      <c r="N14" s="39" t="s">
        <v>844</v>
      </c>
      <c r="O14" s="39"/>
      <c r="P14" s="266" t="s">
        <v>922</v>
      </c>
      <c r="Q14" s="53"/>
      <c r="R14" s="53"/>
      <c r="S14" s="39" t="s">
        <v>483</v>
      </c>
      <c r="T14" s="61"/>
      <c r="U14" s="57">
        <v>5.72</v>
      </c>
      <c r="V14" s="39" t="s">
        <v>83</v>
      </c>
      <c r="W14" s="59">
        <v>30</v>
      </c>
      <c r="X14" s="59">
        <v>25</v>
      </c>
      <c r="Y14" s="59">
        <v>26</v>
      </c>
      <c r="Z14" s="42">
        <v>2</v>
      </c>
      <c r="AA14" s="41">
        <v>4</v>
      </c>
      <c r="AB14" s="146">
        <f t="shared" si="4"/>
        <v>1.95E-2</v>
      </c>
      <c r="AC14" s="42">
        <v>56</v>
      </c>
      <c r="AD14" s="43">
        <f t="shared" si="5"/>
        <v>11487</v>
      </c>
      <c r="AE14" s="44">
        <v>3500</v>
      </c>
      <c r="AF14" s="48">
        <f t="shared" si="6"/>
        <v>0.3</v>
      </c>
      <c r="AG14" s="39" t="s">
        <v>654</v>
      </c>
      <c r="AH14" s="46">
        <v>0.41399999999999998</v>
      </c>
      <c r="AI14" s="45">
        <f t="shared" si="7"/>
        <v>2.37</v>
      </c>
      <c r="AJ14" s="45">
        <f t="shared" si="8"/>
        <v>8.39</v>
      </c>
      <c r="AK14" s="47">
        <v>3.5000000000000003E-2</v>
      </c>
      <c r="AL14" s="48">
        <f t="shared" si="0"/>
        <v>0.39</v>
      </c>
      <c r="AM14" s="47">
        <v>0</v>
      </c>
      <c r="AN14" s="48">
        <f t="shared" si="1"/>
        <v>0</v>
      </c>
      <c r="AO14" s="47">
        <v>5.5E-2</v>
      </c>
      <c r="AP14" s="45">
        <f t="shared" si="9"/>
        <v>0.61</v>
      </c>
      <c r="AQ14" s="47"/>
      <c r="AR14" s="45">
        <f t="shared" si="10"/>
        <v>0</v>
      </c>
      <c r="AS14" s="50"/>
      <c r="AT14" s="47">
        <v>0</v>
      </c>
      <c r="AU14" s="45">
        <f t="shared" si="11"/>
        <v>0</v>
      </c>
      <c r="AV14" s="45">
        <f t="shared" si="12"/>
        <v>1</v>
      </c>
      <c r="AW14" s="48">
        <f t="shared" si="2"/>
        <v>9.39</v>
      </c>
      <c r="AX14" s="49">
        <f t="shared" si="3"/>
        <v>0.1464</v>
      </c>
      <c r="AY14" s="50">
        <v>11</v>
      </c>
      <c r="AZ14" s="20"/>
      <c r="BA14" s="45">
        <f t="shared" si="13"/>
        <v>0</v>
      </c>
      <c r="BB14" s="45">
        <f t="shared" si="14"/>
        <v>0</v>
      </c>
    </row>
    <row r="15" spans="1:54" ht="15" customHeight="1" x14ac:dyDescent="0.25">
      <c r="A15" s="52">
        <v>14</v>
      </c>
      <c r="B15" s="53"/>
      <c r="C15" s="53"/>
      <c r="D15" s="53"/>
      <c r="E15" s="39" t="s">
        <v>152</v>
      </c>
      <c r="F15" s="39" t="s">
        <v>138</v>
      </c>
      <c r="G15" s="39" t="s">
        <v>632</v>
      </c>
      <c r="H15" s="40"/>
      <c r="I15" s="39" t="s">
        <v>909</v>
      </c>
      <c r="J15" s="39" t="s">
        <v>907</v>
      </c>
      <c r="K15" s="38" t="s">
        <v>905</v>
      </c>
      <c r="L15" s="38" t="s">
        <v>904</v>
      </c>
      <c r="M15" s="39" t="s">
        <v>831</v>
      </c>
      <c r="N15" s="39" t="s">
        <v>844</v>
      </c>
      <c r="O15" s="39"/>
      <c r="P15" s="266" t="s">
        <v>923</v>
      </c>
      <c r="Q15" s="53"/>
      <c r="R15" s="53"/>
      <c r="S15" s="39" t="s">
        <v>483</v>
      </c>
      <c r="T15" s="61"/>
      <c r="U15" s="57">
        <v>7</v>
      </c>
      <c r="V15" s="39" t="s">
        <v>83</v>
      </c>
      <c r="W15" s="59">
        <v>30</v>
      </c>
      <c r="X15" s="59">
        <v>25</v>
      </c>
      <c r="Y15" s="59">
        <v>30</v>
      </c>
      <c r="Z15" s="42">
        <v>2</v>
      </c>
      <c r="AA15" s="41">
        <v>4</v>
      </c>
      <c r="AB15" s="146">
        <f t="shared" si="4"/>
        <v>2.2499999999999999E-2</v>
      </c>
      <c r="AC15" s="42">
        <v>56</v>
      </c>
      <c r="AD15" s="43">
        <f t="shared" si="5"/>
        <v>9956</v>
      </c>
      <c r="AE15" s="44">
        <v>3500</v>
      </c>
      <c r="AF15" s="48">
        <f t="shared" si="6"/>
        <v>0.35</v>
      </c>
      <c r="AG15" s="39" t="s">
        <v>654</v>
      </c>
      <c r="AH15" s="46">
        <v>0.41399999999999998</v>
      </c>
      <c r="AI15" s="45">
        <f t="shared" si="7"/>
        <v>2.9</v>
      </c>
      <c r="AJ15" s="45">
        <f t="shared" si="8"/>
        <v>10.25</v>
      </c>
      <c r="AK15" s="47">
        <v>3.5000000000000003E-2</v>
      </c>
      <c r="AL15" s="48">
        <f t="shared" si="0"/>
        <v>0.47</v>
      </c>
      <c r="AM15" s="47">
        <v>0</v>
      </c>
      <c r="AN15" s="48">
        <f t="shared" si="1"/>
        <v>0</v>
      </c>
      <c r="AO15" s="47">
        <v>5.5E-2</v>
      </c>
      <c r="AP15" s="45">
        <f t="shared" si="9"/>
        <v>0.74</v>
      </c>
      <c r="AQ15" s="47"/>
      <c r="AR15" s="45">
        <f t="shared" si="10"/>
        <v>0</v>
      </c>
      <c r="AS15" s="50"/>
      <c r="AT15" s="47">
        <v>0</v>
      </c>
      <c r="AU15" s="45">
        <f t="shared" si="11"/>
        <v>0</v>
      </c>
      <c r="AV15" s="45">
        <f t="shared" si="12"/>
        <v>1.21</v>
      </c>
      <c r="AW15" s="48">
        <f t="shared" si="2"/>
        <v>11.46</v>
      </c>
      <c r="AX15" s="49">
        <f t="shared" si="3"/>
        <v>0.14480000000000001</v>
      </c>
      <c r="AY15" s="50">
        <v>13.4</v>
      </c>
      <c r="AZ15" s="20"/>
      <c r="BA15" s="45">
        <f t="shared" si="13"/>
        <v>0</v>
      </c>
      <c r="BB15" s="45">
        <f t="shared" si="14"/>
        <v>0</v>
      </c>
    </row>
    <row r="16" spans="1:54" ht="15" customHeight="1" x14ac:dyDescent="0.25">
      <c r="A16" s="52">
        <v>15</v>
      </c>
      <c r="B16" s="53"/>
      <c r="C16" s="53"/>
      <c r="D16" s="53"/>
      <c r="E16" s="39" t="s">
        <v>152</v>
      </c>
      <c r="F16" s="39" t="s">
        <v>138</v>
      </c>
      <c r="G16" s="39" t="s">
        <v>632</v>
      </c>
      <c r="H16" s="40"/>
      <c r="I16" s="39" t="s">
        <v>909</v>
      </c>
      <c r="J16" s="39" t="s">
        <v>907</v>
      </c>
      <c r="K16" s="38" t="s">
        <v>905</v>
      </c>
      <c r="L16" s="38" t="s">
        <v>904</v>
      </c>
      <c r="M16" s="39" t="s">
        <v>832</v>
      </c>
      <c r="N16" s="39" t="s">
        <v>844</v>
      </c>
      <c r="O16" s="39"/>
      <c r="P16" s="266" t="s">
        <v>924</v>
      </c>
      <c r="Q16" s="53"/>
      <c r="R16" s="53"/>
      <c r="S16" s="39" t="s">
        <v>483</v>
      </c>
      <c r="T16" s="61"/>
      <c r="U16" s="57">
        <v>7.4</v>
      </c>
      <c r="V16" s="39" t="s">
        <v>83</v>
      </c>
      <c r="W16" s="59">
        <v>30</v>
      </c>
      <c r="X16" s="59">
        <v>25</v>
      </c>
      <c r="Y16" s="59">
        <v>34</v>
      </c>
      <c r="Z16" s="42">
        <v>2</v>
      </c>
      <c r="AA16" s="41">
        <v>4</v>
      </c>
      <c r="AB16" s="146">
        <f t="shared" si="4"/>
        <v>2.5499999999999998E-2</v>
      </c>
      <c r="AC16" s="42">
        <v>56</v>
      </c>
      <c r="AD16" s="43">
        <f t="shared" si="5"/>
        <v>8784</v>
      </c>
      <c r="AE16" s="44">
        <v>3500</v>
      </c>
      <c r="AF16" s="48">
        <f t="shared" si="6"/>
        <v>0.4</v>
      </c>
      <c r="AG16" s="39" t="s">
        <v>654</v>
      </c>
      <c r="AH16" s="46">
        <v>0.41399999999999998</v>
      </c>
      <c r="AI16" s="45">
        <f t="shared" si="7"/>
        <v>3.06</v>
      </c>
      <c r="AJ16" s="45">
        <f t="shared" si="8"/>
        <v>10.86</v>
      </c>
      <c r="AK16" s="47">
        <v>3.5000000000000003E-2</v>
      </c>
      <c r="AL16" s="48">
        <f t="shared" si="0"/>
        <v>0.51</v>
      </c>
      <c r="AM16" s="47">
        <v>0</v>
      </c>
      <c r="AN16" s="48">
        <f t="shared" si="1"/>
        <v>0</v>
      </c>
      <c r="AO16" s="47">
        <v>5.5E-2</v>
      </c>
      <c r="AP16" s="45">
        <f t="shared" si="9"/>
        <v>0.8</v>
      </c>
      <c r="AQ16" s="47"/>
      <c r="AR16" s="45">
        <f t="shared" si="10"/>
        <v>0</v>
      </c>
      <c r="AS16" s="50"/>
      <c r="AT16" s="47">
        <v>0</v>
      </c>
      <c r="AU16" s="45">
        <f t="shared" si="11"/>
        <v>0</v>
      </c>
      <c r="AV16" s="45">
        <f t="shared" si="12"/>
        <v>1.31</v>
      </c>
      <c r="AW16" s="48">
        <f t="shared" si="2"/>
        <v>12.17</v>
      </c>
      <c r="AX16" s="49">
        <f t="shared" si="3"/>
        <v>0.16639999999999999</v>
      </c>
      <c r="AY16" s="50">
        <v>14.6</v>
      </c>
      <c r="AZ16" s="20"/>
      <c r="BA16" s="45">
        <f t="shared" si="13"/>
        <v>0</v>
      </c>
      <c r="BB16" s="45">
        <f t="shared" si="14"/>
        <v>0</v>
      </c>
    </row>
    <row r="17" spans="1:54" ht="15" customHeight="1" x14ac:dyDescent="0.25">
      <c r="A17" s="52">
        <v>16</v>
      </c>
      <c r="B17" s="53"/>
      <c r="C17" s="53"/>
      <c r="D17" s="53"/>
      <c r="E17" s="39" t="s">
        <v>152</v>
      </c>
      <c r="F17" s="39" t="s">
        <v>138</v>
      </c>
      <c r="G17" s="39" t="s">
        <v>632</v>
      </c>
      <c r="H17" s="40"/>
      <c r="I17" s="39" t="s">
        <v>909</v>
      </c>
      <c r="J17" s="39" t="s">
        <v>907</v>
      </c>
      <c r="K17" s="38" t="s">
        <v>905</v>
      </c>
      <c r="L17" s="38" t="s">
        <v>904</v>
      </c>
      <c r="M17" s="39" t="s">
        <v>833</v>
      </c>
      <c r="N17" s="39" t="s">
        <v>844</v>
      </c>
      <c r="O17" s="39"/>
      <c r="P17" s="266" t="s">
        <v>925</v>
      </c>
      <c r="Q17" s="53"/>
      <c r="R17" s="53"/>
      <c r="S17" s="39" t="s">
        <v>483</v>
      </c>
      <c r="T17" s="61"/>
      <c r="U17" s="57">
        <v>8.6</v>
      </c>
      <c r="V17" s="39" t="s">
        <v>83</v>
      </c>
      <c r="W17" s="59">
        <v>30</v>
      </c>
      <c r="X17" s="59">
        <v>25</v>
      </c>
      <c r="Y17" s="59">
        <v>40</v>
      </c>
      <c r="Z17" s="42">
        <v>2</v>
      </c>
      <c r="AA17" s="41">
        <v>4</v>
      </c>
      <c r="AB17" s="146">
        <f t="shared" si="4"/>
        <v>0.03</v>
      </c>
      <c r="AC17" s="42">
        <v>56</v>
      </c>
      <c r="AD17" s="43">
        <f t="shared" si="5"/>
        <v>7467</v>
      </c>
      <c r="AE17" s="44">
        <v>3500</v>
      </c>
      <c r="AF17" s="48">
        <f t="shared" si="6"/>
        <v>0.47</v>
      </c>
      <c r="AG17" s="39" t="s">
        <v>654</v>
      </c>
      <c r="AH17" s="46">
        <v>0.41399999999999998</v>
      </c>
      <c r="AI17" s="45">
        <f t="shared" si="7"/>
        <v>3.56</v>
      </c>
      <c r="AJ17" s="45">
        <f t="shared" si="8"/>
        <v>12.63</v>
      </c>
      <c r="AK17" s="47">
        <v>3.5000000000000003E-2</v>
      </c>
      <c r="AL17" s="48">
        <f t="shared" si="0"/>
        <v>0.59</v>
      </c>
      <c r="AM17" s="47">
        <v>0</v>
      </c>
      <c r="AN17" s="48">
        <f t="shared" si="1"/>
        <v>0</v>
      </c>
      <c r="AO17" s="47">
        <v>5.5E-2</v>
      </c>
      <c r="AP17" s="45">
        <f t="shared" si="9"/>
        <v>0.93</v>
      </c>
      <c r="AQ17" s="47"/>
      <c r="AR17" s="45">
        <f t="shared" si="10"/>
        <v>0</v>
      </c>
      <c r="AS17" s="50"/>
      <c r="AT17" s="47">
        <v>0</v>
      </c>
      <c r="AU17" s="45">
        <f t="shared" si="11"/>
        <v>0</v>
      </c>
      <c r="AV17" s="45">
        <f t="shared" si="12"/>
        <v>1.52</v>
      </c>
      <c r="AW17" s="48">
        <f t="shared" si="2"/>
        <v>14.15</v>
      </c>
      <c r="AX17" s="49">
        <f t="shared" si="3"/>
        <v>0.16270000000000001</v>
      </c>
      <c r="AY17" s="50">
        <v>16.899999999999999</v>
      </c>
      <c r="AZ17" s="20"/>
      <c r="BA17" s="45">
        <f t="shared" si="13"/>
        <v>0</v>
      </c>
      <c r="BB17" s="45">
        <f t="shared" si="14"/>
        <v>0</v>
      </c>
    </row>
    <row r="18" spans="1:54" ht="15" customHeight="1" x14ac:dyDescent="0.25">
      <c r="A18" s="52">
        <v>17</v>
      </c>
      <c r="B18" s="53"/>
      <c r="C18" s="53"/>
      <c r="D18" s="53"/>
      <c r="E18" s="39" t="s">
        <v>152</v>
      </c>
      <c r="F18" s="39" t="s">
        <v>138</v>
      </c>
      <c r="G18" s="39" t="s">
        <v>633</v>
      </c>
      <c r="H18" s="40"/>
      <c r="I18" s="39" t="s">
        <v>906</v>
      </c>
      <c r="J18" s="39" t="s">
        <v>908</v>
      </c>
      <c r="K18" s="38" t="s">
        <v>905</v>
      </c>
      <c r="L18" s="38" t="s">
        <v>904</v>
      </c>
      <c r="M18" s="39" t="s">
        <v>834</v>
      </c>
      <c r="N18" s="39" t="s">
        <v>844</v>
      </c>
      <c r="O18" s="39"/>
      <c r="P18" s="266" t="s">
        <v>926</v>
      </c>
      <c r="Q18" s="53"/>
      <c r="R18" s="53"/>
      <c r="S18" s="39" t="s">
        <v>483</v>
      </c>
      <c r="T18" s="61"/>
      <c r="U18" s="57">
        <v>1.4</v>
      </c>
      <c r="V18" s="39" t="s">
        <v>83</v>
      </c>
      <c r="W18" s="59">
        <v>30</v>
      </c>
      <c r="X18" s="59">
        <v>25</v>
      </c>
      <c r="Y18" s="59">
        <v>13</v>
      </c>
      <c r="Z18" s="42">
        <v>2</v>
      </c>
      <c r="AA18" s="41">
        <v>8</v>
      </c>
      <c r="AB18" s="146">
        <f t="shared" si="4"/>
        <v>9.7999999999999997E-3</v>
      </c>
      <c r="AC18" s="42">
        <v>56</v>
      </c>
      <c r="AD18" s="43">
        <f t="shared" si="5"/>
        <v>45714</v>
      </c>
      <c r="AE18" s="44">
        <v>3500</v>
      </c>
      <c r="AF18" s="48">
        <f t="shared" si="6"/>
        <v>0.08</v>
      </c>
      <c r="AG18" s="39" t="s">
        <v>839</v>
      </c>
      <c r="AH18" s="46">
        <v>0.41399999999999998</v>
      </c>
      <c r="AI18" s="45">
        <f t="shared" si="7"/>
        <v>0.57999999999999996</v>
      </c>
      <c r="AJ18" s="45">
        <f t="shared" si="8"/>
        <v>2.06</v>
      </c>
      <c r="AK18" s="47">
        <v>3.5000000000000003E-2</v>
      </c>
      <c r="AL18" s="48">
        <f t="shared" si="0"/>
        <v>0.11</v>
      </c>
      <c r="AM18" s="47">
        <v>0</v>
      </c>
      <c r="AN18" s="48">
        <f t="shared" si="1"/>
        <v>0</v>
      </c>
      <c r="AO18" s="47">
        <v>5.5E-2</v>
      </c>
      <c r="AP18" s="45">
        <f t="shared" si="9"/>
        <v>0.18</v>
      </c>
      <c r="AQ18" s="47"/>
      <c r="AR18" s="45">
        <f t="shared" si="10"/>
        <v>0</v>
      </c>
      <c r="AS18" s="50"/>
      <c r="AT18" s="47">
        <v>0</v>
      </c>
      <c r="AU18" s="45">
        <f t="shared" si="11"/>
        <v>0</v>
      </c>
      <c r="AV18" s="45">
        <f t="shared" si="12"/>
        <v>0.28999999999999998</v>
      </c>
      <c r="AW18" s="48">
        <f t="shared" si="2"/>
        <v>2.35</v>
      </c>
      <c r="AX18" s="49">
        <f t="shared" si="3"/>
        <v>0.2656</v>
      </c>
      <c r="AY18" s="50">
        <v>3.2</v>
      </c>
      <c r="AZ18" s="20"/>
      <c r="BA18" s="45">
        <f t="shared" si="13"/>
        <v>0</v>
      </c>
      <c r="BB18" s="45">
        <f t="shared" si="14"/>
        <v>0</v>
      </c>
    </row>
    <row r="19" spans="1:54" ht="15" customHeight="1" x14ac:dyDescent="0.25">
      <c r="A19" s="52">
        <v>18</v>
      </c>
      <c r="B19" s="53"/>
      <c r="C19" s="53"/>
      <c r="D19" s="53"/>
      <c r="E19" s="39" t="s">
        <v>152</v>
      </c>
      <c r="F19" s="39" t="s">
        <v>138</v>
      </c>
      <c r="G19" s="39" t="s">
        <v>633</v>
      </c>
      <c r="H19" s="40"/>
      <c r="I19" s="39" t="s">
        <v>906</v>
      </c>
      <c r="J19" s="39" t="s">
        <v>908</v>
      </c>
      <c r="K19" s="38" t="s">
        <v>905</v>
      </c>
      <c r="L19" s="38" t="s">
        <v>904</v>
      </c>
      <c r="M19" s="39" t="s">
        <v>835</v>
      </c>
      <c r="N19" s="39" t="s">
        <v>844</v>
      </c>
      <c r="O19" s="39"/>
      <c r="P19" s="266" t="s">
        <v>927</v>
      </c>
      <c r="Q19" s="53"/>
      <c r="R19" s="53"/>
      <c r="S19" s="39" t="s">
        <v>483</v>
      </c>
      <c r="T19" s="61"/>
      <c r="U19" s="57">
        <v>1.65</v>
      </c>
      <c r="V19" s="39" t="s">
        <v>83</v>
      </c>
      <c r="W19" s="59">
        <v>30</v>
      </c>
      <c r="X19" s="59">
        <v>25</v>
      </c>
      <c r="Y19" s="59">
        <v>15</v>
      </c>
      <c r="Z19" s="42">
        <v>2</v>
      </c>
      <c r="AA19" s="41">
        <v>8</v>
      </c>
      <c r="AB19" s="146">
        <f t="shared" si="4"/>
        <v>1.1299999999999999E-2</v>
      </c>
      <c r="AC19" s="42">
        <v>56</v>
      </c>
      <c r="AD19" s="43">
        <f t="shared" si="5"/>
        <v>39646</v>
      </c>
      <c r="AE19" s="44">
        <v>3500</v>
      </c>
      <c r="AF19" s="48">
        <f t="shared" si="6"/>
        <v>0.09</v>
      </c>
      <c r="AG19" s="39" t="s">
        <v>839</v>
      </c>
      <c r="AH19" s="46">
        <v>0.41399999999999998</v>
      </c>
      <c r="AI19" s="45">
        <f t="shared" si="7"/>
        <v>0.68</v>
      </c>
      <c r="AJ19" s="45">
        <f t="shared" si="8"/>
        <v>2.42</v>
      </c>
      <c r="AK19" s="47">
        <v>3.5000000000000003E-2</v>
      </c>
      <c r="AL19" s="48">
        <f t="shared" si="0"/>
        <v>0.13</v>
      </c>
      <c r="AM19" s="47">
        <v>0</v>
      </c>
      <c r="AN19" s="48">
        <f t="shared" si="1"/>
        <v>0</v>
      </c>
      <c r="AO19" s="47">
        <v>5.5E-2</v>
      </c>
      <c r="AP19" s="45">
        <f t="shared" si="9"/>
        <v>0.21</v>
      </c>
      <c r="AQ19" s="47"/>
      <c r="AR19" s="45">
        <f t="shared" si="10"/>
        <v>0</v>
      </c>
      <c r="AS19" s="50"/>
      <c r="AT19" s="47">
        <v>0</v>
      </c>
      <c r="AU19" s="45">
        <f t="shared" si="11"/>
        <v>0</v>
      </c>
      <c r="AV19" s="45">
        <f t="shared" si="12"/>
        <v>0.34</v>
      </c>
      <c r="AW19" s="48">
        <f t="shared" si="2"/>
        <v>2.76</v>
      </c>
      <c r="AX19" s="49">
        <f t="shared" si="3"/>
        <v>0.2737</v>
      </c>
      <c r="AY19" s="50">
        <v>3.8</v>
      </c>
      <c r="AZ19" s="20"/>
      <c r="BA19" s="45">
        <f t="shared" si="13"/>
        <v>0</v>
      </c>
      <c r="BB19" s="45">
        <f t="shared" si="14"/>
        <v>0</v>
      </c>
    </row>
    <row r="20" spans="1:54" ht="15" customHeight="1" x14ac:dyDescent="0.25">
      <c r="A20" s="52">
        <v>19</v>
      </c>
      <c r="B20" s="53"/>
      <c r="C20" s="53"/>
      <c r="D20" s="53"/>
      <c r="E20" s="39" t="s">
        <v>152</v>
      </c>
      <c r="F20" s="39" t="s">
        <v>138</v>
      </c>
      <c r="G20" s="39" t="s">
        <v>632</v>
      </c>
      <c r="H20" s="40"/>
      <c r="I20" s="39" t="s">
        <v>909</v>
      </c>
      <c r="J20" s="39" t="s">
        <v>907</v>
      </c>
      <c r="K20" s="38" t="s">
        <v>905</v>
      </c>
      <c r="L20" s="38" t="s">
        <v>904</v>
      </c>
      <c r="M20" s="39" t="s">
        <v>830</v>
      </c>
      <c r="N20" s="39" t="s">
        <v>846</v>
      </c>
      <c r="O20" s="39"/>
      <c r="P20" s="266" t="s">
        <v>928</v>
      </c>
      <c r="Q20" s="53"/>
      <c r="R20" s="53"/>
      <c r="S20" s="39" t="s">
        <v>483</v>
      </c>
      <c r="T20" s="61"/>
      <c r="U20" s="57">
        <v>5.72</v>
      </c>
      <c r="V20" s="39" t="s">
        <v>83</v>
      </c>
      <c r="W20" s="59">
        <v>30</v>
      </c>
      <c r="X20" s="59">
        <v>25</v>
      </c>
      <c r="Y20" s="59">
        <v>26</v>
      </c>
      <c r="Z20" s="42">
        <v>2</v>
      </c>
      <c r="AA20" s="41">
        <v>4</v>
      </c>
      <c r="AB20" s="146">
        <f t="shared" si="4"/>
        <v>1.95E-2</v>
      </c>
      <c r="AC20" s="42">
        <v>56</v>
      </c>
      <c r="AD20" s="43">
        <f t="shared" si="5"/>
        <v>11487</v>
      </c>
      <c r="AE20" s="44">
        <v>3500</v>
      </c>
      <c r="AF20" s="48">
        <f t="shared" si="6"/>
        <v>0.3</v>
      </c>
      <c r="AG20" s="39" t="s">
        <v>654</v>
      </c>
      <c r="AH20" s="46">
        <v>0.41399999999999998</v>
      </c>
      <c r="AI20" s="45">
        <f t="shared" si="7"/>
        <v>2.37</v>
      </c>
      <c r="AJ20" s="45">
        <f t="shared" si="8"/>
        <v>8.39</v>
      </c>
      <c r="AK20" s="47">
        <v>3.5000000000000003E-2</v>
      </c>
      <c r="AL20" s="48">
        <f t="shared" si="0"/>
        <v>0.39</v>
      </c>
      <c r="AM20" s="47">
        <v>0</v>
      </c>
      <c r="AN20" s="48">
        <f t="shared" si="1"/>
        <v>0</v>
      </c>
      <c r="AO20" s="47">
        <v>5.5E-2</v>
      </c>
      <c r="AP20" s="45">
        <f t="shared" si="9"/>
        <v>0.61</v>
      </c>
      <c r="AQ20" s="47"/>
      <c r="AR20" s="45">
        <f t="shared" si="10"/>
        <v>0</v>
      </c>
      <c r="AS20" s="50"/>
      <c r="AT20" s="47">
        <v>0</v>
      </c>
      <c r="AU20" s="45">
        <f t="shared" si="11"/>
        <v>0</v>
      </c>
      <c r="AV20" s="45">
        <f t="shared" si="12"/>
        <v>1</v>
      </c>
      <c r="AW20" s="48">
        <f t="shared" si="2"/>
        <v>9.39</v>
      </c>
      <c r="AX20" s="49">
        <f t="shared" si="3"/>
        <v>0.1464</v>
      </c>
      <c r="AY20" s="50">
        <v>11</v>
      </c>
      <c r="AZ20" s="20"/>
      <c r="BA20" s="45">
        <f t="shared" si="13"/>
        <v>0</v>
      </c>
      <c r="BB20" s="45">
        <f t="shared" si="14"/>
        <v>0</v>
      </c>
    </row>
    <row r="21" spans="1:54" ht="15" customHeight="1" x14ac:dyDescent="0.25">
      <c r="A21" s="52">
        <v>20</v>
      </c>
      <c r="B21" s="53"/>
      <c r="C21" s="53"/>
      <c r="D21" s="53"/>
      <c r="E21" s="39" t="s">
        <v>152</v>
      </c>
      <c r="F21" s="39" t="s">
        <v>138</v>
      </c>
      <c r="G21" s="39" t="s">
        <v>632</v>
      </c>
      <c r="H21" s="40"/>
      <c r="I21" s="39" t="s">
        <v>909</v>
      </c>
      <c r="J21" s="39" t="s">
        <v>907</v>
      </c>
      <c r="K21" s="38" t="s">
        <v>905</v>
      </c>
      <c r="L21" s="38" t="s">
        <v>904</v>
      </c>
      <c r="M21" s="39" t="s">
        <v>831</v>
      </c>
      <c r="N21" s="39" t="s">
        <v>846</v>
      </c>
      <c r="O21" s="39"/>
      <c r="P21" s="266" t="s">
        <v>929</v>
      </c>
      <c r="Q21" s="53"/>
      <c r="R21" s="53"/>
      <c r="S21" s="39" t="s">
        <v>483</v>
      </c>
      <c r="T21" s="61"/>
      <c r="U21" s="57">
        <v>7</v>
      </c>
      <c r="V21" s="39" t="s">
        <v>83</v>
      </c>
      <c r="W21" s="59">
        <v>30</v>
      </c>
      <c r="X21" s="59">
        <v>25</v>
      </c>
      <c r="Y21" s="59">
        <v>30</v>
      </c>
      <c r="Z21" s="42">
        <v>2</v>
      </c>
      <c r="AA21" s="41">
        <v>4</v>
      </c>
      <c r="AB21" s="146">
        <f t="shared" si="4"/>
        <v>2.2499999999999999E-2</v>
      </c>
      <c r="AC21" s="42">
        <v>56</v>
      </c>
      <c r="AD21" s="43">
        <f t="shared" si="5"/>
        <v>9956</v>
      </c>
      <c r="AE21" s="44">
        <v>3500</v>
      </c>
      <c r="AF21" s="48">
        <f t="shared" si="6"/>
        <v>0.35</v>
      </c>
      <c r="AG21" s="39" t="s">
        <v>654</v>
      </c>
      <c r="AH21" s="46">
        <v>0.41399999999999998</v>
      </c>
      <c r="AI21" s="45">
        <f t="shared" si="7"/>
        <v>2.9</v>
      </c>
      <c r="AJ21" s="45">
        <f t="shared" si="8"/>
        <v>10.25</v>
      </c>
      <c r="AK21" s="47">
        <v>3.5000000000000003E-2</v>
      </c>
      <c r="AL21" s="48">
        <f t="shared" si="0"/>
        <v>0.47</v>
      </c>
      <c r="AM21" s="47">
        <v>0</v>
      </c>
      <c r="AN21" s="48">
        <f t="shared" si="1"/>
        <v>0</v>
      </c>
      <c r="AO21" s="47">
        <v>5.5E-2</v>
      </c>
      <c r="AP21" s="45">
        <f t="shared" si="9"/>
        <v>0.74</v>
      </c>
      <c r="AQ21" s="47"/>
      <c r="AR21" s="45">
        <f t="shared" si="10"/>
        <v>0</v>
      </c>
      <c r="AS21" s="50"/>
      <c r="AT21" s="47">
        <v>0</v>
      </c>
      <c r="AU21" s="45">
        <f t="shared" si="11"/>
        <v>0</v>
      </c>
      <c r="AV21" s="45">
        <f t="shared" si="12"/>
        <v>1.21</v>
      </c>
      <c r="AW21" s="48">
        <f t="shared" si="2"/>
        <v>11.46</v>
      </c>
      <c r="AX21" s="49">
        <f t="shared" si="3"/>
        <v>0.14480000000000001</v>
      </c>
      <c r="AY21" s="50">
        <v>13.4</v>
      </c>
      <c r="AZ21" s="20"/>
      <c r="BA21" s="45">
        <f t="shared" si="13"/>
        <v>0</v>
      </c>
      <c r="BB21" s="45">
        <f t="shared" si="14"/>
        <v>0</v>
      </c>
    </row>
    <row r="22" spans="1:54" ht="15" customHeight="1" x14ac:dyDescent="0.25">
      <c r="A22" s="52">
        <v>21</v>
      </c>
      <c r="B22" s="53"/>
      <c r="C22" s="53"/>
      <c r="D22" s="53"/>
      <c r="E22" s="39" t="s">
        <v>152</v>
      </c>
      <c r="F22" s="39" t="s">
        <v>138</v>
      </c>
      <c r="G22" s="39" t="s">
        <v>632</v>
      </c>
      <c r="H22" s="53"/>
      <c r="I22" s="39" t="s">
        <v>909</v>
      </c>
      <c r="J22" s="39" t="s">
        <v>907</v>
      </c>
      <c r="K22" s="38" t="s">
        <v>905</v>
      </c>
      <c r="L22" s="38" t="s">
        <v>904</v>
      </c>
      <c r="M22" s="39" t="s">
        <v>832</v>
      </c>
      <c r="N22" s="39" t="s">
        <v>846</v>
      </c>
      <c r="O22" s="53"/>
      <c r="P22" s="266" t="s">
        <v>930</v>
      </c>
      <c r="Q22" s="53"/>
      <c r="R22" s="53"/>
      <c r="S22" s="39" t="s">
        <v>483</v>
      </c>
      <c r="T22" s="61"/>
      <c r="U22" s="57">
        <v>7.4</v>
      </c>
      <c r="V22" s="39" t="s">
        <v>83</v>
      </c>
      <c r="W22" s="59">
        <v>30</v>
      </c>
      <c r="X22" s="59">
        <v>25</v>
      </c>
      <c r="Y22" s="59">
        <v>34</v>
      </c>
      <c r="Z22" s="42">
        <v>2</v>
      </c>
      <c r="AA22" s="41">
        <v>4</v>
      </c>
      <c r="AB22" s="146">
        <f t="shared" si="4"/>
        <v>2.5499999999999998E-2</v>
      </c>
      <c r="AC22" s="42">
        <v>56</v>
      </c>
      <c r="AD22" s="43">
        <f t="shared" si="5"/>
        <v>8784</v>
      </c>
      <c r="AE22" s="44">
        <v>3500</v>
      </c>
      <c r="AF22" s="48">
        <f t="shared" si="6"/>
        <v>0.4</v>
      </c>
      <c r="AG22" s="39" t="s">
        <v>654</v>
      </c>
      <c r="AH22" s="46">
        <v>0.41399999999999998</v>
      </c>
      <c r="AI22" s="45">
        <f t="shared" si="7"/>
        <v>3.06</v>
      </c>
      <c r="AJ22" s="45">
        <f t="shared" si="8"/>
        <v>10.86</v>
      </c>
      <c r="AK22" s="47">
        <v>3.5000000000000003E-2</v>
      </c>
      <c r="AL22" s="48">
        <f t="shared" si="0"/>
        <v>0.51</v>
      </c>
      <c r="AM22" s="47">
        <v>0</v>
      </c>
      <c r="AN22" s="48">
        <f t="shared" si="1"/>
        <v>0</v>
      </c>
      <c r="AO22" s="47">
        <v>5.5E-2</v>
      </c>
      <c r="AP22" s="45">
        <f t="shared" si="9"/>
        <v>0.8</v>
      </c>
      <c r="AQ22" s="54"/>
      <c r="AR22" s="45">
        <f t="shared" si="10"/>
        <v>0</v>
      </c>
      <c r="AS22" s="50"/>
      <c r="AT22" s="47">
        <v>0</v>
      </c>
      <c r="AU22" s="45">
        <f t="shared" si="11"/>
        <v>0</v>
      </c>
      <c r="AV22" s="45">
        <f t="shared" si="12"/>
        <v>1.31</v>
      </c>
      <c r="AW22" s="48">
        <f t="shared" si="2"/>
        <v>12.17</v>
      </c>
      <c r="AX22" s="49">
        <f t="shared" si="3"/>
        <v>0.16639999999999999</v>
      </c>
      <c r="AY22" s="50">
        <v>14.6</v>
      </c>
      <c r="AZ22" s="20"/>
      <c r="BA22" s="45">
        <f t="shared" si="13"/>
        <v>0</v>
      </c>
      <c r="BB22" s="45">
        <f t="shared" si="14"/>
        <v>0</v>
      </c>
    </row>
    <row r="23" spans="1:54" ht="15" customHeight="1" x14ac:dyDescent="0.25">
      <c r="A23" s="52">
        <v>22</v>
      </c>
      <c r="B23" s="53"/>
      <c r="C23" s="53"/>
      <c r="D23" s="53"/>
      <c r="E23" s="39" t="s">
        <v>152</v>
      </c>
      <c r="F23" s="39" t="s">
        <v>138</v>
      </c>
      <c r="G23" s="39" t="s">
        <v>632</v>
      </c>
      <c r="H23" s="53"/>
      <c r="I23" s="39" t="s">
        <v>909</v>
      </c>
      <c r="J23" s="39" t="s">
        <v>907</v>
      </c>
      <c r="K23" s="38" t="s">
        <v>905</v>
      </c>
      <c r="L23" s="38" t="s">
        <v>904</v>
      </c>
      <c r="M23" s="39" t="s">
        <v>833</v>
      </c>
      <c r="N23" s="39" t="s">
        <v>846</v>
      </c>
      <c r="O23" s="53"/>
      <c r="P23" s="266" t="s">
        <v>931</v>
      </c>
      <c r="Q23" s="53"/>
      <c r="R23" s="53"/>
      <c r="S23" s="39" t="s">
        <v>483</v>
      </c>
      <c r="T23" s="61"/>
      <c r="U23" s="57">
        <v>8.6</v>
      </c>
      <c r="V23" s="39" t="s">
        <v>83</v>
      </c>
      <c r="W23" s="59">
        <v>30</v>
      </c>
      <c r="X23" s="59">
        <v>25</v>
      </c>
      <c r="Y23" s="59">
        <v>40</v>
      </c>
      <c r="Z23" s="42">
        <v>2</v>
      </c>
      <c r="AA23" s="41">
        <v>4</v>
      </c>
      <c r="AB23" s="146">
        <f t="shared" si="4"/>
        <v>0.03</v>
      </c>
      <c r="AC23" s="42">
        <v>56</v>
      </c>
      <c r="AD23" s="43">
        <f t="shared" si="5"/>
        <v>7467</v>
      </c>
      <c r="AE23" s="44">
        <v>3500</v>
      </c>
      <c r="AF23" s="48">
        <f t="shared" si="6"/>
        <v>0.47</v>
      </c>
      <c r="AG23" s="39" t="s">
        <v>654</v>
      </c>
      <c r="AH23" s="46">
        <v>0.41399999999999998</v>
      </c>
      <c r="AI23" s="45">
        <f t="shared" si="7"/>
        <v>3.56</v>
      </c>
      <c r="AJ23" s="45">
        <f t="shared" si="8"/>
        <v>12.63</v>
      </c>
      <c r="AK23" s="47">
        <v>3.5000000000000003E-2</v>
      </c>
      <c r="AL23" s="48">
        <f t="shared" si="0"/>
        <v>0.59</v>
      </c>
      <c r="AM23" s="47">
        <v>0</v>
      </c>
      <c r="AN23" s="48">
        <f t="shared" si="1"/>
        <v>0</v>
      </c>
      <c r="AO23" s="47">
        <v>5.5E-2</v>
      </c>
      <c r="AP23" s="45">
        <f t="shared" si="9"/>
        <v>0.93</v>
      </c>
      <c r="AQ23" s="54"/>
      <c r="AR23" s="45">
        <f t="shared" si="10"/>
        <v>0</v>
      </c>
      <c r="AS23" s="50"/>
      <c r="AT23" s="47">
        <v>0</v>
      </c>
      <c r="AU23" s="45">
        <f t="shared" si="11"/>
        <v>0</v>
      </c>
      <c r="AV23" s="45">
        <f t="shared" si="12"/>
        <v>1.52</v>
      </c>
      <c r="AW23" s="48">
        <f t="shared" si="2"/>
        <v>14.15</v>
      </c>
      <c r="AX23" s="49">
        <f t="shared" si="3"/>
        <v>0.16270000000000001</v>
      </c>
      <c r="AY23" s="50">
        <v>16.899999999999999</v>
      </c>
      <c r="AZ23" s="20"/>
      <c r="BA23" s="45">
        <f t="shared" si="13"/>
        <v>0</v>
      </c>
      <c r="BB23" s="45">
        <f t="shared" si="14"/>
        <v>0</v>
      </c>
    </row>
    <row r="24" spans="1:54" ht="15" customHeight="1" x14ac:dyDescent="0.25">
      <c r="A24" s="52">
        <v>23</v>
      </c>
      <c r="B24" s="53"/>
      <c r="C24" s="53"/>
      <c r="D24" s="53"/>
      <c r="E24" s="39" t="s">
        <v>152</v>
      </c>
      <c r="F24" s="39" t="s">
        <v>138</v>
      </c>
      <c r="G24" s="39" t="s">
        <v>633</v>
      </c>
      <c r="H24" s="53"/>
      <c r="I24" s="39" t="s">
        <v>906</v>
      </c>
      <c r="J24" s="39" t="s">
        <v>908</v>
      </c>
      <c r="K24" s="38" t="s">
        <v>905</v>
      </c>
      <c r="L24" s="38" t="s">
        <v>904</v>
      </c>
      <c r="M24" s="39" t="s">
        <v>834</v>
      </c>
      <c r="N24" s="39" t="s">
        <v>846</v>
      </c>
      <c r="O24" s="53"/>
      <c r="P24" s="266" t="s">
        <v>932</v>
      </c>
      <c r="Q24" s="53"/>
      <c r="R24" s="53"/>
      <c r="S24" s="39" t="s">
        <v>483</v>
      </c>
      <c r="T24" s="61"/>
      <c r="U24" s="57">
        <v>1.4</v>
      </c>
      <c r="V24" s="39" t="s">
        <v>83</v>
      </c>
      <c r="W24" s="59">
        <v>30</v>
      </c>
      <c r="X24" s="59">
        <v>25</v>
      </c>
      <c r="Y24" s="59">
        <v>13</v>
      </c>
      <c r="Z24" s="42">
        <v>2</v>
      </c>
      <c r="AA24" s="41">
        <v>8</v>
      </c>
      <c r="AB24" s="146">
        <f t="shared" si="4"/>
        <v>9.7999999999999997E-3</v>
      </c>
      <c r="AC24" s="42">
        <v>56</v>
      </c>
      <c r="AD24" s="43">
        <f t="shared" si="5"/>
        <v>45714</v>
      </c>
      <c r="AE24" s="44">
        <v>3500</v>
      </c>
      <c r="AF24" s="48">
        <f t="shared" si="6"/>
        <v>0.08</v>
      </c>
      <c r="AG24" s="39" t="s">
        <v>839</v>
      </c>
      <c r="AH24" s="46">
        <v>0.41399999999999998</v>
      </c>
      <c r="AI24" s="45">
        <f t="shared" si="7"/>
        <v>0.57999999999999996</v>
      </c>
      <c r="AJ24" s="45">
        <f t="shared" si="8"/>
        <v>2.06</v>
      </c>
      <c r="AK24" s="47">
        <v>3.5000000000000003E-2</v>
      </c>
      <c r="AL24" s="48">
        <f t="shared" si="0"/>
        <v>0.11</v>
      </c>
      <c r="AM24" s="47">
        <v>0</v>
      </c>
      <c r="AN24" s="48">
        <f t="shared" si="1"/>
        <v>0</v>
      </c>
      <c r="AO24" s="47">
        <v>5.5E-2</v>
      </c>
      <c r="AP24" s="45">
        <f t="shared" si="9"/>
        <v>0.18</v>
      </c>
      <c r="AQ24" s="54"/>
      <c r="AR24" s="45">
        <f t="shared" si="10"/>
        <v>0</v>
      </c>
      <c r="AS24" s="50"/>
      <c r="AT24" s="47">
        <v>0</v>
      </c>
      <c r="AU24" s="45">
        <f t="shared" si="11"/>
        <v>0</v>
      </c>
      <c r="AV24" s="45">
        <f t="shared" si="12"/>
        <v>0.28999999999999998</v>
      </c>
      <c r="AW24" s="48">
        <f t="shared" si="2"/>
        <v>2.35</v>
      </c>
      <c r="AX24" s="49">
        <f t="shared" si="3"/>
        <v>0.2656</v>
      </c>
      <c r="AY24" s="50">
        <v>3.2</v>
      </c>
      <c r="AZ24" s="20"/>
      <c r="BA24" s="45">
        <f t="shared" si="13"/>
        <v>0</v>
      </c>
      <c r="BB24" s="45">
        <f t="shared" si="14"/>
        <v>0</v>
      </c>
    </row>
    <row r="25" spans="1:54" ht="15" customHeight="1" x14ac:dyDescent="0.25">
      <c r="A25" s="52">
        <v>24</v>
      </c>
      <c r="B25" s="53"/>
      <c r="C25" s="53"/>
      <c r="D25" s="53"/>
      <c r="E25" s="39" t="s">
        <v>152</v>
      </c>
      <c r="F25" s="39" t="s">
        <v>138</v>
      </c>
      <c r="G25" s="39" t="s">
        <v>633</v>
      </c>
      <c r="H25" s="53"/>
      <c r="I25" s="39" t="s">
        <v>906</v>
      </c>
      <c r="J25" s="39" t="s">
        <v>908</v>
      </c>
      <c r="K25" s="38" t="s">
        <v>905</v>
      </c>
      <c r="L25" s="38" t="s">
        <v>904</v>
      </c>
      <c r="M25" s="39" t="s">
        <v>835</v>
      </c>
      <c r="N25" s="39" t="s">
        <v>846</v>
      </c>
      <c r="O25" s="53"/>
      <c r="P25" s="266" t="s">
        <v>933</v>
      </c>
      <c r="Q25" s="53"/>
      <c r="R25" s="53"/>
      <c r="S25" s="39" t="s">
        <v>483</v>
      </c>
      <c r="T25" s="61"/>
      <c r="U25" s="57">
        <v>1.65</v>
      </c>
      <c r="V25" s="39" t="s">
        <v>83</v>
      </c>
      <c r="W25" s="59">
        <v>30</v>
      </c>
      <c r="X25" s="59">
        <v>25</v>
      </c>
      <c r="Y25" s="59">
        <v>15</v>
      </c>
      <c r="Z25" s="42">
        <v>2</v>
      </c>
      <c r="AA25" s="41">
        <v>8</v>
      </c>
      <c r="AB25" s="146">
        <f t="shared" si="4"/>
        <v>1.1299999999999999E-2</v>
      </c>
      <c r="AC25" s="42">
        <v>56</v>
      </c>
      <c r="AD25" s="43">
        <f t="shared" si="5"/>
        <v>39646</v>
      </c>
      <c r="AE25" s="44">
        <v>3500</v>
      </c>
      <c r="AF25" s="48">
        <f t="shared" si="6"/>
        <v>0.09</v>
      </c>
      <c r="AG25" s="39" t="s">
        <v>839</v>
      </c>
      <c r="AH25" s="46">
        <v>0.41399999999999998</v>
      </c>
      <c r="AI25" s="45">
        <f t="shared" si="7"/>
        <v>0.68</v>
      </c>
      <c r="AJ25" s="45">
        <f t="shared" si="8"/>
        <v>2.42</v>
      </c>
      <c r="AK25" s="47">
        <v>3.5000000000000003E-2</v>
      </c>
      <c r="AL25" s="48">
        <f t="shared" si="0"/>
        <v>0.13</v>
      </c>
      <c r="AM25" s="47">
        <v>0</v>
      </c>
      <c r="AN25" s="48">
        <f t="shared" si="1"/>
        <v>0</v>
      </c>
      <c r="AO25" s="47">
        <v>5.5E-2</v>
      </c>
      <c r="AP25" s="45">
        <f t="shared" si="9"/>
        <v>0.21</v>
      </c>
      <c r="AQ25" s="54"/>
      <c r="AR25" s="45">
        <f t="shared" si="10"/>
        <v>0</v>
      </c>
      <c r="AS25" s="50"/>
      <c r="AT25" s="47">
        <v>0</v>
      </c>
      <c r="AU25" s="45">
        <f t="shared" si="11"/>
        <v>0</v>
      </c>
      <c r="AV25" s="45">
        <f t="shared" si="12"/>
        <v>0.34</v>
      </c>
      <c r="AW25" s="48">
        <f t="shared" si="2"/>
        <v>2.76</v>
      </c>
      <c r="AX25" s="49">
        <f t="shared" si="3"/>
        <v>0.2737</v>
      </c>
      <c r="AY25" s="50">
        <v>3.8</v>
      </c>
      <c r="AZ25" s="20"/>
      <c r="BA25" s="45">
        <f t="shared" si="13"/>
        <v>0</v>
      </c>
      <c r="BB25" s="45">
        <f t="shared" si="14"/>
        <v>0</v>
      </c>
    </row>
    <row r="26" spans="1:54" x14ac:dyDescent="0.25">
      <c r="AX26" s="18"/>
      <c r="AZ26" s="56"/>
    </row>
  </sheetData>
  <sheetProtection insertRows="0" deleteRows="0" sort="0"/>
  <protectedRanges>
    <protectedRange sqref="AV27:AY235 A2:O25 AB2:AD25 W26:AU235 AV26:AX26 M26:T235 A26:K235 AF2:AF25 Q2:S25 U2:V235 AZ6:AZ26 AI2:AX25" name="Range1"/>
    <protectedRange sqref="W2:Z25" name="Range1_2"/>
    <protectedRange sqref="AE2:AE25" name="Range1_3"/>
    <protectedRange sqref="AZ2:AZ5" name="Range1_6"/>
    <protectedRange sqref="L26:L271" name="Range1_1"/>
    <protectedRange sqref="P8:P25" name="Range1_4_1"/>
    <protectedRange sqref="P2:P7" name="Range1_4_1_1"/>
  </protectedRanges>
  <phoneticPr fontId="18"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ValueSelect!$D$2:$D$296</xm:f>
          </x14:formula1>
          <xm:sqref>E2:E25</xm:sqref>
        </x14:dataValidation>
        <x14:dataValidation type="list" allowBlank="1" showInputMessage="1" showErrorMessage="1" xr:uid="{16507902-C22B-43C3-B29F-ACFC0EA193EE}">
          <x14:formula1>
            <xm:f>Data!$L$2:$L$6</xm:f>
          </x14:formula1>
          <xm:sqref>S2:S25</xm:sqref>
        </x14:dataValidation>
        <x14:dataValidation type="list" allowBlank="1" showInputMessage="1" showErrorMessage="1" xr:uid="{12EC859C-B984-4A37-9A10-C65138758A82}">
          <x14:formula1>
            <xm:f>Data!$S$2:$S$6</xm:f>
          </x14:formula1>
          <xm:sqref>V2:V25</xm:sqref>
        </x14:dataValidation>
        <x14:dataValidation type="list" allowBlank="1" showInputMessage="1" showErrorMessage="1" xr:uid="{967DBF80-5923-4653-BF59-28D4E6B58AF8}">
          <x14:formula1>
            <xm:f>ValueSelect!$E$2:$E$26</xm:f>
          </x14:formula1>
          <xm:sqref>F2:F25</xm:sqref>
        </x14:dataValidation>
        <x14:dataValidation type="list" allowBlank="1" showInputMessage="1" showErrorMessage="1" xr:uid="{3D47D15C-A752-4381-BEB0-85A1AAD75CC1}">
          <x14:formula1>
            <xm:f>ValueSelect!$F$2:$F$10</xm:f>
          </x14:formula1>
          <xm:sqref>G2:G25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1EC5C-380E-4C4B-8B8F-EFE1D27116A7}">
  <sheetPr>
    <tabColor theme="7" tint="0.79998168889431442"/>
  </sheetPr>
  <dimension ref="A1:HU38"/>
  <sheetViews>
    <sheetView showGridLines="0" showWhiteSpace="0" topLeftCell="A4" zoomScale="55" zoomScaleNormal="55" zoomScaleSheetLayoutView="50" workbookViewId="0">
      <selection activeCell="F14" sqref="F14"/>
    </sheetView>
  </sheetViews>
  <sheetFormatPr defaultRowHeight="14.25" outlineLevelCol="2" x14ac:dyDescent="0.2"/>
  <cols>
    <col min="1" max="1" width="29.28515625" style="67" customWidth="1"/>
    <col min="2" max="2" width="34.7109375" style="67" customWidth="1"/>
    <col min="3" max="3" width="16.7109375" style="70" customWidth="1"/>
    <col min="4" max="4" width="37.28515625" style="67" bestFit="1" customWidth="1"/>
    <col min="5" max="6" width="17" style="67" customWidth="1"/>
    <col min="7" max="8" width="12" style="69" customWidth="1" outlineLevel="1"/>
    <col min="9" max="9" width="16.85546875" style="68" customWidth="1" outlineLevel="1"/>
    <col min="10" max="10" width="7.42578125" style="65" customWidth="1" outlineLevel="1" collapsed="1"/>
    <col min="11" max="11" width="6.42578125" style="67" customWidth="1" outlineLevel="2"/>
    <col min="12" max="12" width="8" style="67" customWidth="1" outlineLevel="2"/>
    <col min="13" max="13" width="7.42578125" style="67" customWidth="1" outlineLevel="2"/>
    <col min="14" max="14" width="13.5703125" style="67" customWidth="1" outlineLevel="2"/>
    <col min="15" max="15" width="10.85546875" style="65" customWidth="1" outlineLevel="2"/>
    <col min="16" max="16" width="10.140625" style="65" customWidth="1" outlineLevel="2"/>
    <col min="17" max="17" width="8.85546875" style="67" customWidth="1" outlineLevel="2"/>
    <col min="18" max="18" width="21" style="65" customWidth="1" outlineLevel="1"/>
    <col min="19" max="19" width="8.42578125" style="67" customWidth="1" outlineLevel="2"/>
    <col min="20" max="20" width="12.42578125" style="67" customWidth="1" outlineLevel="2"/>
    <col min="21" max="21" width="9" style="65" customWidth="1" outlineLevel="1"/>
    <col min="22" max="22" width="8.7109375" style="65" outlineLevel="1"/>
    <col min="23" max="23" width="12.42578125" style="67" customWidth="1" outlineLevel="2"/>
    <col min="24" max="24" width="14.42578125" style="67" customWidth="1" outlineLevel="2"/>
    <col min="25" max="25" width="12.5703125" style="67" customWidth="1" outlineLevel="2"/>
    <col min="26" max="26" width="12.42578125" style="67" customWidth="1" outlineLevel="2"/>
    <col min="27" max="27" width="8.7109375" style="65" outlineLevel="1"/>
    <col min="28" max="28" width="8.42578125" style="151" customWidth="1" outlineLevel="1"/>
    <col min="29" max="29" width="16" style="66" customWidth="1" outlineLevel="1"/>
    <col min="30" max="30" width="17.140625" style="65" customWidth="1" outlineLevel="1"/>
    <col min="31" max="32" width="16.85546875" style="65" customWidth="1" outlineLevel="1"/>
    <col min="33" max="33" width="8.7109375" style="65" customWidth="1" outlineLevel="1"/>
    <col min="34" max="183" width="8.7109375" style="64"/>
    <col min="184" max="184" width="23.42578125" style="64" customWidth="1"/>
    <col min="185" max="185" width="22.42578125" style="64" customWidth="1"/>
    <col min="186" max="186" width="30.42578125" style="64" customWidth="1"/>
    <col min="187" max="187" width="35" style="64" customWidth="1"/>
    <col min="188" max="189" width="8.42578125" style="64" customWidth="1"/>
    <col min="190" max="190" width="10.42578125" style="64" customWidth="1"/>
    <col min="191" max="191" width="12" style="64" customWidth="1"/>
    <col min="192" max="192" width="7.42578125" style="64" customWidth="1"/>
    <col min="193" max="193" width="6.42578125" style="64" customWidth="1"/>
    <col min="194" max="194" width="8" style="64" customWidth="1"/>
    <col min="195" max="196" width="7.42578125" style="64" customWidth="1"/>
    <col min="197" max="197" width="10.85546875" style="64" customWidth="1"/>
    <col min="198" max="198" width="10.140625" style="64" customWidth="1"/>
    <col min="199" max="199" width="8.7109375" style="64"/>
    <col min="200" max="200" width="13.140625" style="64" customWidth="1"/>
    <col min="201" max="201" width="8.42578125" style="64" customWidth="1"/>
    <col min="202" max="202" width="12.42578125" style="64" customWidth="1"/>
    <col min="203" max="203" width="9" style="64" customWidth="1"/>
    <col min="204" max="204" width="8.7109375" style="64"/>
    <col min="205" max="205" width="12.42578125" style="64" customWidth="1"/>
    <col min="206" max="206" width="6.42578125" style="64" customWidth="1"/>
    <col min="207" max="207" width="8.7109375" style="64"/>
    <col min="208" max="208" width="12.42578125" style="64" customWidth="1"/>
    <col min="209" max="209" width="8.7109375" style="64"/>
    <col min="210" max="210" width="8.42578125" style="64" customWidth="1"/>
    <col min="211" max="211" width="11.140625" style="64" customWidth="1"/>
    <col min="212" max="212" width="10.140625" style="64" customWidth="1"/>
    <col min="213" max="213" width="10.42578125" style="64" customWidth="1"/>
    <col min="214" max="214" width="9.42578125" style="64" customWidth="1"/>
    <col min="215" max="215" width="8.42578125" style="64" customWidth="1"/>
    <col min="216" max="439" width="8.7109375" style="64"/>
    <col min="440" max="440" width="23.42578125" style="64" customWidth="1"/>
    <col min="441" max="441" width="22.42578125" style="64" customWidth="1"/>
    <col min="442" max="442" width="30.42578125" style="64" customWidth="1"/>
    <col min="443" max="443" width="35" style="64" customWidth="1"/>
    <col min="444" max="445" width="8.42578125" style="64" customWidth="1"/>
    <col min="446" max="446" width="10.42578125" style="64" customWidth="1"/>
    <col min="447" max="447" width="12" style="64" customWidth="1"/>
    <col min="448" max="448" width="7.42578125" style="64" customWidth="1"/>
    <col min="449" max="449" width="6.42578125" style="64" customWidth="1"/>
    <col min="450" max="450" width="8" style="64" customWidth="1"/>
    <col min="451" max="452" width="7.42578125" style="64" customWidth="1"/>
    <col min="453" max="453" width="10.85546875" style="64" customWidth="1"/>
    <col min="454" max="454" width="10.140625" style="64" customWidth="1"/>
    <col min="455" max="455" width="8.7109375" style="64"/>
    <col min="456" max="456" width="13.140625" style="64" customWidth="1"/>
    <col min="457" max="457" width="8.42578125" style="64" customWidth="1"/>
    <col min="458" max="458" width="12.42578125" style="64" customWidth="1"/>
    <col min="459" max="459" width="9" style="64" customWidth="1"/>
    <col min="460" max="460" width="8.7109375" style="64"/>
    <col min="461" max="461" width="12.42578125" style="64" customWidth="1"/>
    <col min="462" max="462" width="6.42578125" style="64" customWidth="1"/>
    <col min="463" max="463" width="8.7109375" style="64"/>
    <col min="464" max="464" width="12.42578125" style="64" customWidth="1"/>
    <col min="465" max="465" width="8.7109375" style="64"/>
    <col min="466" max="466" width="8.42578125" style="64" customWidth="1"/>
    <col min="467" max="467" width="11.140625" style="64" customWidth="1"/>
    <col min="468" max="468" width="10.140625" style="64" customWidth="1"/>
    <col min="469" max="469" width="10.42578125" style="64" customWidth="1"/>
    <col min="470" max="470" width="9.42578125" style="64" customWidth="1"/>
    <col min="471" max="471" width="8.42578125" style="64" customWidth="1"/>
    <col min="472" max="695" width="8.7109375" style="64"/>
    <col min="696" max="696" width="23.42578125" style="64" customWidth="1"/>
    <col min="697" max="697" width="22.42578125" style="64" customWidth="1"/>
    <col min="698" max="698" width="30.42578125" style="64" customWidth="1"/>
    <col min="699" max="699" width="35" style="64" customWidth="1"/>
    <col min="700" max="701" width="8.42578125" style="64" customWidth="1"/>
    <col min="702" max="702" width="10.42578125" style="64" customWidth="1"/>
    <col min="703" max="703" width="12" style="64" customWidth="1"/>
    <col min="704" max="704" width="7.42578125" style="64" customWidth="1"/>
    <col min="705" max="705" width="6.42578125" style="64" customWidth="1"/>
    <col min="706" max="706" width="8" style="64" customWidth="1"/>
    <col min="707" max="708" width="7.42578125" style="64" customWidth="1"/>
    <col min="709" max="709" width="10.85546875" style="64" customWidth="1"/>
    <col min="710" max="710" width="10.140625" style="64" customWidth="1"/>
    <col min="711" max="711" width="8.7109375" style="64"/>
    <col min="712" max="712" width="13.140625" style="64" customWidth="1"/>
    <col min="713" max="713" width="8.42578125" style="64" customWidth="1"/>
    <col min="714" max="714" width="12.42578125" style="64" customWidth="1"/>
    <col min="715" max="715" width="9" style="64" customWidth="1"/>
    <col min="716" max="716" width="8.7109375" style="64"/>
    <col min="717" max="717" width="12.42578125" style="64" customWidth="1"/>
    <col min="718" max="718" width="6.42578125" style="64" customWidth="1"/>
    <col min="719" max="719" width="8.7109375" style="64"/>
    <col min="720" max="720" width="12.42578125" style="64" customWidth="1"/>
    <col min="721" max="721" width="8.7109375" style="64"/>
    <col min="722" max="722" width="8.42578125" style="64" customWidth="1"/>
    <col min="723" max="723" width="11.140625" style="64" customWidth="1"/>
    <col min="724" max="724" width="10.140625" style="64" customWidth="1"/>
    <col min="725" max="725" width="10.42578125" style="64" customWidth="1"/>
    <col min="726" max="726" width="9.42578125" style="64" customWidth="1"/>
    <col min="727" max="727" width="8.42578125" style="64" customWidth="1"/>
    <col min="728" max="951" width="8.7109375" style="64"/>
    <col min="952" max="952" width="23.42578125" style="64" customWidth="1"/>
    <col min="953" max="953" width="22.42578125" style="64" customWidth="1"/>
    <col min="954" max="954" width="30.42578125" style="64" customWidth="1"/>
    <col min="955" max="955" width="35" style="64" customWidth="1"/>
    <col min="956" max="957" width="8.42578125" style="64" customWidth="1"/>
    <col min="958" max="958" width="10.42578125" style="64" customWidth="1"/>
    <col min="959" max="959" width="12" style="64" customWidth="1"/>
    <col min="960" max="960" width="7.42578125" style="64" customWidth="1"/>
    <col min="961" max="961" width="6.42578125" style="64" customWidth="1"/>
    <col min="962" max="962" width="8" style="64" customWidth="1"/>
    <col min="963" max="964" width="7.42578125" style="64" customWidth="1"/>
    <col min="965" max="965" width="10.85546875" style="64" customWidth="1"/>
    <col min="966" max="966" width="10.140625" style="64" customWidth="1"/>
    <col min="967" max="967" width="8.7109375" style="64"/>
    <col min="968" max="968" width="13.140625" style="64" customWidth="1"/>
    <col min="969" max="969" width="8.42578125" style="64" customWidth="1"/>
    <col min="970" max="970" width="12.42578125" style="64" customWidth="1"/>
    <col min="971" max="971" width="9" style="64" customWidth="1"/>
    <col min="972" max="972" width="8.7109375" style="64"/>
    <col min="973" max="973" width="12.42578125" style="64" customWidth="1"/>
    <col min="974" max="974" width="6.42578125" style="64" customWidth="1"/>
    <col min="975" max="975" width="8.7109375" style="64"/>
    <col min="976" max="976" width="12.42578125" style="64" customWidth="1"/>
    <col min="977" max="977" width="8.7109375" style="64"/>
    <col min="978" max="978" width="8.42578125" style="64" customWidth="1"/>
    <col min="979" max="979" width="11.140625" style="64" customWidth="1"/>
    <col min="980" max="980" width="10.140625" style="64" customWidth="1"/>
    <col min="981" max="981" width="10.42578125" style="64" customWidth="1"/>
    <col min="982" max="982" width="9.42578125" style="64" customWidth="1"/>
    <col min="983" max="983" width="8.42578125" style="64" customWidth="1"/>
    <col min="984" max="1207" width="8.7109375" style="64"/>
    <col min="1208" max="1208" width="23.42578125" style="64" customWidth="1"/>
    <col min="1209" max="1209" width="22.42578125" style="64" customWidth="1"/>
    <col min="1210" max="1210" width="30.42578125" style="64" customWidth="1"/>
    <col min="1211" max="1211" width="35" style="64" customWidth="1"/>
    <col min="1212" max="1213" width="8.42578125" style="64" customWidth="1"/>
    <col min="1214" max="1214" width="10.42578125" style="64" customWidth="1"/>
    <col min="1215" max="1215" width="12" style="64" customWidth="1"/>
    <col min="1216" max="1216" width="7.42578125" style="64" customWidth="1"/>
    <col min="1217" max="1217" width="6.42578125" style="64" customWidth="1"/>
    <col min="1218" max="1218" width="8" style="64" customWidth="1"/>
    <col min="1219" max="1220" width="7.42578125" style="64" customWidth="1"/>
    <col min="1221" max="1221" width="10.85546875" style="64" customWidth="1"/>
    <col min="1222" max="1222" width="10.140625" style="64" customWidth="1"/>
    <col min="1223" max="1223" width="8.7109375" style="64"/>
    <col min="1224" max="1224" width="13.140625" style="64" customWidth="1"/>
    <col min="1225" max="1225" width="8.42578125" style="64" customWidth="1"/>
    <col min="1226" max="1226" width="12.42578125" style="64" customWidth="1"/>
    <col min="1227" max="1227" width="9" style="64" customWidth="1"/>
    <col min="1228" max="1228" width="8.7109375" style="64"/>
    <col min="1229" max="1229" width="12.42578125" style="64" customWidth="1"/>
    <col min="1230" max="1230" width="6.42578125" style="64" customWidth="1"/>
    <col min="1231" max="1231" width="8.7109375" style="64"/>
    <col min="1232" max="1232" width="12.42578125" style="64" customWidth="1"/>
    <col min="1233" max="1233" width="8.7109375" style="64"/>
    <col min="1234" max="1234" width="8.42578125" style="64" customWidth="1"/>
    <col min="1235" max="1235" width="11.140625" style="64" customWidth="1"/>
    <col min="1236" max="1236" width="10.140625" style="64" customWidth="1"/>
    <col min="1237" max="1237" width="10.42578125" style="64" customWidth="1"/>
    <col min="1238" max="1238" width="9.42578125" style="64" customWidth="1"/>
    <col min="1239" max="1239" width="8.42578125" style="64" customWidth="1"/>
    <col min="1240" max="1463" width="8.7109375" style="64"/>
    <col min="1464" max="1464" width="23.42578125" style="64" customWidth="1"/>
    <col min="1465" max="1465" width="22.42578125" style="64" customWidth="1"/>
    <col min="1466" max="1466" width="30.42578125" style="64" customWidth="1"/>
    <col min="1467" max="1467" width="35" style="64" customWidth="1"/>
    <col min="1468" max="1469" width="8.42578125" style="64" customWidth="1"/>
    <col min="1470" max="1470" width="10.42578125" style="64" customWidth="1"/>
    <col min="1471" max="1471" width="12" style="64" customWidth="1"/>
    <col min="1472" max="1472" width="7.42578125" style="64" customWidth="1"/>
    <col min="1473" max="1473" width="6.42578125" style="64" customWidth="1"/>
    <col min="1474" max="1474" width="8" style="64" customWidth="1"/>
    <col min="1475" max="1476" width="7.42578125" style="64" customWidth="1"/>
    <col min="1477" max="1477" width="10.85546875" style="64" customWidth="1"/>
    <col min="1478" max="1478" width="10.140625" style="64" customWidth="1"/>
    <col min="1479" max="1479" width="8.7109375" style="64"/>
    <col min="1480" max="1480" width="13.140625" style="64" customWidth="1"/>
    <col min="1481" max="1481" width="8.42578125" style="64" customWidth="1"/>
    <col min="1482" max="1482" width="12.42578125" style="64" customWidth="1"/>
    <col min="1483" max="1483" width="9" style="64" customWidth="1"/>
    <col min="1484" max="1484" width="8.7109375" style="64"/>
    <col min="1485" max="1485" width="12.42578125" style="64" customWidth="1"/>
    <col min="1486" max="1486" width="6.42578125" style="64" customWidth="1"/>
    <col min="1487" max="1487" width="8.7109375" style="64"/>
    <col min="1488" max="1488" width="12.42578125" style="64" customWidth="1"/>
    <col min="1489" max="1489" width="8.7109375" style="64"/>
    <col min="1490" max="1490" width="8.42578125" style="64" customWidth="1"/>
    <col min="1491" max="1491" width="11.140625" style="64" customWidth="1"/>
    <col min="1492" max="1492" width="10.140625" style="64" customWidth="1"/>
    <col min="1493" max="1493" width="10.42578125" style="64" customWidth="1"/>
    <col min="1494" max="1494" width="9.42578125" style="64" customWidth="1"/>
    <col min="1495" max="1495" width="8.42578125" style="64" customWidth="1"/>
    <col min="1496" max="1719" width="8.7109375" style="64"/>
    <col min="1720" max="1720" width="23.42578125" style="64" customWidth="1"/>
    <col min="1721" max="1721" width="22.42578125" style="64" customWidth="1"/>
    <col min="1722" max="1722" width="30.42578125" style="64" customWidth="1"/>
    <col min="1723" max="1723" width="35" style="64" customWidth="1"/>
    <col min="1724" max="1725" width="8.42578125" style="64" customWidth="1"/>
    <col min="1726" max="1726" width="10.42578125" style="64" customWidth="1"/>
    <col min="1727" max="1727" width="12" style="64" customWidth="1"/>
    <col min="1728" max="1728" width="7.42578125" style="64" customWidth="1"/>
    <col min="1729" max="1729" width="6.42578125" style="64" customWidth="1"/>
    <col min="1730" max="1730" width="8" style="64" customWidth="1"/>
    <col min="1731" max="1732" width="7.42578125" style="64" customWidth="1"/>
    <col min="1733" max="1733" width="10.85546875" style="64" customWidth="1"/>
    <col min="1734" max="1734" width="10.140625" style="64" customWidth="1"/>
    <col min="1735" max="1735" width="8.7109375" style="64"/>
    <col min="1736" max="1736" width="13.140625" style="64" customWidth="1"/>
    <col min="1737" max="1737" width="8.42578125" style="64" customWidth="1"/>
    <col min="1738" max="1738" width="12.42578125" style="64" customWidth="1"/>
    <col min="1739" max="1739" width="9" style="64" customWidth="1"/>
    <col min="1740" max="1740" width="8.7109375" style="64"/>
    <col min="1741" max="1741" width="12.42578125" style="64" customWidth="1"/>
    <col min="1742" max="1742" width="6.42578125" style="64" customWidth="1"/>
    <col min="1743" max="1743" width="8.7109375" style="64"/>
    <col min="1744" max="1744" width="12.42578125" style="64" customWidth="1"/>
    <col min="1745" max="1745" width="8.7109375" style="64"/>
    <col min="1746" max="1746" width="8.42578125" style="64" customWidth="1"/>
    <col min="1747" max="1747" width="11.140625" style="64" customWidth="1"/>
    <col min="1748" max="1748" width="10.140625" style="64" customWidth="1"/>
    <col min="1749" max="1749" width="10.42578125" style="64" customWidth="1"/>
    <col min="1750" max="1750" width="9.42578125" style="64" customWidth="1"/>
    <col min="1751" max="1751" width="8.42578125" style="64" customWidth="1"/>
    <col min="1752" max="1975" width="8.7109375" style="64"/>
    <col min="1976" max="1976" width="23.42578125" style="64" customWidth="1"/>
    <col min="1977" max="1977" width="22.42578125" style="64" customWidth="1"/>
    <col min="1978" max="1978" width="30.42578125" style="64" customWidth="1"/>
    <col min="1979" max="1979" width="35" style="64" customWidth="1"/>
    <col min="1980" max="1981" width="8.42578125" style="64" customWidth="1"/>
    <col min="1982" max="1982" width="10.42578125" style="64" customWidth="1"/>
    <col min="1983" max="1983" width="12" style="64" customWidth="1"/>
    <col min="1984" max="1984" width="7.42578125" style="64" customWidth="1"/>
    <col min="1985" max="1985" width="6.42578125" style="64" customWidth="1"/>
    <col min="1986" max="1986" width="8" style="64" customWidth="1"/>
    <col min="1987" max="1988" width="7.42578125" style="64" customWidth="1"/>
    <col min="1989" max="1989" width="10.85546875" style="64" customWidth="1"/>
    <col min="1990" max="1990" width="10.140625" style="64" customWidth="1"/>
    <col min="1991" max="1991" width="8.7109375" style="64"/>
    <col min="1992" max="1992" width="13.140625" style="64" customWidth="1"/>
    <col min="1993" max="1993" width="8.42578125" style="64" customWidth="1"/>
    <col min="1994" max="1994" width="12.42578125" style="64" customWidth="1"/>
    <col min="1995" max="1995" width="9" style="64" customWidth="1"/>
    <col min="1996" max="1996" width="8.7109375" style="64"/>
    <col min="1997" max="1997" width="12.42578125" style="64" customWidth="1"/>
    <col min="1998" max="1998" width="6.42578125" style="64" customWidth="1"/>
    <col min="1999" max="1999" width="8.7109375" style="64"/>
    <col min="2000" max="2000" width="12.42578125" style="64" customWidth="1"/>
    <col min="2001" max="2001" width="8.7109375" style="64"/>
    <col min="2002" max="2002" width="8.42578125" style="64" customWidth="1"/>
    <col min="2003" max="2003" width="11.140625" style="64" customWidth="1"/>
    <col min="2004" max="2004" width="10.140625" style="64" customWidth="1"/>
    <col min="2005" max="2005" width="10.42578125" style="64" customWidth="1"/>
    <col min="2006" max="2006" width="9.42578125" style="64" customWidth="1"/>
    <col min="2007" max="2007" width="8.42578125" style="64" customWidth="1"/>
    <col min="2008" max="2231" width="8.7109375" style="64"/>
    <col min="2232" max="2232" width="23.42578125" style="64" customWidth="1"/>
    <col min="2233" max="2233" width="22.42578125" style="64" customWidth="1"/>
    <col min="2234" max="2234" width="30.42578125" style="64" customWidth="1"/>
    <col min="2235" max="2235" width="35" style="64" customWidth="1"/>
    <col min="2236" max="2237" width="8.42578125" style="64" customWidth="1"/>
    <col min="2238" max="2238" width="10.42578125" style="64" customWidth="1"/>
    <col min="2239" max="2239" width="12" style="64" customWidth="1"/>
    <col min="2240" max="2240" width="7.42578125" style="64" customWidth="1"/>
    <col min="2241" max="2241" width="6.42578125" style="64" customWidth="1"/>
    <col min="2242" max="2242" width="8" style="64" customWidth="1"/>
    <col min="2243" max="2244" width="7.42578125" style="64" customWidth="1"/>
    <col min="2245" max="2245" width="10.85546875" style="64" customWidth="1"/>
    <col min="2246" max="2246" width="10.140625" style="64" customWidth="1"/>
    <col min="2247" max="2247" width="8.7109375" style="64"/>
    <col min="2248" max="2248" width="13.140625" style="64" customWidth="1"/>
    <col min="2249" max="2249" width="8.42578125" style="64" customWidth="1"/>
    <col min="2250" max="2250" width="12.42578125" style="64" customWidth="1"/>
    <col min="2251" max="2251" width="9" style="64" customWidth="1"/>
    <col min="2252" max="2252" width="8.7109375" style="64"/>
    <col min="2253" max="2253" width="12.42578125" style="64" customWidth="1"/>
    <col min="2254" max="2254" width="6.42578125" style="64" customWidth="1"/>
    <col min="2255" max="2255" width="8.7109375" style="64"/>
    <col min="2256" max="2256" width="12.42578125" style="64" customWidth="1"/>
    <col min="2257" max="2257" width="8.7109375" style="64"/>
    <col min="2258" max="2258" width="8.42578125" style="64" customWidth="1"/>
    <col min="2259" max="2259" width="11.140625" style="64" customWidth="1"/>
    <col min="2260" max="2260" width="10.140625" style="64" customWidth="1"/>
    <col min="2261" max="2261" width="10.42578125" style="64" customWidth="1"/>
    <col min="2262" max="2262" width="9.42578125" style="64" customWidth="1"/>
    <col min="2263" max="2263" width="8.42578125" style="64" customWidth="1"/>
    <col min="2264" max="2487" width="8.7109375" style="64"/>
    <col min="2488" max="2488" width="23.42578125" style="64" customWidth="1"/>
    <col min="2489" max="2489" width="22.42578125" style="64" customWidth="1"/>
    <col min="2490" max="2490" width="30.42578125" style="64" customWidth="1"/>
    <col min="2491" max="2491" width="35" style="64" customWidth="1"/>
    <col min="2492" max="2493" width="8.42578125" style="64" customWidth="1"/>
    <col min="2494" max="2494" width="10.42578125" style="64" customWidth="1"/>
    <col min="2495" max="2495" width="12" style="64" customWidth="1"/>
    <col min="2496" max="2496" width="7.42578125" style="64" customWidth="1"/>
    <col min="2497" max="2497" width="6.42578125" style="64" customWidth="1"/>
    <col min="2498" max="2498" width="8" style="64" customWidth="1"/>
    <col min="2499" max="2500" width="7.42578125" style="64" customWidth="1"/>
    <col min="2501" max="2501" width="10.85546875" style="64" customWidth="1"/>
    <col min="2502" max="2502" width="10.140625" style="64" customWidth="1"/>
    <col min="2503" max="2503" width="8.7109375" style="64"/>
    <col min="2504" max="2504" width="13.140625" style="64" customWidth="1"/>
    <col min="2505" max="2505" width="8.42578125" style="64" customWidth="1"/>
    <col min="2506" max="2506" width="12.42578125" style="64" customWidth="1"/>
    <col min="2507" max="2507" width="9" style="64" customWidth="1"/>
    <col min="2508" max="2508" width="8.7109375" style="64"/>
    <col min="2509" max="2509" width="12.42578125" style="64" customWidth="1"/>
    <col min="2510" max="2510" width="6.42578125" style="64" customWidth="1"/>
    <col min="2511" max="2511" width="8.7109375" style="64"/>
    <col min="2512" max="2512" width="12.42578125" style="64" customWidth="1"/>
    <col min="2513" max="2513" width="8.7109375" style="64"/>
    <col min="2514" max="2514" width="8.42578125" style="64" customWidth="1"/>
    <col min="2515" max="2515" width="11.140625" style="64" customWidth="1"/>
    <col min="2516" max="2516" width="10.140625" style="64" customWidth="1"/>
    <col min="2517" max="2517" width="10.42578125" style="64" customWidth="1"/>
    <col min="2518" max="2518" width="9.42578125" style="64" customWidth="1"/>
    <col min="2519" max="2519" width="8.42578125" style="64" customWidth="1"/>
    <col min="2520" max="2743" width="8.7109375" style="64"/>
    <col min="2744" max="2744" width="23.42578125" style="64" customWidth="1"/>
    <col min="2745" max="2745" width="22.42578125" style="64" customWidth="1"/>
    <col min="2746" max="2746" width="30.42578125" style="64" customWidth="1"/>
    <col min="2747" max="2747" width="35" style="64" customWidth="1"/>
    <col min="2748" max="2749" width="8.42578125" style="64" customWidth="1"/>
    <col min="2750" max="2750" width="10.42578125" style="64" customWidth="1"/>
    <col min="2751" max="2751" width="12" style="64" customWidth="1"/>
    <col min="2752" max="2752" width="7.42578125" style="64" customWidth="1"/>
    <col min="2753" max="2753" width="6.42578125" style="64" customWidth="1"/>
    <col min="2754" max="2754" width="8" style="64" customWidth="1"/>
    <col min="2755" max="2756" width="7.42578125" style="64" customWidth="1"/>
    <col min="2757" max="2757" width="10.85546875" style="64" customWidth="1"/>
    <col min="2758" max="2758" width="10.140625" style="64" customWidth="1"/>
    <col min="2759" max="2759" width="8.7109375" style="64"/>
    <col min="2760" max="2760" width="13.140625" style="64" customWidth="1"/>
    <col min="2761" max="2761" width="8.42578125" style="64" customWidth="1"/>
    <col min="2762" max="2762" width="12.42578125" style="64" customWidth="1"/>
    <col min="2763" max="2763" width="9" style="64" customWidth="1"/>
    <col min="2764" max="2764" width="8.7109375" style="64"/>
    <col min="2765" max="2765" width="12.42578125" style="64" customWidth="1"/>
    <col min="2766" max="2766" width="6.42578125" style="64" customWidth="1"/>
    <col min="2767" max="2767" width="8.7109375" style="64"/>
    <col min="2768" max="2768" width="12.42578125" style="64" customWidth="1"/>
    <col min="2769" max="2769" width="8.7109375" style="64"/>
    <col min="2770" max="2770" width="8.42578125" style="64" customWidth="1"/>
    <col min="2771" max="2771" width="11.140625" style="64" customWidth="1"/>
    <col min="2772" max="2772" width="10.140625" style="64" customWidth="1"/>
    <col min="2773" max="2773" width="10.42578125" style="64" customWidth="1"/>
    <col min="2774" max="2774" width="9.42578125" style="64" customWidth="1"/>
    <col min="2775" max="2775" width="8.42578125" style="64" customWidth="1"/>
    <col min="2776" max="2999" width="8.7109375" style="64"/>
    <col min="3000" max="3000" width="23.42578125" style="64" customWidth="1"/>
    <col min="3001" max="3001" width="22.42578125" style="64" customWidth="1"/>
    <col min="3002" max="3002" width="30.42578125" style="64" customWidth="1"/>
    <col min="3003" max="3003" width="35" style="64" customWidth="1"/>
    <col min="3004" max="3005" width="8.42578125" style="64" customWidth="1"/>
    <col min="3006" max="3006" width="10.42578125" style="64" customWidth="1"/>
    <col min="3007" max="3007" width="12" style="64" customWidth="1"/>
    <col min="3008" max="3008" width="7.42578125" style="64" customWidth="1"/>
    <col min="3009" max="3009" width="6.42578125" style="64" customWidth="1"/>
    <col min="3010" max="3010" width="8" style="64" customWidth="1"/>
    <col min="3011" max="3012" width="7.42578125" style="64" customWidth="1"/>
    <col min="3013" max="3013" width="10.85546875" style="64" customWidth="1"/>
    <col min="3014" max="3014" width="10.140625" style="64" customWidth="1"/>
    <col min="3015" max="3015" width="8.7109375" style="64"/>
    <col min="3016" max="3016" width="13.140625" style="64" customWidth="1"/>
    <col min="3017" max="3017" width="8.42578125" style="64" customWidth="1"/>
    <col min="3018" max="3018" width="12.42578125" style="64" customWidth="1"/>
    <col min="3019" max="3019" width="9" style="64" customWidth="1"/>
    <col min="3020" max="3020" width="8.7109375" style="64"/>
    <col min="3021" max="3021" width="12.42578125" style="64" customWidth="1"/>
    <col min="3022" max="3022" width="6.42578125" style="64" customWidth="1"/>
    <col min="3023" max="3023" width="8.7109375" style="64"/>
    <col min="3024" max="3024" width="12.42578125" style="64" customWidth="1"/>
    <col min="3025" max="3025" width="8.7109375" style="64"/>
    <col min="3026" max="3026" width="8.42578125" style="64" customWidth="1"/>
    <col min="3027" max="3027" width="11.140625" style="64" customWidth="1"/>
    <col min="3028" max="3028" width="10.140625" style="64" customWidth="1"/>
    <col min="3029" max="3029" width="10.42578125" style="64" customWidth="1"/>
    <col min="3030" max="3030" width="9.42578125" style="64" customWidth="1"/>
    <col min="3031" max="3031" width="8.42578125" style="64" customWidth="1"/>
    <col min="3032" max="3255" width="8.7109375" style="64"/>
    <col min="3256" max="3256" width="23.42578125" style="64" customWidth="1"/>
    <col min="3257" max="3257" width="22.42578125" style="64" customWidth="1"/>
    <col min="3258" max="3258" width="30.42578125" style="64" customWidth="1"/>
    <col min="3259" max="3259" width="35" style="64" customWidth="1"/>
    <col min="3260" max="3261" width="8.42578125" style="64" customWidth="1"/>
    <col min="3262" max="3262" width="10.42578125" style="64" customWidth="1"/>
    <col min="3263" max="3263" width="12" style="64" customWidth="1"/>
    <col min="3264" max="3264" width="7.42578125" style="64" customWidth="1"/>
    <col min="3265" max="3265" width="6.42578125" style="64" customWidth="1"/>
    <col min="3266" max="3266" width="8" style="64" customWidth="1"/>
    <col min="3267" max="3268" width="7.42578125" style="64" customWidth="1"/>
    <col min="3269" max="3269" width="10.85546875" style="64" customWidth="1"/>
    <col min="3270" max="3270" width="10.140625" style="64" customWidth="1"/>
    <col min="3271" max="3271" width="8.7109375" style="64"/>
    <col min="3272" max="3272" width="13.140625" style="64" customWidth="1"/>
    <col min="3273" max="3273" width="8.42578125" style="64" customWidth="1"/>
    <col min="3274" max="3274" width="12.42578125" style="64" customWidth="1"/>
    <col min="3275" max="3275" width="9" style="64" customWidth="1"/>
    <col min="3276" max="3276" width="8.7109375" style="64"/>
    <col min="3277" max="3277" width="12.42578125" style="64" customWidth="1"/>
    <col min="3278" max="3278" width="6.42578125" style="64" customWidth="1"/>
    <col min="3279" max="3279" width="8.7109375" style="64"/>
    <col min="3280" max="3280" width="12.42578125" style="64" customWidth="1"/>
    <col min="3281" max="3281" width="8.7109375" style="64"/>
    <col min="3282" max="3282" width="8.42578125" style="64" customWidth="1"/>
    <col min="3283" max="3283" width="11.140625" style="64" customWidth="1"/>
    <col min="3284" max="3284" width="10.140625" style="64" customWidth="1"/>
    <col min="3285" max="3285" width="10.42578125" style="64" customWidth="1"/>
    <col min="3286" max="3286" width="9.42578125" style="64" customWidth="1"/>
    <col min="3287" max="3287" width="8.42578125" style="64" customWidth="1"/>
    <col min="3288" max="3511" width="8.7109375" style="64"/>
    <col min="3512" max="3512" width="23.42578125" style="64" customWidth="1"/>
    <col min="3513" max="3513" width="22.42578125" style="64" customWidth="1"/>
    <col min="3514" max="3514" width="30.42578125" style="64" customWidth="1"/>
    <col min="3515" max="3515" width="35" style="64" customWidth="1"/>
    <col min="3516" max="3517" width="8.42578125" style="64" customWidth="1"/>
    <col min="3518" max="3518" width="10.42578125" style="64" customWidth="1"/>
    <col min="3519" max="3519" width="12" style="64" customWidth="1"/>
    <col min="3520" max="3520" width="7.42578125" style="64" customWidth="1"/>
    <col min="3521" max="3521" width="6.42578125" style="64" customWidth="1"/>
    <col min="3522" max="3522" width="8" style="64" customWidth="1"/>
    <col min="3523" max="3524" width="7.42578125" style="64" customWidth="1"/>
    <col min="3525" max="3525" width="10.85546875" style="64" customWidth="1"/>
    <col min="3526" max="3526" width="10.140625" style="64" customWidth="1"/>
    <col min="3527" max="3527" width="8.7109375" style="64"/>
    <col min="3528" max="3528" width="13.140625" style="64" customWidth="1"/>
    <col min="3529" max="3529" width="8.42578125" style="64" customWidth="1"/>
    <col min="3530" max="3530" width="12.42578125" style="64" customWidth="1"/>
    <col min="3531" max="3531" width="9" style="64" customWidth="1"/>
    <col min="3532" max="3532" width="8.7109375" style="64"/>
    <col min="3533" max="3533" width="12.42578125" style="64" customWidth="1"/>
    <col min="3534" max="3534" width="6.42578125" style="64" customWidth="1"/>
    <col min="3535" max="3535" width="8.7109375" style="64"/>
    <col min="3536" max="3536" width="12.42578125" style="64" customWidth="1"/>
    <col min="3537" max="3537" width="8.7109375" style="64"/>
    <col min="3538" max="3538" width="8.42578125" style="64" customWidth="1"/>
    <col min="3539" max="3539" width="11.140625" style="64" customWidth="1"/>
    <col min="3540" max="3540" width="10.140625" style="64" customWidth="1"/>
    <col min="3541" max="3541" width="10.42578125" style="64" customWidth="1"/>
    <col min="3542" max="3542" width="9.42578125" style="64" customWidth="1"/>
    <col min="3543" max="3543" width="8.42578125" style="64" customWidth="1"/>
    <col min="3544" max="3767" width="8.7109375" style="64"/>
    <col min="3768" max="3768" width="23.42578125" style="64" customWidth="1"/>
    <col min="3769" max="3769" width="22.42578125" style="64" customWidth="1"/>
    <col min="3770" max="3770" width="30.42578125" style="64" customWidth="1"/>
    <col min="3771" max="3771" width="35" style="64" customWidth="1"/>
    <col min="3772" max="3773" width="8.42578125" style="64" customWidth="1"/>
    <col min="3774" max="3774" width="10.42578125" style="64" customWidth="1"/>
    <col min="3775" max="3775" width="12" style="64" customWidth="1"/>
    <col min="3776" max="3776" width="7.42578125" style="64" customWidth="1"/>
    <col min="3777" max="3777" width="6.42578125" style="64" customWidth="1"/>
    <col min="3778" max="3778" width="8" style="64" customWidth="1"/>
    <col min="3779" max="3780" width="7.42578125" style="64" customWidth="1"/>
    <col min="3781" max="3781" width="10.85546875" style="64" customWidth="1"/>
    <col min="3782" max="3782" width="10.140625" style="64" customWidth="1"/>
    <col min="3783" max="3783" width="8.7109375" style="64"/>
    <col min="3784" max="3784" width="13.140625" style="64" customWidth="1"/>
    <col min="3785" max="3785" width="8.42578125" style="64" customWidth="1"/>
    <col min="3786" max="3786" width="12.42578125" style="64" customWidth="1"/>
    <col min="3787" max="3787" width="9" style="64" customWidth="1"/>
    <col min="3788" max="3788" width="8.7109375" style="64"/>
    <col min="3789" max="3789" width="12.42578125" style="64" customWidth="1"/>
    <col min="3790" max="3790" width="6.42578125" style="64" customWidth="1"/>
    <col min="3791" max="3791" width="8.7109375" style="64"/>
    <col min="3792" max="3792" width="12.42578125" style="64" customWidth="1"/>
    <col min="3793" max="3793" width="8.7109375" style="64"/>
    <col min="3794" max="3794" width="8.42578125" style="64" customWidth="1"/>
    <col min="3795" max="3795" width="11.140625" style="64" customWidth="1"/>
    <col min="3796" max="3796" width="10.140625" style="64" customWidth="1"/>
    <col min="3797" max="3797" width="10.42578125" style="64" customWidth="1"/>
    <col min="3798" max="3798" width="9.42578125" style="64" customWidth="1"/>
    <col min="3799" max="3799" width="8.42578125" style="64" customWidth="1"/>
    <col min="3800" max="4023" width="8.7109375" style="64"/>
    <col min="4024" max="4024" width="23.42578125" style="64" customWidth="1"/>
    <col min="4025" max="4025" width="22.42578125" style="64" customWidth="1"/>
    <col min="4026" max="4026" width="30.42578125" style="64" customWidth="1"/>
    <col min="4027" max="4027" width="35" style="64" customWidth="1"/>
    <col min="4028" max="4029" width="8.42578125" style="64" customWidth="1"/>
    <col min="4030" max="4030" width="10.42578125" style="64" customWidth="1"/>
    <col min="4031" max="4031" width="12" style="64" customWidth="1"/>
    <col min="4032" max="4032" width="7.42578125" style="64" customWidth="1"/>
    <col min="4033" max="4033" width="6.42578125" style="64" customWidth="1"/>
    <col min="4034" max="4034" width="8" style="64" customWidth="1"/>
    <col min="4035" max="4036" width="7.42578125" style="64" customWidth="1"/>
    <col min="4037" max="4037" width="10.85546875" style="64" customWidth="1"/>
    <col min="4038" max="4038" width="10.140625" style="64" customWidth="1"/>
    <col min="4039" max="4039" width="8.7109375" style="64"/>
    <col min="4040" max="4040" width="13.140625" style="64" customWidth="1"/>
    <col min="4041" max="4041" width="8.42578125" style="64" customWidth="1"/>
    <col min="4042" max="4042" width="12.42578125" style="64" customWidth="1"/>
    <col min="4043" max="4043" width="9" style="64" customWidth="1"/>
    <col min="4044" max="4044" width="8.7109375" style="64"/>
    <col min="4045" max="4045" width="12.42578125" style="64" customWidth="1"/>
    <col min="4046" max="4046" width="6.42578125" style="64" customWidth="1"/>
    <col min="4047" max="4047" width="8.7109375" style="64"/>
    <col min="4048" max="4048" width="12.42578125" style="64" customWidth="1"/>
    <col min="4049" max="4049" width="8.7109375" style="64"/>
    <col min="4050" max="4050" width="8.42578125" style="64" customWidth="1"/>
    <col min="4051" max="4051" width="11.140625" style="64" customWidth="1"/>
    <col min="4052" max="4052" width="10.140625" style="64" customWidth="1"/>
    <col min="4053" max="4053" width="10.42578125" style="64" customWidth="1"/>
    <col min="4054" max="4054" width="9.42578125" style="64" customWidth="1"/>
    <col min="4055" max="4055" width="8.42578125" style="64" customWidth="1"/>
    <col min="4056" max="4279" width="8.7109375" style="64"/>
    <col min="4280" max="4280" width="23.42578125" style="64" customWidth="1"/>
    <col min="4281" max="4281" width="22.42578125" style="64" customWidth="1"/>
    <col min="4282" max="4282" width="30.42578125" style="64" customWidth="1"/>
    <col min="4283" max="4283" width="35" style="64" customWidth="1"/>
    <col min="4284" max="4285" width="8.42578125" style="64" customWidth="1"/>
    <col min="4286" max="4286" width="10.42578125" style="64" customWidth="1"/>
    <col min="4287" max="4287" width="12" style="64" customWidth="1"/>
    <col min="4288" max="4288" width="7.42578125" style="64" customWidth="1"/>
    <col min="4289" max="4289" width="6.42578125" style="64" customWidth="1"/>
    <col min="4290" max="4290" width="8" style="64" customWidth="1"/>
    <col min="4291" max="4292" width="7.42578125" style="64" customWidth="1"/>
    <col min="4293" max="4293" width="10.85546875" style="64" customWidth="1"/>
    <col min="4294" max="4294" width="10.140625" style="64" customWidth="1"/>
    <col min="4295" max="4295" width="8.7109375" style="64"/>
    <col min="4296" max="4296" width="13.140625" style="64" customWidth="1"/>
    <col min="4297" max="4297" width="8.42578125" style="64" customWidth="1"/>
    <col min="4298" max="4298" width="12.42578125" style="64" customWidth="1"/>
    <col min="4299" max="4299" width="9" style="64" customWidth="1"/>
    <col min="4300" max="4300" width="8.7109375" style="64"/>
    <col min="4301" max="4301" width="12.42578125" style="64" customWidth="1"/>
    <col min="4302" max="4302" width="6.42578125" style="64" customWidth="1"/>
    <col min="4303" max="4303" width="8.7109375" style="64"/>
    <col min="4304" max="4304" width="12.42578125" style="64" customWidth="1"/>
    <col min="4305" max="4305" width="8.7109375" style="64"/>
    <col min="4306" max="4306" width="8.42578125" style="64" customWidth="1"/>
    <col min="4307" max="4307" width="11.140625" style="64" customWidth="1"/>
    <col min="4308" max="4308" width="10.140625" style="64" customWidth="1"/>
    <col min="4309" max="4309" width="10.42578125" style="64" customWidth="1"/>
    <col min="4310" max="4310" width="9.42578125" style="64" customWidth="1"/>
    <col min="4311" max="4311" width="8.42578125" style="64" customWidth="1"/>
    <col min="4312" max="4535" width="8.7109375" style="64"/>
    <col min="4536" max="4536" width="23.42578125" style="64" customWidth="1"/>
    <col min="4537" max="4537" width="22.42578125" style="64" customWidth="1"/>
    <col min="4538" max="4538" width="30.42578125" style="64" customWidth="1"/>
    <col min="4539" max="4539" width="35" style="64" customWidth="1"/>
    <col min="4540" max="4541" width="8.42578125" style="64" customWidth="1"/>
    <col min="4542" max="4542" width="10.42578125" style="64" customWidth="1"/>
    <col min="4543" max="4543" width="12" style="64" customWidth="1"/>
    <col min="4544" max="4544" width="7.42578125" style="64" customWidth="1"/>
    <col min="4545" max="4545" width="6.42578125" style="64" customWidth="1"/>
    <col min="4546" max="4546" width="8" style="64" customWidth="1"/>
    <col min="4547" max="4548" width="7.42578125" style="64" customWidth="1"/>
    <col min="4549" max="4549" width="10.85546875" style="64" customWidth="1"/>
    <col min="4550" max="4550" width="10.140625" style="64" customWidth="1"/>
    <col min="4551" max="4551" width="8.7109375" style="64"/>
    <col min="4552" max="4552" width="13.140625" style="64" customWidth="1"/>
    <col min="4553" max="4553" width="8.42578125" style="64" customWidth="1"/>
    <col min="4554" max="4554" width="12.42578125" style="64" customWidth="1"/>
    <col min="4555" max="4555" width="9" style="64" customWidth="1"/>
    <col min="4556" max="4556" width="8.7109375" style="64"/>
    <col min="4557" max="4557" width="12.42578125" style="64" customWidth="1"/>
    <col min="4558" max="4558" width="6.42578125" style="64" customWidth="1"/>
    <col min="4559" max="4559" width="8.7109375" style="64"/>
    <col min="4560" max="4560" width="12.42578125" style="64" customWidth="1"/>
    <col min="4561" max="4561" width="8.7109375" style="64"/>
    <col min="4562" max="4562" width="8.42578125" style="64" customWidth="1"/>
    <col min="4563" max="4563" width="11.140625" style="64" customWidth="1"/>
    <col min="4564" max="4564" width="10.140625" style="64" customWidth="1"/>
    <col min="4565" max="4565" width="10.42578125" style="64" customWidth="1"/>
    <col min="4566" max="4566" width="9.42578125" style="64" customWidth="1"/>
    <col min="4567" max="4567" width="8.42578125" style="64" customWidth="1"/>
    <col min="4568" max="4791" width="8.7109375" style="64"/>
    <col min="4792" max="4792" width="23.42578125" style="64" customWidth="1"/>
    <col min="4793" max="4793" width="22.42578125" style="64" customWidth="1"/>
    <col min="4794" max="4794" width="30.42578125" style="64" customWidth="1"/>
    <col min="4795" max="4795" width="35" style="64" customWidth="1"/>
    <col min="4796" max="4797" width="8.42578125" style="64" customWidth="1"/>
    <col min="4798" max="4798" width="10.42578125" style="64" customWidth="1"/>
    <col min="4799" max="4799" width="12" style="64" customWidth="1"/>
    <col min="4800" max="4800" width="7.42578125" style="64" customWidth="1"/>
    <col min="4801" max="4801" width="6.42578125" style="64" customWidth="1"/>
    <col min="4802" max="4802" width="8" style="64" customWidth="1"/>
    <col min="4803" max="4804" width="7.42578125" style="64" customWidth="1"/>
    <col min="4805" max="4805" width="10.85546875" style="64" customWidth="1"/>
    <col min="4806" max="4806" width="10.140625" style="64" customWidth="1"/>
    <col min="4807" max="4807" width="8.7109375" style="64"/>
    <col min="4808" max="4808" width="13.140625" style="64" customWidth="1"/>
    <col min="4809" max="4809" width="8.42578125" style="64" customWidth="1"/>
    <col min="4810" max="4810" width="12.42578125" style="64" customWidth="1"/>
    <col min="4811" max="4811" width="9" style="64" customWidth="1"/>
    <col min="4812" max="4812" width="8.7109375" style="64"/>
    <col min="4813" max="4813" width="12.42578125" style="64" customWidth="1"/>
    <col min="4814" max="4814" width="6.42578125" style="64" customWidth="1"/>
    <col min="4815" max="4815" width="8.7109375" style="64"/>
    <col min="4816" max="4816" width="12.42578125" style="64" customWidth="1"/>
    <col min="4817" max="4817" width="8.7109375" style="64"/>
    <col min="4818" max="4818" width="8.42578125" style="64" customWidth="1"/>
    <col min="4819" max="4819" width="11.140625" style="64" customWidth="1"/>
    <col min="4820" max="4820" width="10.140625" style="64" customWidth="1"/>
    <col min="4821" max="4821" width="10.42578125" style="64" customWidth="1"/>
    <col min="4822" max="4822" width="9.42578125" style="64" customWidth="1"/>
    <col min="4823" max="4823" width="8.42578125" style="64" customWidth="1"/>
    <col min="4824" max="5047" width="8.7109375" style="64"/>
    <col min="5048" max="5048" width="23.42578125" style="64" customWidth="1"/>
    <col min="5049" max="5049" width="22.42578125" style="64" customWidth="1"/>
    <col min="5050" max="5050" width="30.42578125" style="64" customWidth="1"/>
    <col min="5051" max="5051" width="35" style="64" customWidth="1"/>
    <col min="5052" max="5053" width="8.42578125" style="64" customWidth="1"/>
    <col min="5054" max="5054" width="10.42578125" style="64" customWidth="1"/>
    <col min="5055" max="5055" width="12" style="64" customWidth="1"/>
    <col min="5056" max="5056" width="7.42578125" style="64" customWidth="1"/>
    <col min="5057" max="5057" width="6.42578125" style="64" customWidth="1"/>
    <col min="5058" max="5058" width="8" style="64" customWidth="1"/>
    <col min="5059" max="5060" width="7.42578125" style="64" customWidth="1"/>
    <col min="5061" max="5061" width="10.85546875" style="64" customWidth="1"/>
    <col min="5062" max="5062" width="10.140625" style="64" customWidth="1"/>
    <col min="5063" max="5063" width="8.7109375" style="64"/>
    <col min="5064" max="5064" width="13.140625" style="64" customWidth="1"/>
    <col min="5065" max="5065" width="8.42578125" style="64" customWidth="1"/>
    <col min="5066" max="5066" width="12.42578125" style="64" customWidth="1"/>
    <col min="5067" max="5067" width="9" style="64" customWidth="1"/>
    <col min="5068" max="5068" width="8.7109375" style="64"/>
    <col min="5069" max="5069" width="12.42578125" style="64" customWidth="1"/>
    <col min="5070" max="5070" width="6.42578125" style="64" customWidth="1"/>
    <col min="5071" max="5071" width="8.7109375" style="64"/>
    <col min="5072" max="5072" width="12.42578125" style="64" customWidth="1"/>
    <col min="5073" max="5073" width="8.7109375" style="64"/>
    <col min="5074" max="5074" width="8.42578125" style="64" customWidth="1"/>
    <col min="5075" max="5075" width="11.140625" style="64" customWidth="1"/>
    <col min="5076" max="5076" width="10.140625" style="64" customWidth="1"/>
    <col min="5077" max="5077" width="10.42578125" style="64" customWidth="1"/>
    <col min="5078" max="5078" width="9.42578125" style="64" customWidth="1"/>
    <col min="5079" max="5079" width="8.42578125" style="64" customWidth="1"/>
    <col min="5080" max="5303" width="8.7109375" style="64"/>
    <col min="5304" max="5304" width="23.42578125" style="64" customWidth="1"/>
    <col min="5305" max="5305" width="22.42578125" style="64" customWidth="1"/>
    <col min="5306" max="5306" width="30.42578125" style="64" customWidth="1"/>
    <col min="5307" max="5307" width="35" style="64" customWidth="1"/>
    <col min="5308" max="5309" width="8.42578125" style="64" customWidth="1"/>
    <col min="5310" max="5310" width="10.42578125" style="64" customWidth="1"/>
    <col min="5311" max="5311" width="12" style="64" customWidth="1"/>
    <col min="5312" max="5312" width="7.42578125" style="64" customWidth="1"/>
    <col min="5313" max="5313" width="6.42578125" style="64" customWidth="1"/>
    <col min="5314" max="5314" width="8" style="64" customWidth="1"/>
    <col min="5315" max="5316" width="7.42578125" style="64" customWidth="1"/>
    <col min="5317" max="5317" width="10.85546875" style="64" customWidth="1"/>
    <col min="5318" max="5318" width="10.140625" style="64" customWidth="1"/>
    <col min="5319" max="5319" width="8.7109375" style="64"/>
    <col min="5320" max="5320" width="13.140625" style="64" customWidth="1"/>
    <col min="5321" max="5321" width="8.42578125" style="64" customWidth="1"/>
    <col min="5322" max="5322" width="12.42578125" style="64" customWidth="1"/>
    <col min="5323" max="5323" width="9" style="64" customWidth="1"/>
    <col min="5324" max="5324" width="8.7109375" style="64"/>
    <col min="5325" max="5325" width="12.42578125" style="64" customWidth="1"/>
    <col min="5326" max="5326" width="6.42578125" style="64" customWidth="1"/>
    <col min="5327" max="5327" width="8.7109375" style="64"/>
    <col min="5328" max="5328" width="12.42578125" style="64" customWidth="1"/>
    <col min="5329" max="5329" width="8.7109375" style="64"/>
    <col min="5330" max="5330" width="8.42578125" style="64" customWidth="1"/>
    <col min="5331" max="5331" width="11.140625" style="64" customWidth="1"/>
    <col min="5332" max="5332" width="10.140625" style="64" customWidth="1"/>
    <col min="5333" max="5333" width="10.42578125" style="64" customWidth="1"/>
    <col min="5334" max="5334" width="9.42578125" style="64" customWidth="1"/>
    <col min="5335" max="5335" width="8.42578125" style="64" customWidth="1"/>
    <col min="5336" max="5559" width="8.7109375" style="64"/>
    <col min="5560" max="5560" width="23.42578125" style="64" customWidth="1"/>
    <col min="5561" max="5561" width="22.42578125" style="64" customWidth="1"/>
    <col min="5562" max="5562" width="30.42578125" style="64" customWidth="1"/>
    <col min="5563" max="5563" width="35" style="64" customWidth="1"/>
    <col min="5564" max="5565" width="8.42578125" style="64" customWidth="1"/>
    <col min="5566" max="5566" width="10.42578125" style="64" customWidth="1"/>
    <col min="5567" max="5567" width="12" style="64" customWidth="1"/>
    <col min="5568" max="5568" width="7.42578125" style="64" customWidth="1"/>
    <col min="5569" max="5569" width="6.42578125" style="64" customWidth="1"/>
    <col min="5570" max="5570" width="8" style="64" customWidth="1"/>
    <col min="5571" max="5572" width="7.42578125" style="64" customWidth="1"/>
    <col min="5573" max="5573" width="10.85546875" style="64" customWidth="1"/>
    <col min="5574" max="5574" width="10.140625" style="64" customWidth="1"/>
    <col min="5575" max="5575" width="8.7109375" style="64"/>
    <col min="5576" max="5576" width="13.140625" style="64" customWidth="1"/>
    <col min="5577" max="5577" width="8.42578125" style="64" customWidth="1"/>
    <col min="5578" max="5578" width="12.42578125" style="64" customWidth="1"/>
    <col min="5579" max="5579" width="9" style="64" customWidth="1"/>
    <col min="5580" max="5580" width="8.7109375" style="64"/>
    <col min="5581" max="5581" width="12.42578125" style="64" customWidth="1"/>
    <col min="5582" max="5582" width="6.42578125" style="64" customWidth="1"/>
    <col min="5583" max="5583" width="8.7109375" style="64"/>
    <col min="5584" max="5584" width="12.42578125" style="64" customWidth="1"/>
    <col min="5585" max="5585" width="8.7109375" style="64"/>
    <col min="5586" max="5586" width="8.42578125" style="64" customWidth="1"/>
    <col min="5587" max="5587" width="11.140625" style="64" customWidth="1"/>
    <col min="5588" max="5588" width="10.140625" style="64" customWidth="1"/>
    <col min="5589" max="5589" width="10.42578125" style="64" customWidth="1"/>
    <col min="5590" max="5590" width="9.42578125" style="64" customWidth="1"/>
    <col min="5591" max="5591" width="8.42578125" style="64" customWidth="1"/>
    <col min="5592" max="5815" width="8.7109375" style="64"/>
    <col min="5816" max="5816" width="23.42578125" style="64" customWidth="1"/>
    <col min="5817" max="5817" width="22.42578125" style="64" customWidth="1"/>
    <col min="5818" max="5818" width="30.42578125" style="64" customWidth="1"/>
    <col min="5819" max="5819" width="35" style="64" customWidth="1"/>
    <col min="5820" max="5821" width="8.42578125" style="64" customWidth="1"/>
    <col min="5822" max="5822" width="10.42578125" style="64" customWidth="1"/>
    <col min="5823" max="5823" width="12" style="64" customWidth="1"/>
    <col min="5824" max="5824" width="7.42578125" style="64" customWidth="1"/>
    <col min="5825" max="5825" width="6.42578125" style="64" customWidth="1"/>
    <col min="5826" max="5826" width="8" style="64" customWidth="1"/>
    <col min="5827" max="5828" width="7.42578125" style="64" customWidth="1"/>
    <col min="5829" max="5829" width="10.85546875" style="64" customWidth="1"/>
    <col min="5830" max="5830" width="10.140625" style="64" customWidth="1"/>
    <col min="5831" max="5831" width="8.7109375" style="64"/>
    <col min="5832" max="5832" width="13.140625" style="64" customWidth="1"/>
    <col min="5833" max="5833" width="8.42578125" style="64" customWidth="1"/>
    <col min="5834" max="5834" width="12.42578125" style="64" customWidth="1"/>
    <col min="5835" max="5835" width="9" style="64" customWidth="1"/>
    <col min="5836" max="5836" width="8.7109375" style="64"/>
    <col min="5837" max="5837" width="12.42578125" style="64" customWidth="1"/>
    <col min="5838" max="5838" width="6.42578125" style="64" customWidth="1"/>
    <col min="5839" max="5839" width="8.7109375" style="64"/>
    <col min="5840" max="5840" width="12.42578125" style="64" customWidth="1"/>
    <col min="5841" max="5841" width="8.7109375" style="64"/>
    <col min="5842" max="5842" width="8.42578125" style="64" customWidth="1"/>
    <col min="5843" max="5843" width="11.140625" style="64" customWidth="1"/>
    <col min="5844" max="5844" width="10.140625" style="64" customWidth="1"/>
    <col min="5845" max="5845" width="10.42578125" style="64" customWidth="1"/>
    <col min="5846" max="5846" width="9.42578125" style="64" customWidth="1"/>
    <col min="5847" max="5847" width="8.42578125" style="64" customWidth="1"/>
    <col min="5848" max="6071" width="8.7109375" style="64"/>
    <col min="6072" max="6072" width="23.42578125" style="64" customWidth="1"/>
    <col min="6073" max="6073" width="22.42578125" style="64" customWidth="1"/>
    <col min="6074" max="6074" width="30.42578125" style="64" customWidth="1"/>
    <col min="6075" max="6075" width="35" style="64" customWidth="1"/>
    <col min="6076" max="6077" width="8.42578125" style="64" customWidth="1"/>
    <col min="6078" max="6078" width="10.42578125" style="64" customWidth="1"/>
    <col min="6079" max="6079" width="12" style="64" customWidth="1"/>
    <col min="6080" max="6080" width="7.42578125" style="64" customWidth="1"/>
    <col min="6081" max="6081" width="6.42578125" style="64" customWidth="1"/>
    <col min="6082" max="6082" width="8" style="64" customWidth="1"/>
    <col min="6083" max="6084" width="7.42578125" style="64" customWidth="1"/>
    <col min="6085" max="6085" width="10.85546875" style="64" customWidth="1"/>
    <col min="6086" max="6086" width="10.140625" style="64" customWidth="1"/>
    <col min="6087" max="6087" width="8.7109375" style="64"/>
    <col min="6088" max="6088" width="13.140625" style="64" customWidth="1"/>
    <col min="6089" max="6089" width="8.42578125" style="64" customWidth="1"/>
    <col min="6090" max="6090" width="12.42578125" style="64" customWidth="1"/>
    <col min="6091" max="6091" width="9" style="64" customWidth="1"/>
    <col min="6092" max="6092" width="8.7109375" style="64"/>
    <col min="6093" max="6093" width="12.42578125" style="64" customWidth="1"/>
    <col min="6094" max="6094" width="6.42578125" style="64" customWidth="1"/>
    <col min="6095" max="6095" width="8.7109375" style="64"/>
    <col min="6096" max="6096" width="12.42578125" style="64" customWidth="1"/>
    <col min="6097" max="6097" width="8.7109375" style="64"/>
    <col min="6098" max="6098" width="8.42578125" style="64" customWidth="1"/>
    <col min="6099" max="6099" width="11.140625" style="64" customWidth="1"/>
    <col min="6100" max="6100" width="10.140625" style="64" customWidth="1"/>
    <col min="6101" max="6101" width="10.42578125" style="64" customWidth="1"/>
    <col min="6102" max="6102" width="9.42578125" style="64" customWidth="1"/>
    <col min="6103" max="6103" width="8.42578125" style="64" customWidth="1"/>
    <col min="6104" max="6327" width="8.7109375" style="64"/>
    <col min="6328" max="6328" width="23.42578125" style="64" customWidth="1"/>
    <col min="6329" max="6329" width="22.42578125" style="64" customWidth="1"/>
    <col min="6330" max="6330" width="30.42578125" style="64" customWidth="1"/>
    <col min="6331" max="6331" width="35" style="64" customWidth="1"/>
    <col min="6332" max="6333" width="8.42578125" style="64" customWidth="1"/>
    <col min="6334" max="6334" width="10.42578125" style="64" customWidth="1"/>
    <col min="6335" max="6335" width="12" style="64" customWidth="1"/>
    <col min="6336" max="6336" width="7.42578125" style="64" customWidth="1"/>
    <col min="6337" max="6337" width="6.42578125" style="64" customWidth="1"/>
    <col min="6338" max="6338" width="8" style="64" customWidth="1"/>
    <col min="6339" max="6340" width="7.42578125" style="64" customWidth="1"/>
    <col min="6341" max="6341" width="10.85546875" style="64" customWidth="1"/>
    <col min="6342" max="6342" width="10.140625" style="64" customWidth="1"/>
    <col min="6343" max="6343" width="8.7109375" style="64"/>
    <col min="6344" max="6344" width="13.140625" style="64" customWidth="1"/>
    <col min="6345" max="6345" width="8.42578125" style="64" customWidth="1"/>
    <col min="6346" max="6346" width="12.42578125" style="64" customWidth="1"/>
    <col min="6347" max="6347" width="9" style="64" customWidth="1"/>
    <col min="6348" max="6348" width="8.7109375" style="64"/>
    <col min="6349" max="6349" width="12.42578125" style="64" customWidth="1"/>
    <col min="6350" max="6350" width="6.42578125" style="64" customWidth="1"/>
    <col min="6351" max="6351" width="8.7109375" style="64"/>
    <col min="6352" max="6352" width="12.42578125" style="64" customWidth="1"/>
    <col min="6353" max="6353" width="8.7109375" style="64"/>
    <col min="6354" max="6354" width="8.42578125" style="64" customWidth="1"/>
    <col min="6355" max="6355" width="11.140625" style="64" customWidth="1"/>
    <col min="6356" max="6356" width="10.140625" style="64" customWidth="1"/>
    <col min="6357" max="6357" width="10.42578125" style="64" customWidth="1"/>
    <col min="6358" max="6358" width="9.42578125" style="64" customWidth="1"/>
    <col min="6359" max="6359" width="8.42578125" style="64" customWidth="1"/>
    <col min="6360" max="6583" width="8.7109375" style="64"/>
    <col min="6584" max="6584" width="23.42578125" style="64" customWidth="1"/>
    <col min="6585" max="6585" width="22.42578125" style="64" customWidth="1"/>
    <col min="6586" max="6586" width="30.42578125" style="64" customWidth="1"/>
    <col min="6587" max="6587" width="35" style="64" customWidth="1"/>
    <col min="6588" max="6589" width="8.42578125" style="64" customWidth="1"/>
    <col min="6590" max="6590" width="10.42578125" style="64" customWidth="1"/>
    <col min="6591" max="6591" width="12" style="64" customWidth="1"/>
    <col min="6592" max="6592" width="7.42578125" style="64" customWidth="1"/>
    <col min="6593" max="6593" width="6.42578125" style="64" customWidth="1"/>
    <col min="6594" max="6594" width="8" style="64" customWidth="1"/>
    <col min="6595" max="6596" width="7.42578125" style="64" customWidth="1"/>
    <col min="6597" max="6597" width="10.85546875" style="64" customWidth="1"/>
    <col min="6598" max="6598" width="10.140625" style="64" customWidth="1"/>
    <col min="6599" max="6599" width="8.7109375" style="64"/>
    <col min="6600" max="6600" width="13.140625" style="64" customWidth="1"/>
    <col min="6601" max="6601" width="8.42578125" style="64" customWidth="1"/>
    <col min="6602" max="6602" width="12.42578125" style="64" customWidth="1"/>
    <col min="6603" max="6603" width="9" style="64" customWidth="1"/>
    <col min="6604" max="6604" width="8.7109375" style="64"/>
    <col min="6605" max="6605" width="12.42578125" style="64" customWidth="1"/>
    <col min="6606" max="6606" width="6.42578125" style="64" customWidth="1"/>
    <col min="6607" max="6607" width="8.7109375" style="64"/>
    <col min="6608" max="6608" width="12.42578125" style="64" customWidth="1"/>
    <col min="6609" max="6609" width="8.7109375" style="64"/>
    <col min="6610" max="6610" width="8.42578125" style="64" customWidth="1"/>
    <col min="6611" max="6611" width="11.140625" style="64" customWidth="1"/>
    <col min="6612" max="6612" width="10.140625" style="64" customWidth="1"/>
    <col min="6613" max="6613" width="10.42578125" style="64" customWidth="1"/>
    <col min="6614" max="6614" width="9.42578125" style="64" customWidth="1"/>
    <col min="6615" max="6615" width="8.42578125" style="64" customWidth="1"/>
    <col min="6616" max="6839" width="8.7109375" style="64"/>
    <col min="6840" max="6840" width="23.42578125" style="64" customWidth="1"/>
    <col min="6841" max="6841" width="22.42578125" style="64" customWidth="1"/>
    <col min="6842" max="6842" width="30.42578125" style="64" customWidth="1"/>
    <col min="6843" max="6843" width="35" style="64" customWidth="1"/>
    <col min="6844" max="6845" width="8.42578125" style="64" customWidth="1"/>
    <col min="6846" max="6846" width="10.42578125" style="64" customWidth="1"/>
    <col min="6847" max="6847" width="12" style="64" customWidth="1"/>
    <col min="6848" max="6848" width="7.42578125" style="64" customWidth="1"/>
    <col min="6849" max="6849" width="6.42578125" style="64" customWidth="1"/>
    <col min="6850" max="6850" width="8" style="64" customWidth="1"/>
    <col min="6851" max="6852" width="7.42578125" style="64" customWidth="1"/>
    <col min="6853" max="6853" width="10.85546875" style="64" customWidth="1"/>
    <col min="6854" max="6854" width="10.140625" style="64" customWidth="1"/>
    <col min="6855" max="6855" width="8.7109375" style="64"/>
    <col min="6856" max="6856" width="13.140625" style="64" customWidth="1"/>
    <col min="6857" max="6857" width="8.42578125" style="64" customWidth="1"/>
    <col min="6858" max="6858" width="12.42578125" style="64" customWidth="1"/>
    <col min="6859" max="6859" width="9" style="64" customWidth="1"/>
    <col min="6860" max="6860" width="8.7109375" style="64"/>
    <col min="6861" max="6861" width="12.42578125" style="64" customWidth="1"/>
    <col min="6862" max="6862" width="6.42578125" style="64" customWidth="1"/>
    <col min="6863" max="6863" width="8.7109375" style="64"/>
    <col min="6864" max="6864" width="12.42578125" style="64" customWidth="1"/>
    <col min="6865" max="6865" width="8.7109375" style="64"/>
    <col min="6866" max="6866" width="8.42578125" style="64" customWidth="1"/>
    <col min="6867" max="6867" width="11.140625" style="64" customWidth="1"/>
    <col min="6868" max="6868" width="10.140625" style="64" customWidth="1"/>
    <col min="6869" max="6869" width="10.42578125" style="64" customWidth="1"/>
    <col min="6870" max="6870" width="9.42578125" style="64" customWidth="1"/>
    <col min="6871" max="6871" width="8.42578125" style="64" customWidth="1"/>
    <col min="6872" max="7095" width="8.7109375" style="64"/>
    <col min="7096" max="7096" width="23.42578125" style="64" customWidth="1"/>
    <col min="7097" max="7097" width="22.42578125" style="64" customWidth="1"/>
    <col min="7098" max="7098" width="30.42578125" style="64" customWidth="1"/>
    <col min="7099" max="7099" width="35" style="64" customWidth="1"/>
    <col min="7100" max="7101" width="8.42578125" style="64" customWidth="1"/>
    <col min="7102" max="7102" width="10.42578125" style="64" customWidth="1"/>
    <col min="7103" max="7103" width="12" style="64" customWidth="1"/>
    <col min="7104" max="7104" width="7.42578125" style="64" customWidth="1"/>
    <col min="7105" max="7105" width="6.42578125" style="64" customWidth="1"/>
    <col min="7106" max="7106" width="8" style="64" customWidth="1"/>
    <col min="7107" max="7108" width="7.42578125" style="64" customWidth="1"/>
    <col min="7109" max="7109" width="10.85546875" style="64" customWidth="1"/>
    <col min="7110" max="7110" width="10.140625" style="64" customWidth="1"/>
    <col min="7111" max="7111" width="8.7109375" style="64"/>
    <col min="7112" max="7112" width="13.140625" style="64" customWidth="1"/>
    <col min="7113" max="7113" width="8.42578125" style="64" customWidth="1"/>
    <col min="7114" max="7114" width="12.42578125" style="64" customWidth="1"/>
    <col min="7115" max="7115" width="9" style="64" customWidth="1"/>
    <col min="7116" max="7116" width="8.7109375" style="64"/>
    <col min="7117" max="7117" width="12.42578125" style="64" customWidth="1"/>
    <col min="7118" max="7118" width="6.42578125" style="64" customWidth="1"/>
    <col min="7119" max="7119" width="8.7109375" style="64"/>
    <col min="7120" max="7120" width="12.42578125" style="64" customWidth="1"/>
    <col min="7121" max="7121" width="8.7109375" style="64"/>
    <col min="7122" max="7122" width="8.42578125" style="64" customWidth="1"/>
    <col min="7123" max="7123" width="11.140625" style="64" customWidth="1"/>
    <col min="7124" max="7124" width="10.140625" style="64" customWidth="1"/>
    <col min="7125" max="7125" width="10.42578125" style="64" customWidth="1"/>
    <col min="7126" max="7126" width="9.42578125" style="64" customWidth="1"/>
    <col min="7127" max="7127" width="8.42578125" style="64" customWidth="1"/>
    <col min="7128" max="7351" width="8.7109375" style="64"/>
    <col min="7352" max="7352" width="23.42578125" style="64" customWidth="1"/>
    <col min="7353" max="7353" width="22.42578125" style="64" customWidth="1"/>
    <col min="7354" max="7354" width="30.42578125" style="64" customWidth="1"/>
    <col min="7355" max="7355" width="35" style="64" customWidth="1"/>
    <col min="7356" max="7357" width="8.42578125" style="64" customWidth="1"/>
    <col min="7358" max="7358" width="10.42578125" style="64" customWidth="1"/>
    <col min="7359" max="7359" width="12" style="64" customWidth="1"/>
    <col min="7360" max="7360" width="7.42578125" style="64" customWidth="1"/>
    <col min="7361" max="7361" width="6.42578125" style="64" customWidth="1"/>
    <col min="7362" max="7362" width="8" style="64" customWidth="1"/>
    <col min="7363" max="7364" width="7.42578125" style="64" customWidth="1"/>
    <col min="7365" max="7365" width="10.85546875" style="64" customWidth="1"/>
    <col min="7366" max="7366" width="10.140625" style="64" customWidth="1"/>
    <col min="7367" max="7367" width="8.7109375" style="64"/>
    <col min="7368" max="7368" width="13.140625" style="64" customWidth="1"/>
    <col min="7369" max="7369" width="8.42578125" style="64" customWidth="1"/>
    <col min="7370" max="7370" width="12.42578125" style="64" customWidth="1"/>
    <col min="7371" max="7371" width="9" style="64" customWidth="1"/>
    <col min="7372" max="7372" width="8.7109375" style="64"/>
    <col min="7373" max="7373" width="12.42578125" style="64" customWidth="1"/>
    <col min="7374" max="7374" width="6.42578125" style="64" customWidth="1"/>
    <col min="7375" max="7375" width="8.7109375" style="64"/>
    <col min="7376" max="7376" width="12.42578125" style="64" customWidth="1"/>
    <col min="7377" max="7377" width="8.7109375" style="64"/>
    <col min="7378" max="7378" width="8.42578125" style="64" customWidth="1"/>
    <col min="7379" max="7379" width="11.140625" style="64" customWidth="1"/>
    <col min="7380" max="7380" width="10.140625" style="64" customWidth="1"/>
    <col min="7381" max="7381" width="10.42578125" style="64" customWidth="1"/>
    <col min="7382" max="7382" width="9.42578125" style="64" customWidth="1"/>
    <col min="7383" max="7383" width="8.42578125" style="64" customWidth="1"/>
    <col min="7384" max="7607" width="8.7109375" style="64"/>
    <col min="7608" max="7608" width="23.42578125" style="64" customWidth="1"/>
    <col min="7609" max="7609" width="22.42578125" style="64" customWidth="1"/>
    <col min="7610" max="7610" width="30.42578125" style="64" customWidth="1"/>
    <col min="7611" max="7611" width="35" style="64" customWidth="1"/>
    <col min="7612" max="7613" width="8.42578125" style="64" customWidth="1"/>
    <col min="7614" max="7614" width="10.42578125" style="64" customWidth="1"/>
    <col min="7615" max="7615" width="12" style="64" customWidth="1"/>
    <col min="7616" max="7616" width="7.42578125" style="64" customWidth="1"/>
    <col min="7617" max="7617" width="6.42578125" style="64" customWidth="1"/>
    <col min="7618" max="7618" width="8" style="64" customWidth="1"/>
    <col min="7619" max="7620" width="7.42578125" style="64" customWidth="1"/>
    <col min="7621" max="7621" width="10.85546875" style="64" customWidth="1"/>
    <col min="7622" max="7622" width="10.140625" style="64" customWidth="1"/>
    <col min="7623" max="7623" width="8.7109375" style="64"/>
    <col min="7624" max="7624" width="13.140625" style="64" customWidth="1"/>
    <col min="7625" max="7625" width="8.42578125" style="64" customWidth="1"/>
    <col min="7626" max="7626" width="12.42578125" style="64" customWidth="1"/>
    <col min="7627" max="7627" width="9" style="64" customWidth="1"/>
    <col min="7628" max="7628" width="8.7109375" style="64"/>
    <col min="7629" max="7629" width="12.42578125" style="64" customWidth="1"/>
    <col min="7630" max="7630" width="6.42578125" style="64" customWidth="1"/>
    <col min="7631" max="7631" width="8.7109375" style="64"/>
    <col min="7632" max="7632" width="12.42578125" style="64" customWidth="1"/>
    <col min="7633" max="7633" width="8.7109375" style="64"/>
    <col min="7634" max="7634" width="8.42578125" style="64" customWidth="1"/>
    <col min="7635" max="7635" width="11.140625" style="64" customWidth="1"/>
    <col min="7636" max="7636" width="10.140625" style="64" customWidth="1"/>
    <col min="7637" max="7637" width="10.42578125" style="64" customWidth="1"/>
    <col min="7638" max="7638" width="9.42578125" style="64" customWidth="1"/>
    <col min="7639" max="7639" width="8.42578125" style="64" customWidth="1"/>
    <col min="7640" max="7863" width="8.7109375" style="64"/>
    <col min="7864" max="7864" width="23.42578125" style="64" customWidth="1"/>
    <col min="7865" max="7865" width="22.42578125" style="64" customWidth="1"/>
    <col min="7866" max="7866" width="30.42578125" style="64" customWidth="1"/>
    <col min="7867" max="7867" width="35" style="64" customWidth="1"/>
    <col min="7868" max="7869" width="8.42578125" style="64" customWidth="1"/>
    <col min="7870" max="7870" width="10.42578125" style="64" customWidth="1"/>
    <col min="7871" max="7871" width="12" style="64" customWidth="1"/>
    <col min="7872" max="7872" width="7.42578125" style="64" customWidth="1"/>
    <col min="7873" max="7873" width="6.42578125" style="64" customWidth="1"/>
    <col min="7874" max="7874" width="8" style="64" customWidth="1"/>
    <col min="7875" max="7876" width="7.42578125" style="64" customWidth="1"/>
    <col min="7877" max="7877" width="10.85546875" style="64" customWidth="1"/>
    <col min="7878" max="7878" width="10.140625" style="64" customWidth="1"/>
    <col min="7879" max="7879" width="8.7109375" style="64"/>
    <col min="7880" max="7880" width="13.140625" style="64" customWidth="1"/>
    <col min="7881" max="7881" width="8.42578125" style="64" customWidth="1"/>
    <col min="7882" max="7882" width="12.42578125" style="64" customWidth="1"/>
    <col min="7883" max="7883" width="9" style="64" customWidth="1"/>
    <col min="7884" max="7884" width="8.7109375" style="64"/>
    <col min="7885" max="7885" width="12.42578125" style="64" customWidth="1"/>
    <col min="7886" max="7886" width="6.42578125" style="64" customWidth="1"/>
    <col min="7887" max="7887" width="8.7109375" style="64"/>
    <col min="7888" max="7888" width="12.42578125" style="64" customWidth="1"/>
    <col min="7889" max="7889" width="8.7109375" style="64"/>
    <col min="7890" max="7890" width="8.42578125" style="64" customWidth="1"/>
    <col min="7891" max="7891" width="11.140625" style="64" customWidth="1"/>
    <col min="7892" max="7892" width="10.140625" style="64" customWidth="1"/>
    <col min="7893" max="7893" width="10.42578125" style="64" customWidth="1"/>
    <col min="7894" max="7894" width="9.42578125" style="64" customWidth="1"/>
    <col min="7895" max="7895" width="8.42578125" style="64" customWidth="1"/>
    <col min="7896" max="8119" width="8.7109375" style="64"/>
    <col min="8120" max="8120" width="23.42578125" style="64" customWidth="1"/>
    <col min="8121" max="8121" width="22.42578125" style="64" customWidth="1"/>
    <col min="8122" max="8122" width="30.42578125" style="64" customWidth="1"/>
    <col min="8123" max="8123" width="35" style="64" customWidth="1"/>
    <col min="8124" max="8125" width="8.42578125" style="64" customWidth="1"/>
    <col min="8126" max="8126" width="10.42578125" style="64" customWidth="1"/>
    <col min="8127" max="8127" width="12" style="64" customWidth="1"/>
    <col min="8128" max="8128" width="7.42578125" style="64" customWidth="1"/>
    <col min="8129" max="8129" width="6.42578125" style="64" customWidth="1"/>
    <col min="8130" max="8130" width="8" style="64" customWidth="1"/>
    <col min="8131" max="8132" width="7.42578125" style="64" customWidth="1"/>
    <col min="8133" max="8133" width="10.85546875" style="64" customWidth="1"/>
    <col min="8134" max="8134" width="10.140625" style="64" customWidth="1"/>
    <col min="8135" max="8135" width="8.7109375" style="64"/>
    <col min="8136" max="8136" width="13.140625" style="64" customWidth="1"/>
    <col min="8137" max="8137" width="8.42578125" style="64" customWidth="1"/>
    <col min="8138" max="8138" width="12.42578125" style="64" customWidth="1"/>
    <col min="8139" max="8139" width="9" style="64" customWidth="1"/>
    <col min="8140" max="8140" width="8.7109375" style="64"/>
    <col min="8141" max="8141" width="12.42578125" style="64" customWidth="1"/>
    <col min="8142" max="8142" width="6.42578125" style="64" customWidth="1"/>
    <col min="8143" max="8143" width="8.7109375" style="64"/>
    <col min="8144" max="8144" width="12.42578125" style="64" customWidth="1"/>
    <col min="8145" max="8145" width="8.7109375" style="64"/>
    <col min="8146" max="8146" width="8.42578125" style="64" customWidth="1"/>
    <col min="8147" max="8147" width="11.140625" style="64" customWidth="1"/>
    <col min="8148" max="8148" width="10.140625" style="64" customWidth="1"/>
    <col min="8149" max="8149" width="10.42578125" style="64" customWidth="1"/>
    <col min="8150" max="8150" width="9.42578125" style="64" customWidth="1"/>
    <col min="8151" max="8151" width="8.42578125" style="64" customWidth="1"/>
    <col min="8152" max="8375" width="8.7109375" style="64"/>
    <col min="8376" max="8376" width="23.42578125" style="64" customWidth="1"/>
    <col min="8377" max="8377" width="22.42578125" style="64" customWidth="1"/>
    <col min="8378" max="8378" width="30.42578125" style="64" customWidth="1"/>
    <col min="8379" max="8379" width="35" style="64" customWidth="1"/>
    <col min="8380" max="8381" width="8.42578125" style="64" customWidth="1"/>
    <col min="8382" max="8382" width="10.42578125" style="64" customWidth="1"/>
    <col min="8383" max="8383" width="12" style="64" customWidth="1"/>
    <col min="8384" max="8384" width="7.42578125" style="64" customWidth="1"/>
    <col min="8385" max="8385" width="6.42578125" style="64" customWidth="1"/>
    <col min="8386" max="8386" width="8" style="64" customWidth="1"/>
    <col min="8387" max="8388" width="7.42578125" style="64" customWidth="1"/>
    <col min="8389" max="8389" width="10.85546875" style="64" customWidth="1"/>
    <col min="8390" max="8390" width="10.140625" style="64" customWidth="1"/>
    <col min="8391" max="8391" width="8.7109375" style="64"/>
    <col min="8392" max="8392" width="13.140625" style="64" customWidth="1"/>
    <col min="8393" max="8393" width="8.42578125" style="64" customWidth="1"/>
    <col min="8394" max="8394" width="12.42578125" style="64" customWidth="1"/>
    <col min="8395" max="8395" width="9" style="64" customWidth="1"/>
    <col min="8396" max="8396" width="8.7109375" style="64"/>
    <col min="8397" max="8397" width="12.42578125" style="64" customWidth="1"/>
    <col min="8398" max="8398" width="6.42578125" style="64" customWidth="1"/>
    <col min="8399" max="8399" width="8.7109375" style="64"/>
    <col min="8400" max="8400" width="12.42578125" style="64" customWidth="1"/>
    <col min="8401" max="8401" width="8.7109375" style="64"/>
    <col min="8402" max="8402" width="8.42578125" style="64" customWidth="1"/>
    <col min="8403" max="8403" width="11.140625" style="64" customWidth="1"/>
    <col min="8404" max="8404" width="10.140625" style="64" customWidth="1"/>
    <col min="8405" max="8405" width="10.42578125" style="64" customWidth="1"/>
    <col min="8406" max="8406" width="9.42578125" style="64" customWidth="1"/>
    <col min="8407" max="8407" width="8.42578125" style="64" customWidth="1"/>
    <col min="8408" max="8631" width="8.7109375" style="64"/>
    <col min="8632" max="8632" width="23.42578125" style="64" customWidth="1"/>
    <col min="8633" max="8633" width="22.42578125" style="64" customWidth="1"/>
    <col min="8634" max="8634" width="30.42578125" style="64" customWidth="1"/>
    <col min="8635" max="8635" width="35" style="64" customWidth="1"/>
    <col min="8636" max="8637" width="8.42578125" style="64" customWidth="1"/>
    <col min="8638" max="8638" width="10.42578125" style="64" customWidth="1"/>
    <col min="8639" max="8639" width="12" style="64" customWidth="1"/>
    <col min="8640" max="8640" width="7.42578125" style="64" customWidth="1"/>
    <col min="8641" max="8641" width="6.42578125" style="64" customWidth="1"/>
    <col min="8642" max="8642" width="8" style="64" customWidth="1"/>
    <col min="8643" max="8644" width="7.42578125" style="64" customWidth="1"/>
    <col min="8645" max="8645" width="10.85546875" style="64" customWidth="1"/>
    <col min="8646" max="8646" width="10.140625" style="64" customWidth="1"/>
    <col min="8647" max="8647" width="8.7109375" style="64"/>
    <col min="8648" max="8648" width="13.140625" style="64" customWidth="1"/>
    <col min="8649" max="8649" width="8.42578125" style="64" customWidth="1"/>
    <col min="8650" max="8650" width="12.42578125" style="64" customWidth="1"/>
    <col min="8651" max="8651" width="9" style="64" customWidth="1"/>
    <col min="8652" max="8652" width="8.7109375" style="64"/>
    <col min="8653" max="8653" width="12.42578125" style="64" customWidth="1"/>
    <col min="8654" max="8654" width="6.42578125" style="64" customWidth="1"/>
    <col min="8655" max="8655" width="8.7109375" style="64"/>
    <col min="8656" max="8656" width="12.42578125" style="64" customWidth="1"/>
    <col min="8657" max="8657" width="8.7109375" style="64"/>
    <col min="8658" max="8658" width="8.42578125" style="64" customWidth="1"/>
    <col min="8659" max="8659" width="11.140625" style="64" customWidth="1"/>
    <col min="8660" max="8660" width="10.140625" style="64" customWidth="1"/>
    <col min="8661" max="8661" width="10.42578125" style="64" customWidth="1"/>
    <col min="8662" max="8662" width="9.42578125" style="64" customWidth="1"/>
    <col min="8663" max="8663" width="8.42578125" style="64" customWidth="1"/>
    <col min="8664" max="8887" width="8.7109375" style="64"/>
    <col min="8888" max="8888" width="23.42578125" style="64" customWidth="1"/>
    <col min="8889" max="8889" width="22.42578125" style="64" customWidth="1"/>
    <col min="8890" max="8890" width="30.42578125" style="64" customWidth="1"/>
    <col min="8891" max="8891" width="35" style="64" customWidth="1"/>
    <col min="8892" max="8893" width="8.42578125" style="64" customWidth="1"/>
    <col min="8894" max="8894" width="10.42578125" style="64" customWidth="1"/>
    <col min="8895" max="8895" width="12" style="64" customWidth="1"/>
    <col min="8896" max="8896" width="7.42578125" style="64" customWidth="1"/>
    <col min="8897" max="8897" width="6.42578125" style="64" customWidth="1"/>
    <col min="8898" max="8898" width="8" style="64" customWidth="1"/>
    <col min="8899" max="8900" width="7.42578125" style="64" customWidth="1"/>
    <col min="8901" max="8901" width="10.85546875" style="64" customWidth="1"/>
    <col min="8902" max="8902" width="10.140625" style="64" customWidth="1"/>
    <col min="8903" max="8903" width="8.7109375" style="64"/>
    <col min="8904" max="8904" width="13.140625" style="64" customWidth="1"/>
    <col min="8905" max="8905" width="8.42578125" style="64" customWidth="1"/>
    <col min="8906" max="8906" width="12.42578125" style="64" customWidth="1"/>
    <col min="8907" max="8907" width="9" style="64" customWidth="1"/>
    <col min="8908" max="8908" width="8.7109375" style="64"/>
    <col min="8909" max="8909" width="12.42578125" style="64" customWidth="1"/>
    <col min="8910" max="8910" width="6.42578125" style="64" customWidth="1"/>
    <col min="8911" max="8911" width="8.7109375" style="64"/>
    <col min="8912" max="8912" width="12.42578125" style="64" customWidth="1"/>
    <col min="8913" max="8913" width="8.7109375" style="64"/>
    <col min="8914" max="8914" width="8.42578125" style="64" customWidth="1"/>
    <col min="8915" max="8915" width="11.140625" style="64" customWidth="1"/>
    <col min="8916" max="8916" width="10.140625" style="64" customWidth="1"/>
    <col min="8917" max="8917" width="10.42578125" style="64" customWidth="1"/>
    <col min="8918" max="8918" width="9.42578125" style="64" customWidth="1"/>
    <col min="8919" max="8919" width="8.42578125" style="64" customWidth="1"/>
    <col min="8920" max="9143" width="8.7109375" style="64"/>
    <col min="9144" max="9144" width="23.42578125" style="64" customWidth="1"/>
    <col min="9145" max="9145" width="22.42578125" style="64" customWidth="1"/>
    <col min="9146" max="9146" width="30.42578125" style="64" customWidth="1"/>
    <col min="9147" max="9147" width="35" style="64" customWidth="1"/>
    <col min="9148" max="9149" width="8.42578125" style="64" customWidth="1"/>
    <col min="9150" max="9150" width="10.42578125" style="64" customWidth="1"/>
    <col min="9151" max="9151" width="12" style="64" customWidth="1"/>
    <col min="9152" max="9152" width="7.42578125" style="64" customWidth="1"/>
    <col min="9153" max="9153" width="6.42578125" style="64" customWidth="1"/>
    <col min="9154" max="9154" width="8" style="64" customWidth="1"/>
    <col min="9155" max="9156" width="7.42578125" style="64" customWidth="1"/>
    <col min="9157" max="9157" width="10.85546875" style="64" customWidth="1"/>
    <col min="9158" max="9158" width="10.140625" style="64" customWidth="1"/>
    <col min="9159" max="9159" width="8.7109375" style="64"/>
    <col min="9160" max="9160" width="13.140625" style="64" customWidth="1"/>
    <col min="9161" max="9161" width="8.42578125" style="64" customWidth="1"/>
    <col min="9162" max="9162" width="12.42578125" style="64" customWidth="1"/>
    <col min="9163" max="9163" width="9" style="64" customWidth="1"/>
    <col min="9164" max="9164" width="8.7109375" style="64"/>
    <col min="9165" max="9165" width="12.42578125" style="64" customWidth="1"/>
    <col min="9166" max="9166" width="6.42578125" style="64" customWidth="1"/>
    <col min="9167" max="9167" width="8.7109375" style="64"/>
    <col min="9168" max="9168" width="12.42578125" style="64" customWidth="1"/>
    <col min="9169" max="9169" width="8.7109375" style="64"/>
    <col min="9170" max="9170" width="8.42578125" style="64" customWidth="1"/>
    <col min="9171" max="9171" width="11.140625" style="64" customWidth="1"/>
    <col min="9172" max="9172" width="10.140625" style="64" customWidth="1"/>
    <col min="9173" max="9173" width="10.42578125" style="64" customWidth="1"/>
    <col min="9174" max="9174" width="9.42578125" style="64" customWidth="1"/>
    <col min="9175" max="9175" width="8.42578125" style="64" customWidth="1"/>
    <col min="9176" max="9399" width="8.7109375" style="64"/>
    <col min="9400" max="9400" width="23.42578125" style="64" customWidth="1"/>
    <col min="9401" max="9401" width="22.42578125" style="64" customWidth="1"/>
    <col min="9402" max="9402" width="30.42578125" style="64" customWidth="1"/>
    <col min="9403" max="9403" width="35" style="64" customWidth="1"/>
    <col min="9404" max="9405" width="8.42578125" style="64" customWidth="1"/>
    <col min="9406" max="9406" width="10.42578125" style="64" customWidth="1"/>
    <col min="9407" max="9407" width="12" style="64" customWidth="1"/>
    <col min="9408" max="9408" width="7.42578125" style="64" customWidth="1"/>
    <col min="9409" max="9409" width="6.42578125" style="64" customWidth="1"/>
    <col min="9410" max="9410" width="8" style="64" customWidth="1"/>
    <col min="9411" max="9412" width="7.42578125" style="64" customWidth="1"/>
    <col min="9413" max="9413" width="10.85546875" style="64" customWidth="1"/>
    <col min="9414" max="9414" width="10.140625" style="64" customWidth="1"/>
    <col min="9415" max="9415" width="8.7109375" style="64"/>
    <col min="9416" max="9416" width="13.140625" style="64" customWidth="1"/>
    <col min="9417" max="9417" width="8.42578125" style="64" customWidth="1"/>
    <col min="9418" max="9418" width="12.42578125" style="64" customWidth="1"/>
    <col min="9419" max="9419" width="9" style="64" customWidth="1"/>
    <col min="9420" max="9420" width="8.7109375" style="64"/>
    <col min="9421" max="9421" width="12.42578125" style="64" customWidth="1"/>
    <col min="9422" max="9422" width="6.42578125" style="64" customWidth="1"/>
    <col min="9423" max="9423" width="8.7109375" style="64"/>
    <col min="9424" max="9424" width="12.42578125" style="64" customWidth="1"/>
    <col min="9425" max="9425" width="8.7109375" style="64"/>
    <col min="9426" max="9426" width="8.42578125" style="64" customWidth="1"/>
    <col min="9427" max="9427" width="11.140625" style="64" customWidth="1"/>
    <col min="9428" max="9428" width="10.140625" style="64" customWidth="1"/>
    <col min="9429" max="9429" width="10.42578125" style="64" customWidth="1"/>
    <col min="9430" max="9430" width="9.42578125" style="64" customWidth="1"/>
    <col min="9431" max="9431" width="8.42578125" style="64" customWidth="1"/>
    <col min="9432" max="9655" width="8.7109375" style="64"/>
    <col min="9656" max="9656" width="23.42578125" style="64" customWidth="1"/>
    <col min="9657" max="9657" width="22.42578125" style="64" customWidth="1"/>
    <col min="9658" max="9658" width="30.42578125" style="64" customWidth="1"/>
    <col min="9659" max="9659" width="35" style="64" customWidth="1"/>
    <col min="9660" max="9661" width="8.42578125" style="64" customWidth="1"/>
    <col min="9662" max="9662" width="10.42578125" style="64" customWidth="1"/>
    <col min="9663" max="9663" width="12" style="64" customWidth="1"/>
    <col min="9664" max="9664" width="7.42578125" style="64" customWidth="1"/>
    <col min="9665" max="9665" width="6.42578125" style="64" customWidth="1"/>
    <col min="9666" max="9666" width="8" style="64" customWidth="1"/>
    <col min="9667" max="9668" width="7.42578125" style="64" customWidth="1"/>
    <col min="9669" max="9669" width="10.85546875" style="64" customWidth="1"/>
    <col min="9670" max="9670" width="10.140625" style="64" customWidth="1"/>
    <col min="9671" max="9671" width="8.7109375" style="64"/>
    <col min="9672" max="9672" width="13.140625" style="64" customWidth="1"/>
    <col min="9673" max="9673" width="8.42578125" style="64" customWidth="1"/>
    <col min="9674" max="9674" width="12.42578125" style="64" customWidth="1"/>
    <col min="9675" max="9675" width="9" style="64" customWidth="1"/>
    <col min="9676" max="9676" width="8.7109375" style="64"/>
    <col min="9677" max="9677" width="12.42578125" style="64" customWidth="1"/>
    <col min="9678" max="9678" width="6.42578125" style="64" customWidth="1"/>
    <col min="9679" max="9679" width="8.7109375" style="64"/>
    <col min="9680" max="9680" width="12.42578125" style="64" customWidth="1"/>
    <col min="9681" max="9681" width="8.7109375" style="64"/>
    <col min="9682" max="9682" width="8.42578125" style="64" customWidth="1"/>
    <col min="9683" max="9683" width="11.140625" style="64" customWidth="1"/>
    <col min="9684" max="9684" width="10.140625" style="64" customWidth="1"/>
    <col min="9685" max="9685" width="10.42578125" style="64" customWidth="1"/>
    <col min="9686" max="9686" width="9.42578125" style="64" customWidth="1"/>
    <col min="9687" max="9687" width="8.42578125" style="64" customWidth="1"/>
    <col min="9688" max="9911" width="8.7109375" style="64"/>
    <col min="9912" max="9912" width="23.42578125" style="64" customWidth="1"/>
    <col min="9913" max="9913" width="22.42578125" style="64" customWidth="1"/>
    <col min="9914" max="9914" width="30.42578125" style="64" customWidth="1"/>
    <col min="9915" max="9915" width="35" style="64" customWidth="1"/>
    <col min="9916" max="9917" width="8.42578125" style="64" customWidth="1"/>
    <col min="9918" max="9918" width="10.42578125" style="64" customWidth="1"/>
    <col min="9919" max="9919" width="12" style="64" customWidth="1"/>
    <col min="9920" max="9920" width="7.42578125" style="64" customWidth="1"/>
    <col min="9921" max="9921" width="6.42578125" style="64" customWidth="1"/>
    <col min="9922" max="9922" width="8" style="64" customWidth="1"/>
    <col min="9923" max="9924" width="7.42578125" style="64" customWidth="1"/>
    <col min="9925" max="9925" width="10.85546875" style="64" customWidth="1"/>
    <col min="9926" max="9926" width="10.140625" style="64" customWidth="1"/>
    <col min="9927" max="9927" width="8.7109375" style="64"/>
    <col min="9928" max="9928" width="13.140625" style="64" customWidth="1"/>
    <col min="9929" max="9929" width="8.42578125" style="64" customWidth="1"/>
    <col min="9930" max="9930" width="12.42578125" style="64" customWidth="1"/>
    <col min="9931" max="9931" width="9" style="64" customWidth="1"/>
    <col min="9932" max="9932" width="8.7109375" style="64"/>
    <col min="9933" max="9933" width="12.42578125" style="64" customWidth="1"/>
    <col min="9934" max="9934" width="6.42578125" style="64" customWidth="1"/>
    <col min="9935" max="9935" width="8.7109375" style="64"/>
    <col min="9936" max="9936" width="12.42578125" style="64" customWidth="1"/>
    <col min="9937" max="9937" width="8.7109375" style="64"/>
    <col min="9938" max="9938" width="8.42578125" style="64" customWidth="1"/>
    <col min="9939" max="9939" width="11.140625" style="64" customWidth="1"/>
    <col min="9940" max="9940" width="10.140625" style="64" customWidth="1"/>
    <col min="9941" max="9941" width="10.42578125" style="64" customWidth="1"/>
    <col min="9942" max="9942" width="9.42578125" style="64" customWidth="1"/>
    <col min="9943" max="9943" width="8.42578125" style="64" customWidth="1"/>
    <col min="9944" max="10167" width="8.7109375" style="64"/>
    <col min="10168" max="10168" width="23.42578125" style="64" customWidth="1"/>
    <col min="10169" max="10169" width="22.42578125" style="64" customWidth="1"/>
    <col min="10170" max="10170" width="30.42578125" style="64" customWidth="1"/>
    <col min="10171" max="10171" width="35" style="64" customWidth="1"/>
    <col min="10172" max="10173" width="8.42578125" style="64" customWidth="1"/>
    <col min="10174" max="10174" width="10.42578125" style="64" customWidth="1"/>
    <col min="10175" max="10175" width="12" style="64" customWidth="1"/>
    <col min="10176" max="10176" width="7.42578125" style="64" customWidth="1"/>
    <col min="10177" max="10177" width="6.42578125" style="64" customWidth="1"/>
    <col min="10178" max="10178" width="8" style="64" customWidth="1"/>
    <col min="10179" max="10180" width="7.42578125" style="64" customWidth="1"/>
    <col min="10181" max="10181" width="10.85546875" style="64" customWidth="1"/>
    <col min="10182" max="10182" width="10.140625" style="64" customWidth="1"/>
    <col min="10183" max="10183" width="8.7109375" style="64"/>
    <col min="10184" max="10184" width="13.140625" style="64" customWidth="1"/>
    <col min="10185" max="10185" width="8.42578125" style="64" customWidth="1"/>
    <col min="10186" max="10186" width="12.42578125" style="64" customWidth="1"/>
    <col min="10187" max="10187" width="9" style="64" customWidth="1"/>
    <col min="10188" max="10188" width="8.7109375" style="64"/>
    <col min="10189" max="10189" width="12.42578125" style="64" customWidth="1"/>
    <col min="10190" max="10190" width="6.42578125" style="64" customWidth="1"/>
    <col min="10191" max="10191" width="8.7109375" style="64"/>
    <col min="10192" max="10192" width="12.42578125" style="64" customWidth="1"/>
    <col min="10193" max="10193" width="8.7109375" style="64"/>
    <col min="10194" max="10194" width="8.42578125" style="64" customWidth="1"/>
    <col min="10195" max="10195" width="11.140625" style="64" customWidth="1"/>
    <col min="10196" max="10196" width="10.140625" style="64" customWidth="1"/>
    <col min="10197" max="10197" width="10.42578125" style="64" customWidth="1"/>
    <col min="10198" max="10198" width="9.42578125" style="64" customWidth="1"/>
    <col min="10199" max="10199" width="8.42578125" style="64" customWidth="1"/>
    <col min="10200" max="10423" width="8.7109375" style="64"/>
    <col min="10424" max="10424" width="23.42578125" style="64" customWidth="1"/>
    <col min="10425" max="10425" width="22.42578125" style="64" customWidth="1"/>
    <col min="10426" max="10426" width="30.42578125" style="64" customWidth="1"/>
    <col min="10427" max="10427" width="35" style="64" customWidth="1"/>
    <col min="10428" max="10429" width="8.42578125" style="64" customWidth="1"/>
    <col min="10430" max="10430" width="10.42578125" style="64" customWidth="1"/>
    <col min="10431" max="10431" width="12" style="64" customWidth="1"/>
    <col min="10432" max="10432" width="7.42578125" style="64" customWidth="1"/>
    <col min="10433" max="10433" width="6.42578125" style="64" customWidth="1"/>
    <col min="10434" max="10434" width="8" style="64" customWidth="1"/>
    <col min="10435" max="10436" width="7.42578125" style="64" customWidth="1"/>
    <col min="10437" max="10437" width="10.85546875" style="64" customWidth="1"/>
    <col min="10438" max="10438" width="10.140625" style="64" customWidth="1"/>
    <col min="10439" max="10439" width="8.7109375" style="64"/>
    <col min="10440" max="10440" width="13.140625" style="64" customWidth="1"/>
    <col min="10441" max="10441" width="8.42578125" style="64" customWidth="1"/>
    <col min="10442" max="10442" width="12.42578125" style="64" customWidth="1"/>
    <col min="10443" max="10443" width="9" style="64" customWidth="1"/>
    <col min="10444" max="10444" width="8.7109375" style="64"/>
    <col min="10445" max="10445" width="12.42578125" style="64" customWidth="1"/>
    <col min="10446" max="10446" width="6.42578125" style="64" customWidth="1"/>
    <col min="10447" max="10447" width="8.7109375" style="64"/>
    <col min="10448" max="10448" width="12.42578125" style="64" customWidth="1"/>
    <col min="10449" max="10449" width="8.7109375" style="64"/>
    <col min="10450" max="10450" width="8.42578125" style="64" customWidth="1"/>
    <col min="10451" max="10451" width="11.140625" style="64" customWidth="1"/>
    <col min="10452" max="10452" width="10.140625" style="64" customWidth="1"/>
    <col min="10453" max="10453" width="10.42578125" style="64" customWidth="1"/>
    <col min="10454" max="10454" width="9.42578125" style="64" customWidth="1"/>
    <col min="10455" max="10455" width="8.42578125" style="64" customWidth="1"/>
    <col min="10456" max="10679" width="8.7109375" style="64"/>
    <col min="10680" max="10680" width="23.42578125" style="64" customWidth="1"/>
    <col min="10681" max="10681" width="22.42578125" style="64" customWidth="1"/>
    <col min="10682" max="10682" width="30.42578125" style="64" customWidth="1"/>
    <col min="10683" max="10683" width="35" style="64" customWidth="1"/>
    <col min="10684" max="10685" width="8.42578125" style="64" customWidth="1"/>
    <col min="10686" max="10686" width="10.42578125" style="64" customWidth="1"/>
    <col min="10687" max="10687" width="12" style="64" customWidth="1"/>
    <col min="10688" max="10688" width="7.42578125" style="64" customWidth="1"/>
    <col min="10689" max="10689" width="6.42578125" style="64" customWidth="1"/>
    <col min="10690" max="10690" width="8" style="64" customWidth="1"/>
    <col min="10691" max="10692" width="7.42578125" style="64" customWidth="1"/>
    <col min="10693" max="10693" width="10.85546875" style="64" customWidth="1"/>
    <col min="10694" max="10694" width="10.140625" style="64" customWidth="1"/>
    <col min="10695" max="10695" width="8.7109375" style="64"/>
    <col min="10696" max="10696" width="13.140625" style="64" customWidth="1"/>
    <col min="10697" max="10697" width="8.42578125" style="64" customWidth="1"/>
    <col min="10698" max="10698" width="12.42578125" style="64" customWidth="1"/>
    <col min="10699" max="10699" width="9" style="64" customWidth="1"/>
    <col min="10700" max="10700" width="8.7109375" style="64"/>
    <col min="10701" max="10701" width="12.42578125" style="64" customWidth="1"/>
    <col min="10702" max="10702" width="6.42578125" style="64" customWidth="1"/>
    <col min="10703" max="10703" width="8.7109375" style="64"/>
    <col min="10704" max="10704" width="12.42578125" style="64" customWidth="1"/>
    <col min="10705" max="10705" width="8.7109375" style="64"/>
    <col min="10706" max="10706" width="8.42578125" style="64" customWidth="1"/>
    <col min="10707" max="10707" width="11.140625" style="64" customWidth="1"/>
    <col min="10708" max="10708" width="10.140625" style="64" customWidth="1"/>
    <col min="10709" max="10709" width="10.42578125" style="64" customWidth="1"/>
    <col min="10710" max="10710" width="9.42578125" style="64" customWidth="1"/>
    <col min="10711" max="10711" width="8.42578125" style="64" customWidth="1"/>
    <col min="10712" max="10935" width="8.7109375" style="64"/>
    <col min="10936" max="10936" width="23.42578125" style="64" customWidth="1"/>
    <col min="10937" max="10937" width="22.42578125" style="64" customWidth="1"/>
    <col min="10938" max="10938" width="30.42578125" style="64" customWidth="1"/>
    <col min="10939" max="10939" width="35" style="64" customWidth="1"/>
    <col min="10940" max="10941" width="8.42578125" style="64" customWidth="1"/>
    <col min="10942" max="10942" width="10.42578125" style="64" customWidth="1"/>
    <col min="10943" max="10943" width="12" style="64" customWidth="1"/>
    <col min="10944" max="10944" width="7.42578125" style="64" customWidth="1"/>
    <col min="10945" max="10945" width="6.42578125" style="64" customWidth="1"/>
    <col min="10946" max="10946" width="8" style="64" customWidth="1"/>
    <col min="10947" max="10948" width="7.42578125" style="64" customWidth="1"/>
    <col min="10949" max="10949" width="10.85546875" style="64" customWidth="1"/>
    <col min="10950" max="10950" width="10.140625" style="64" customWidth="1"/>
    <col min="10951" max="10951" width="8.7109375" style="64"/>
    <col min="10952" max="10952" width="13.140625" style="64" customWidth="1"/>
    <col min="10953" max="10953" width="8.42578125" style="64" customWidth="1"/>
    <col min="10954" max="10954" width="12.42578125" style="64" customWidth="1"/>
    <col min="10955" max="10955" width="9" style="64" customWidth="1"/>
    <col min="10956" max="10956" width="8.7109375" style="64"/>
    <col min="10957" max="10957" width="12.42578125" style="64" customWidth="1"/>
    <col min="10958" max="10958" width="6.42578125" style="64" customWidth="1"/>
    <col min="10959" max="10959" width="8.7109375" style="64"/>
    <col min="10960" max="10960" width="12.42578125" style="64" customWidth="1"/>
    <col min="10961" max="10961" width="8.7109375" style="64"/>
    <col min="10962" max="10962" width="8.42578125" style="64" customWidth="1"/>
    <col min="10963" max="10963" width="11.140625" style="64" customWidth="1"/>
    <col min="10964" max="10964" width="10.140625" style="64" customWidth="1"/>
    <col min="10965" max="10965" width="10.42578125" style="64" customWidth="1"/>
    <col min="10966" max="10966" width="9.42578125" style="64" customWidth="1"/>
    <col min="10967" max="10967" width="8.42578125" style="64" customWidth="1"/>
    <col min="10968" max="11191" width="8.7109375" style="64"/>
    <col min="11192" max="11192" width="23.42578125" style="64" customWidth="1"/>
    <col min="11193" max="11193" width="22.42578125" style="64" customWidth="1"/>
    <col min="11194" max="11194" width="30.42578125" style="64" customWidth="1"/>
    <col min="11195" max="11195" width="35" style="64" customWidth="1"/>
    <col min="11196" max="11197" width="8.42578125" style="64" customWidth="1"/>
    <col min="11198" max="11198" width="10.42578125" style="64" customWidth="1"/>
    <col min="11199" max="11199" width="12" style="64" customWidth="1"/>
    <col min="11200" max="11200" width="7.42578125" style="64" customWidth="1"/>
    <col min="11201" max="11201" width="6.42578125" style="64" customWidth="1"/>
    <col min="11202" max="11202" width="8" style="64" customWidth="1"/>
    <col min="11203" max="11204" width="7.42578125" style="64" customWidth="1"/>
    <col min="11205" max="11205" width="10.85546875" style="64" customWidth="1"/>
    <col min="11206" max="11206" width="10.140625" style="64" customWidth="1"/>
    <col min="11207" max="11207" width="8.7109375" style="64"/>
    <col min="11208" max="11208" width="13.140625" style="64" customWidth="1"/>
    <col min="11209" max="11209" width="8.42578125" style="64" customWidth="1"/>
    <col min="11210" max="11210" width="12.42578125" style="64" customWidth="1"/>
    <col min="11211" max="11211" width="9" style="64" customWidth="1"/>
    <col min="11212" max="11212" width="8.7109375" style="64"/>
    <col min="11213" max="11213" width="12.42578125" style="64" customWidth="1"/>
    <col min="11214" max="11214" width="6.42578125" style="64" customWidth="1"/>
    <col min="11215" max="11215" width="8.7109375" style="64"/>
    <col min="11216" max="11216" width="12.42578125" style="64" customWidth="1"/>
    <col min="11217" max="11217" width="8.7109375" style="64"/>
    <col min="11218" max="11218" width="8.42578125" style="64" customWidth="1"/>
    <col min="11219" max="11219" width="11.140625" style="64" customWidth="1"/>
    <col min="11220" max="11220" width="10.140625" style="64" customWidth="1"/>
    <col min="11221" max="11221" width="10.42578125" style="64" customWidth="1"/>
    <col min="11222" max="11222" width="9.42578125" style="64" customWidth="1"/>
    <col min="11223" max="11223" width="8.42578125" style="64" customWidth="1"/>
    <col min="11224" max="11447" width="8.7109375" style="64"/>
    <col min="11448" max="11448" width="23.42578125" style="64" customWidth="1"/>
    <col min="11449" max="11449" width="22.42578125" style="64" customWidth="1"/>
    <col min="11450" max="11450" width="30.42578125" style="64" customWidth="1"/>
    <col min="11451" max="11451" width="35" style="64" customWidth="1"/>
    <col min="11452" max="11453" width="8.42578125" style="64" customWidth="1"/>
    <col min="11454" max="11454" width="10.42578125" style="64" customWidth="1"/>
    <col min="11455" max="11455" width="12" style="64" customWidth="1"/>
    <col min="11456" max="11456" width="7.42578125" style="64" customWidth="1"/>
    <col min="11457" max="11457" width="6.42578125" style="64" customWidth="1"/>
    <col min="11458" max="11458" width="8" style="64" customWidth="1"/>
    <col min="11459" max="11460" width="7.42578125" style="64" customWidth="1"/>
    <col min="11461" max="11461" width="10.85546875" style="64" customWidth="1"/>
    <col min="11462" max="11462" width="10.140625" style="64" customWidth="1"/>
    <col min="11463" max="11463" width="8.7109375" style="64"/>
    <col min="11464" max="11464" width="13.140625" style="64" customWidth="1"/>
    <col min="11465" max="11465" width="8.42578125" style="64" customWidth="1"/>
    <col min="11466" max="11466" width="12.42578125" style="64" customWidth="1"/>
    <col min="11467" max="11467" width="9" style="64" customWidth="1"/>
    <col min="11468" max="11468" width="8.7109375" style="64"/>
    <col min="11469" max="11469" width="12.42578125" style="64" customWidth="1"/>
    <col min="11470" max="11470" width="6.42578125" style="64" customWidth="1"/>
    <col min="11471" max="11471" width="8.7109375" style="64"/>
    <col min="11472" max="11472" width="12.42578125" style="64" customWidth="1"/>
    <col min="11473" max="11473" width="8.7109375" style="64"/>
    <col min="11474" max="11474" width="8.42578125" style="64" customWidth="1"/>
    <col min="11475" max="11475" width="11.140625" style="64" customWidth="1"/>
    <col min="11476" max="11476" width="10.140625" style="64" customWidth="1"/>
    <col min="11477" max="11477" width="10.42578125" style="64" customWidth="1"/>
    <col min="11478" max="11478" width="9.42578125" style="64" customWidth="1"/>
    <col min="11479" max="11479" width="8.42578125" style="64" customWidth="1"/>
    <col min="11480" max="11703" width="8.7109375" style="64"/>
    <col min="11704" max="11704" width="23.42578125" style="64" customWidth="1"/>
    <col min="11705" max="11705" width="22.42578125" style="64" customWidth="1"/>
    <col min="11706" max="11706" width="30.42578125" style="64" customWidth="1"/>
    <col min="11707" max="11707" width="35" style="64" customWidth="1"/>
    <col min="11708" max="11709" width="8.42578125" style="64" customWidth="1"/>
    <col min="11710" max="11710" width="10.42578125" style="64" customWidth="1"/>
    <col min="11711" max="11711" width="12" style="64" customWidth="1"/>
    <col min="11712" max="11712" width="7.42578125" style="64" customWidth="1"/>
    <col min="11713" max="11713" width="6.42578125" style="64" customWidth="1"/>
    <col min="11714" max="11714" width="8" style="64" customWidth="1"/>
    <col min="11715" max="11716" width="7.42578125" style="64" customWidth="1"/>
    <col min="11717" max="11717" width="10.85546875" style="64" customWidth="1"/>
    <col min="11718" max="11718" width="10.140625" style="64" customWidth="1"/>
    <col min="11719" max="11719" width="8.7109375" style="64"/>
    <col min="11720" max="11720" width="13.140625" style="64" customWidth="1"/>
    <col min="11721" max="11721" width="8.42578125" style="64" customWidth="1"/>
    <col min="11722" max="11722" width="12.42578125" style="64" customWidth="1"/>
    <col min="11723" max="11723" width="9" style="64" customWidth="1"/>
    <col min="11724" max="11724" width="8.7109375" style="64"/>
    <col min="11725" max="11725" width="12.42578125" style="64" customWidth="1"/>
    <col min="11726" max="11726" width="6.42578125" style="64" customWidth="1"/>
    <col min="11727" max="11727" width="8.7109375" style="64"/>
    <col min="11728" max="11728" width="12.42578125" style="64" customWidth="1"/>
    <col min="11729" max="11729" width="8.7109375" style="64"/>
    <col min="11730" max="11730" width="8.42578125" style="64" customWidth="1"/>
    <col min="11731" max="11731" width="11.140625" style="64" customWidth="1"/>
    <col min="11732" max="11732" width="10.140625" style="64" customWidth="1"/>
    <col min="11733" max="11733" width="10.42578125" style="64" customWidth="1"/>
    <col min="11734" max="11734" width="9.42578125" style="64" customWidth="1"/>
    <col min="11735" max="11735" width="8.42578125" style="64" customWidth="1"/>
    <col min="11736" max="11959" width="8.7109375" style="64"/>
    <col min="11960" max="11960" width="23.42578125" style="64" customWidth="1"/>
    <col min="11961" max="11961" width="22.42578125" style="64" customWidth="1"/>
    <col min="11962" max="11962" width="30.42578125" style="64" customWidth="1"/>
    <col min="11963" max="11963" width="35" style="64" customWidth="1"/>
    <col min="11964" max="11965" width="8.42578125" style="64" customWidth="1"/>
    <col min="11966" max="11966" width="10.42578125" style="64" customWidth="1"/>
    <col min="11967" max="11967" width="12" style="64" customWidth="1"/>
    <col min="11968" max="11968" width="7.42578125" style="64" customWidth="1"/>
    <col min="11969" max="11969" width="6.42578125" style="64" customWidth="1"/>
    <col min="11970" max="11970" width="8" style="64" customWidth="1"/>
    <col min="11971" max="11972" width="7.42578125" style="64" customWidth="1"/>
    <col min="11973" max="11973" width="10.85546875" style="64" customWidth="1"/>
    <col min="11974" max="11974" width="10.140625" style="64" customWidth="1"/>
    <col min="11975" max="11975" width="8.7109375" style="64"/>
    <col min="11976" max="11976" width="13.140625" style="64" customWidth="1"/>
    <col min="11977" max="11977" width="8.42578125" style="64" customWidth="1"/>
    <col min="11978" max="11978" width="12.42578125" style="64" customWidth="1"/>
    <col min="11979" max="11979" width="9" style="64" customWidth="1"/>
    <col min="11980" max="11980" width="8.7109375" style="64"/>
    <col min="11981" max="11981" width="12.42578125" style="64" customWidth="1"/>
    <col min="11982" max="11982" width="6.42578125" style="64" customWidth="1"/>
    <col min="11983" max="11983" width="8.7109375" style="64"/>
    <col min="11984" max="11984" width="12.42578125" style="64" customWidth="1"/>
    <col min="11985" max="11985" width="8.7109375" style="64"/>
    <col min="11986" max="11986" width="8.42578125" style="64" customWidth="1"/>
    <col min="11987" max="11987" width="11.140625" style="64" customWidth="1"/>
    <col min="11988" max="11988" width="10.140625" style="64" customWidth="1"/>
    <col min="11989" max="11989" width="10.42578125" style="64" customWidth="1"/>
    <col min="11990" max="11990" width="9.42578125" style="64" customWidth="1"/>
    <col min="11991" max="11991" width="8.42578125" style="64" customWidth="1"/>
    <col min="11992" max="12215" width="8.7109375" style="64"/>
    <col min="12216" max="12216" width="23.42578125" style="64" customWidth="1"/>
    <col min="12217" max="12217" width="22.42578125" style="64" customWidth="1"/>
    <col min="12218" max="12218" width="30.42578125" style="64" customWidth="1"/>
    <col min="12219" max="12219" width="35" style="64" customWidth="1"/>
    <col min="12220" max="12221" width="8.42578125" style="64" customWidth="1"/>
    <col min="12222" max="12222" width="10.42578125" style="64" customWidth="1"/>
    <col min="12223" max="12223" width="12" style="64" customWidth="1"/>
    <col min="12224" max="12224" width="7.42578125" style="64" customWidth="1"/>
    <col min="12225" max="12225" width="6.42578125" style="64" customWidth="1"/>
    <col min="12226" max="12226" width="8" style="64" customWidth="1"/>
    <col min="12227" max="12228" width="7.42578125" style="64" customWidth="1"/>
    <col min="12229" max="12229" width="10.85546875" style="64" customWidth="1"/>
    <col min="12230" max="12230" width="10.140625" style="64" customWidth="1"/>
    <col min="12231" max="12231" width="8.7109375" style="64"/>
    <col min="12232" max="12232" width="13.140625" style="64" customWidth="1"/>
    <col min="12233" max="12233" width="8.42578125" style="64" customWidth="1"/>
    <col min="12234" max="12234" width="12.42578125" style="64" customWidth="1"/>
    <col min="12235" max="12235" width="9" style="64" customWidth="1"/>
    <col min="12236" max="12236" width="8.7109375" style="64"/>
    <col min="12237" max="12237" width="12.42578125" style="64" customWidth="1"/>
    <col min="12238" max="12238" width="6.42578125" style="64" customWidth="1"/>
    <col min="12239" max="12239" width="8.7109375" style="64"/>
    <col min="12240" max="12240" width="12.42578125" style="64" customWidth="1"/>
    <col min="12241" max="12241" width="8.7109375" style="64"/>
    <col min="12242" max="12242" width="8.42578125" style="64" customWidth="1"/>
    <col min="12243" max="12243" width="11.140625" style="64" customWidth="1"/>
    <col min="12244" max="12244" width="10.140625" style="64" customWidth="1"/>
    <col min="12245" max="12245" width="10.42578125" style="64" customWidth="1"/>
    <col min="12246" max="12246" width="9.42578125" style="64" customWidth="1"/>
    <col min="12247" max="12247" width="8.42578125" style="64" customWidth="1"/>
    <col min="12248" max="12471" width="8.7109375" style="64"/>
    <col min="12472" max="12472" width="23.42578125" style="64" customWidth="1"/>
    <col min="12473" max="12473" width="22.42578125" style="64" customWidth="1"/>
    <col min="12474" max="12474" width="30.42578125" style="64" customWidth="1"/>
    <col min="12475" max="12475" width="35" style="64" customWidth="1"/>
    <col min="12476" max="12477" width="8.42578125" style="64" customWidth="1"/>
    <col min="12478" max="12478" width="10.42578125" style="64" customWidth="1"/>
    <col min="12479" max="12479" width="12" style="64" customWidth="1"/>
    <col min="12480" max="12480" width="7.42578125" style="64" customWidth="1"/>
    <col min="12481" max="12481" width="6.42578125" style="64" customWidth="1"/>
    <col min="12482" max="12482" width="8" style="64" customWidth="1"/>
    <col min="12483" max="12484" width="7.42578125" style="64" customWidth="1"/>
    <col min="12485" max="12485" width="10.85546875" style="64" customWidth="1"/>
    <col min="12486" max="12486" width="10.140625" style="64" customWidth="1"/>
    <col min="12487" max="12487" width="8.7109375" style="64"/>
    <col min="12488" max="12488" width="13.140625" style="64" customWidth="1"/>
    <col min="12489" max="12489" width="8.42578125" style="64" customWidth="1"/>
    <col min="12490" max="12490" width="12.42578125" style="64" customWidth="1"/>
    <col min="12491" max="12491" width="9" style="64" customWidth="1"/>
    <col min="12492" max="12492" width="8.7109375" style="64"/>
    <col min="12493" max="12493" width="12.42578125" style="64" customWidth="1"/>
    <col min="12494" max="12494" width="6.42578125" style="64" customWidth="1"/>
    <col min="12495" max="12495" width="8.7109375" style="64"/>
    <col min="12496" max="12496" width="12.42578125" style="64" customWidth="1"/>
    <col min="12497" max="12497" width="8.7109375" style="64"/>
    <col min="12498" max="12498" width="8.42578125" style="64" customWidth="1"/>
    <col min="12499" max="12499" width="11.140625" style="64" customWidth="1"/>
    <col min="12500" max="12500" width="10.140625" style="64" customWidth="1"/>
    <col min="12501" max="12501" width="10.42578125" style="64" customWidth="1"/>
    <col min="12502" max="12502" width="9.42578125" style="64" customWidth="1"/>
    <col min="12503" max="12503" width="8.42578125" style="64" customWidth="1"/>
    <col min="12504" max="12727" width="8.7109375" style="64"/>
    <col min="12728" max="12728" width="23.42578125" style="64" customWidth="1"/>
    <col min="12729" max="12729" width="22.42578125" style="64" customWidth="1"/>
    <col min="12730" max="12730" width="30.42578125" style="64" customWidth="1"/>
    <col min="12731" max="12731" width="35" style="64" customWidth="1"/>
    <col min="12732" max="12733" width="8.42578125" style="64" customWidth="1"/>
    <col min="12734" max="12734" width="10.42578125" style="64" customWidth="1"/>
    <col min="12735" max="12735" width="12" style="64" customWidth="1"/>
    <col min="12736" max="12736" width="7.42578125" style="64" customWidth="1"/>
    <col min="12737" max="12737" width="6.42578125" style="64" customWidth="1"/>
    <col min="12738" max="12738" width="8" style="64" customWidth="1"/>
    <col min="12739" max="12740" width="7.42578125" style="64" customWidth="1"/>
    <col min="12741" max="12741" width="10.85546875" style="64" customWidth="1"/>
    <col min="12742" max="12742" width="10.140625" style="64" customWidth="1"/>
    <col min="12743" max="12743" width="8.7109375" style="64"/>
    <col min="12744" max="12744" width="13.140625" style="64" customWidth="1"/>
    <col min="12745" max="12745" width="8.42578125" style="64" customWidth="1"/>
    <col min="12746" max="12746" width="12.42578125" style="64" customWidth="1"/>
    <col min="12747" max="12747" width="9" style="64" customWidth="1"/>
    <col min="12748" max="12748" width="8.7109375" style="64"/>
    <col min="12749" max="12749" width="12.42578125" style="64" customWidth="1"/>
    <col min="12750" max="12750" width="6.42578125" style="64" customWidth="1"/>
    <col min="12751" max="12751" width="8.7109375" style="64"/>
    <col min="12752" max="12752" width="12.42578125" style="64" customWidth="1"/>
    <col min="12753" max="12753" width="8.7109375" style="64"/>
    <col min="12754" max="12754" width="8.42578125" style="64" customWidth="1"/>
    <col min="12755" max="12755" width="11.140625" style="64" customWidth="1"/>
    <col min="12756" max="12756" width="10.140625" style="64" customWidth="1"/>
    <col min="12757" max="12757" width="10.42578125" style="64" customWidth="1"/>
    <col min="12758" max="12758" width="9.42578125" style="64" customWidth="1"/>
    <col min="12759" max="12759" width="8.42578125" style="64" customWidth="1"/>
    <col min="12760" max="12983" width="8.7109375" style="64"/>
    <col min="12984" max="12984" width="23.42578125" style="64" customWidth="1"/>
    <col min="12985" max="12985" width="22.42578125" style="64" customWidth="1"/>
    <col min="12986" max="12986" width="30.42578125" style="64" customWidth="1"/>
    <col min="12987" max="12987" width="35" style="64" customWidth="1"/>
    <col min="12988" max="12989" width="8.42578125" style="64" customWidth="1"/>
    <col min="12990" max="12990" width="10.42578125" style="64" customWidth="1"/>
    <col min="12991" max="12991" width="12" style="64" customWidth="1"/>
    <col min="12992" max="12992" width="7.42578125" style="64" customWidth="1"/>
    <col min="12993" max="12993" width="6.42578125" style="64" customWidth="1"/>
    <col min="12994" max="12994" width="8" style="64" customWidth="1"/>
    <col min="12995" max="12996" width="7.42578125" style="64" customWidth="1"/>
    <col min="12997" max="12997" width="10.85546875" style="64" customWidth="1"/>
    <col min="12998" max="12998" width="10.140625" style="64" customWidth="1"/>
    <col min="12999" max="12999" width="8.7109375" style="64"/>
    <col min="13000" max="13000" width="13.140625" style="64" customWidth="1"/>
    <col min="13001" max="13001" width="8.42578125" style="64" customWidth="1"/>
    <col min="13002" max="13002" width="12.42578125" style="64" customWidth="1"/>
    <col min="13003" max="13003" width="9" style="64" customWidth="1"/>
    <col min="13004" max="13004" width="8.7109375" style="64"/>
    <col min="13005" max="13005" width="12.42578125" style="64" customWidth="1"/>
    <col min="13006" max="13006" width="6.42578125" style="64" customWidth="1"/>
    <col min="13007" max="13007" width="8.7109375" style="64"/>
    <col min="13008" max="13008" width="12.42578125" style="64" customWidth="1"/>
    <col min="13009" max="13009" width="8.7109375" style="64"/>
    <col min="13010" max="13010" width="8.42578125" style="64" customWidth="1"/>
    <col min="13011" max="13011" width="11.140625" style="64" customWidth="1"/>
    <col min="13012" max="13012" width="10.140625" style="64" customWidth="1"/>
    <col min="13013" max="13013" width="10.42578125" style="64" customWidth="1"/>
    <col min="13014" max="13014" width="9.42578125" style="64" customWidth="1"/>
    <col min="13015" max="13015" width="8.42578125" style="64" customWidth="1"/>
    <col min="13016" max="13239" width="8.7109375" style="64"/>
    <col min="13240" max="13240" width="23.42578125" style="64" customWidth="1"/>
    <col min="13241" max="13241" width="22.42578125" style="64" customWidth="1"/>
    <col min="13242" max="13242" width="30.42578125" style="64" customWidth="1"/>
    <col min="13243" max="13243" width="35" style="64" customWidth="1"/>
    <col min="13244" max="13245" width="8.42578125" style="64" customWidth="1"/>
    <col min="13246" max="13246" width="10.42578125" style="64" customWidth="1"/>
    <col min="13247" max="13247" width="12" style="64" customWidth="1"/>
    <col min="13248" max="13248" width="7.42578125" style="64" customWidth="1"/>
    <col min="13249" max="13249" width="6.42578125" style="64" customWidth="1"/>
    <col min="13250" max="13250" width="8" style="64" customWidth="1"/>
    <col min="13251" max="13252" width="7.42578125" style="64" customWidth="1"/>
    <col min="13253" max="13253" width="10.85546875" style="64" customWidth="1"/>
    <col min="13254" max="13254" width="10.140625" style="64" customWidth="1"/>
    <col min="13255" max="13255" width="8.7109375" style="64"/>
    <col min="13256" max="13256" width="13.140625" style="64" customWidth="1"/>
    <col min="13257" max="13257" width="8.42578125" style="64" customWidth="1"/>
    <col min="13258" max="13258" width="12.42578125" style="64" customWidth="1"/>
    <col min="13259" max="13259" width="9" style="64" customWidth="1"/>
    <col min="13260" max="13260" width="8.7109375" style="64"/>
    <col min="13261" max="13261" width="12.42578125" style="64" customWidth="1"/>
    <col min="13262" max="13262" width="6.42578125" style="64" customWidth="1"/>
    <col min="13263" max="13263" width="8.7109375" style="64"/>
    <col min="13264" max="13264" width="12.42578125" style="64" customWidth="1"/>
    <col min="13265" max="13265" width="8.7109375" style="64"/>
    <col min="13266" max="13266" width="8.42578125" style="64" customWidth="1"/>
    <col min="13267" max="13267" width="11.140625" style="64" customWidth="1"/>
    <col min="13268" max="13268" width="10.140625" style="64" customWidth="1"/>
    <col min="13269" max="13269" width="10.42578125" style="64" customWidth="1"/>
    <col min="13270" max="13270" width="9.42578125" style="64" customWidth="1"/>
    <col min="13271" max="13271" width="8.42578125" style="64" customWidth="1"/>
    <col min="13272" max="13495" width="8.7109375" style="64"/>
    <col min="13496" max="13496" width="23.42578125" style="64" customWidth="1"/>
    <col min="13497" max="13497" width="22.42578125" style="64" customWidth="1"/>
    <col min="13498" max="13498" width="30.42578125" style="64" customWidth="1"/>
    <col min="13499" max="13499" width="35" style="64" customWidth="1"/>
    <col min="13500" max="13501" width="8.42578125" style="64" customWidth="1"/>
    <col min="13502" max="13502" width="10.42578125" style="64" customWidth="1"/>
    <col min="13503" max="13503" width="12" style="64" customWidth="1"/>
    <col min="13504" max="13504" width="7.42578125" style="64" customWidth="1"/>
    <col min="13505" max="13505" width="6.42578125" style="64" customWidth="1"/>
    <col min="13506" max="13506" width="8" style="64" customWidth="1"/>
    <col min="13507" max="13508" width="7.42578125" style="64" customWidth="1"/>
    <col min="13509" max="13509" width="10.85546875" style="64" customWidth="1"/>
    <col min="13510" max="13510" width="10.140625" style="64" customWidth="1"/>
    <col min="13511" max="13511" width="8.7109375" style="64"/>
    <col min="13512" max="13512" width="13.140625" style="64" customWidth="1"/>
    <col min="13513" max="13513" width="8.42578125" style="64" customWidth="1"/>
    <col min="13514" max="13514" width="12.42578125" style="64" customWidth="1"/>
    <col min="13515" max="13515" width="9" style="64" customWidth="1"/>
    <col min="13516" max="13516" width="8.7109375" style="64"/>
    <col min="13517" max="13517" width="12.42578125" style="64" customWidth="1"/>
    <col min="13518" max="13518" width="6.42578125" style="64" customWidth="1"/>
    <col min="13519" max="13519" width="8.7109375" style="64"/>
    <col min="13520" max="13520" width="12.42578125" style="64" customWidth="1"/>
    <col min="13521" max="13521" width="8.7109375" style="64"/>
    <col min="13522" max="13522" width="8.42578125" style="64" customWidth="1"/>
    <col min="13523" max="13523" width="11.140625" style="64" customWidth="1"/>
    <col min="13524" max="13524" width="10.140625" style="64" customWidth="1"/>
    <col min="13525" max="13525" width="10.42578125" style="64" customWidth="1"/>
    <col min="13526" max="13526" width="9.42578125" style="64" customWidth="1"/>
    <col min="13527" max="13527" width="8.42578125" style="64" customWidth="1"/>
    <col min="13528" max="13751" width="8.7109375" style="64"/>
    <col min="13752" max="13752" width="23.42578125" style="64" customWidth="1"/>
    <col min="13753" max="13753" width="22.42578125" style="64" customWidth="1"/>
    <col min="13754" max="13754" width="30.42578125" style="64" customWidth="1"/>
    <col min="13755" max="13755" width="35" style="64" customWidth="1"/>
    <col min="13756" max="13757" width="8.42578125" style="64" customWidth="1"/>
    <col min="13758" max="13758" width="10.42578125" style="64" customWidth="1"/>
    <col min="13759" max="13759" width="12" style="64" customWidth="1"/>
    <col min="13760" max="13760" width="7.42578125" style="64" customWidth="1"/>
    <col min="13761" max="13761" width="6.42578125" style="64" customWidth="1"/>
    <col min="13762" max="13762" width="8" style="64" customWidth="1"/>
    <col min="13763" max="13764" width="7.42578125" style="64" customWidth="1"/>
    <col min="13765" max="13765" width="10.85546875" style="64" customWidth="1"/>
    <col min="13766" max="13766" width="10.140625" style="64" customWidth="1"/>
    <col min="13767" max="13767" width="8.7109375" style="64"/>
    <col min="13768" max="13768" width="13.140625" style="64" customWidth="1"/>
    <col min="13769" max="13769" width="8.42578125" style="64" customWidth="1"/>
    <col min="13770" max="13770" width="12.42578125" style="64" customWidth="1"/>
    <col min="13771" max="13771" width="9" style="64" customWidth="1"/>
    <col min="13772" max="13772" width="8.7109375" style="64"/>
    <col min="13773" max="13773" width="12.42578125" style="64" customWidth="1"/>
    <col min="13774" max="13774" width="6.42578125" style="64" customWidth="1"/>
    <col min="13775" max="13775" width="8.7109375" style="64"/>
    <col min="13776" max="13776" width="12.42578125" style="64" customWidth="1"/>
    <col min="13777" max="13777" width="8.7109375" style="64"/>
    <col min="13778" max="13778" width="8.42578125" style="64" customWidth="1"/>
    <col min="13779" max="13779" width="11.140625" style="64" customWidth="1"/>
    <col min="13780" max="13780" width="10.140625" style="64" customWidth="1"/>
    <col min="13781" max="13781" width="10.42578125" style="64" customWidth="1"/>
    <col min="13782" max="13782" width="9.42578125" style="64" customWidth="1"/>
    <col min="13783" max="13783" width="8.42578125" style="64" customWidth="1"/>
    <col min="13784" max="14007" width="8.7109375" style="64"/>
    <col min="14008" max="14008" width="23.42578125" style="64" customWidth="1"/>
    <col min="14009" max="14009" width="22.42578125" style="64" customWidth="1"/>
    <col min="14010" max="14010" width="30.42578125" style="64" customWidth="1"/>
    <col min="14011" max="14011" width="35" style="64" customWidth="1"/>
    <col min="14012" max="14013" width="8.42578125" style="64" customWidth="1"/>
    <col min="14014" max="14014" width="10.42578125" style="64" customWidth="1"/>
    <col min="14015" max="14015" width="12" style="64" customWidth="1"/>
    <col min="14016" max="14016" width="7.42578125" style="64" customWidth="1"/>
    <col min="14017" max="14017" width="6.42578125" style="64" customWidth="1"/>
    <col min="14018" max="14018" width="8" style="64" customWidth="1"/>
    <col min="14019" max="14020" width="7.42578125" style="64" customWidth="1"/>
    <col min="14021" max="14021" width="10.85546875" style="64" customWidth="1"/>
    <col min="14022" max="14022" width="10.140625" style="64" customWidth="1"/>
    <col min="14023" max="14023" width="8.7109375" style="64"/>
    <col min="14024" max="14024" width="13.140625" style="64" customWidth="1"/>
    <col min="14025" max="14025" width="8.42578125" style="64" customWidth="1"/>
    <col min="14026" max="14026" width="12.42578125" style="64" customWidth="1"/>
    <col min="14027" max="14027" width="9" style="64" customWidth="1"/>
    <col min="14028" max="14028" width="8.7109375" style="64"/>
    <col min="14029" max="14029" width="12.42578125" style="64" customWidth="1"/>
    <col min="14030" max="14030" width="6.42578125" style="64" customWidth="1"/>
    <col min="14031" max="14031" width="8.7109375" style="64"/>
    <col min="14032" max="14032" width="12.42578125" style="64" customWidth="1"/>
    <col min="14033" max="14033" width="8.7109375" style="64"/>
    <col min="14034" max="14034" width="8.42578125" style="64" customWidth="1"/>
    <col min="14035" max="14035" width="11.140625" style="64" customWidth="1"/>
    <col min="14036" max="14036" width="10.140625" style="64" customWidth="1"/>
    <col min="14037" max="14037" width="10.42578125" style="64" customWidth="1"/>
    <col min="14038" max="14038" width="9.42578125" style="64" customWidth="1"/>
    <col min="14039" max="14039" width="8.42578125" style="64" customWidth="1"/>
    <col min="14040" max="14263" width="8.7109375" style="64"/>
    <col min="14264" max="14264" width="23.42578125" style="64" customWidth="1"/>
    <col min="14265" max="14265" width="22.42578125" style="64" customWidth="1"/>
    <col min="14266" max="14266" width="30.42578125" style="64" customWidth="1"/>
    <col min="14267" max="14267" width="35" style="64" customWidth="1"/>
    <col min="14268" max="14269" width="8.42578125" style="64" customWidth="1"/>
    <col min="14270" max="14270" width="10.42578125" style="64" customWidth="1"/>
    <col min="14271" max="14271" width="12" style="64" customWidth="1"/>
    <col min="14272" max="14272" width="7.42578125" style="64" customWidth="1"/>
    <col min="14273" max="14273" width="6.42578125" style="64" customWidth="1"/>
    <col min="14274" max="14274" width="8" style="64" customWidth="1"/>
    <col min="14275" max="14276" width="7.42578125" style="64" customWidth="1"/>
    <col min="14277" max="14277" width="10.85546875" style="64" customWidth="1"/>
    <col min="14278" max="14278" width="10.140625" style="64" customWidth="1"/>
    <col min="14279" max="14279" width="8.7109375" style="64"/>
    <col min="14280" max="14280" width="13.140625" style="64" customWidth="1"/>
    <col min="14281" max="14281" width="8.42578125" style="64" customWidth="1"/>
    <col min="14282" max="14282" width="12.42578125" style="64" customWidth="1"/>
    <col min="14283" max="14283" width="9" style="64" customWidth="1"/>
    <col min="14284" max="14284" width="8.7109375" style="64"/>
    <col min="14285" max="14285" width="12.42578125" style="64" customWidth="1"/>
    <col min="14286" max="14286" width="6.42578125" style="64" customWidth="1"/>
    <col min="14287" max="14287" width="8.7109375" style="64"/>
    <col min="14288" max="14288" width="12.42578125" style="64" customWidth="1"/>
    <col min="14289" max="14289" width="8.7109375" style="64"/>
    <col min="14290" max="14290" width="8.42578125" style="64" customWidth="1"/>
    <col min="14291" max="14291" width="11.140625" style="64" customWidth="1"/>
    <col min="14292" max="14292" width="10.140625" style="64" customWidth="1"/>
    <col min="14293" max="14293" width="10.42578125" style="64" customWidth="1"/>
    <col min="14294" max="14294" width="9.42578125" style="64" customWidth="1"/>
    <col min="14295" max="14295" width="8.42578125" style="64" customWidth="1"/>
    <col min="14296" max="14519" width="8.7109375" style="64"/>
    <col min="14520" max="14520" width="23.42578125" style="64" customWidth="1"/>
    <col min="14521" max="14521" width="22.42578125" style="64" customWidth="1"/>
    <col min="14522" max="14522" width="30.42578125" style="64" customWidth="1"/>
    <col min="14523" max="14523" width="35" style="64" customWidth="1"/>
    <col min="14524" max="14525" width="8.42578125" style="64" customWidth="1"/>
    <col min="14526" max="14526" width="10.42578125" style="64" customWidth="1"/>
    <col min="14527" max="14527" width="12" style="64" customWidth="1"/>
    <col min="14528" max="14528" width="7.42578125" style="64" customWidth="1"/>
    <col min="14529" max="14529" width="6.42578125" style="64" customWidth="1"/>
    <col min="14530" max="14530" width="8" style="64" customWidth="1"/>
    <col min="14531" max="14532" width="7.42578125" style="64" customWidth="1"/>
    <col min="14533" max="14533" width="10.85546875" style="64" customWidth="1"/>
    <col min="14534" max="14534" width="10.140625" style="64" customWidth="1"/>
    <col min="14535" max="14535" width="8.7109375" style="64"/>
    <col min="14536" max="14536" width="13.140625" style="64" customWidth="1"/>
    <col min="14537" max="14537" width="8.42578125" style="64" customWidth="1"/>
    <col min="14538" max="14538" width="12.42578125" style="64" customWidth="1"/>
    <col min="14539" max="14539" width="9" style="64" customWidth="1"/>
    <col min="14540" max="14540" width="8.7109375" style="64"/>
    <col min="14541" max="14541" width="12.42578125" style="64" customWidth="1"/>
    <col min="14542" max="14542" width="6.42578125" style="64" customWidth="1"/>
    <col min="14543" max="14543" width="8.7109375" style="64"/>
    <col min="14544" max="14544" width="12.42578125" style="64" customWidth="1"/>
    <col min="14545" max="14545" width="8.7109375" style="64"/>
    <col min="14546" max="14546" width="8.42578125" style="64" customWidth="1"/>
    <col min="14547" max="14547" width="11.140625" style="64" customWidth="1"/>
    <col min="14548" max="14548" width="10.140625" style="64" customWidth="1"/>
    <col min="14549" max="14549" width="10.42578125" style="64" customWidth="1"/>
    <col min="14550" max="14550" width="9.42578125" style="64" customWidth="1"/>
    <col min="14551" max="14551" width="8.42578125" style="64" customWidth="1"/>
    <col min="14552" max="14775" width="8.7109375" style="64"/>
    <col min="14776" max="14776" width="23.42578125" style="64" customWidth="1"/>
    <col min="14777" max="14777" width="22.42578125" style="64" customWidth="1"/>
    <col min="14778" max="14778" width="30.42578125" style="64" customWidth="1"/>
    <col min="14779" max="14779" width="35" style="64" customWidth="1"/>
    <col min="14780" max="14781" width="8.42578125" style="64" customWidth="1"/>
    <col min="14782" max="14782" width="10.42578125" style="64" customWidth="1"/>
    <col min="14783" max="14783" width="12" style="64" customWidth="1"/>
    <col min="14784" max="14784" width="7.42578125" style="64" customWidth="1"/>
    <col min="14785" max="14785" width="6.42578125" style="64" customWidth="1"/>
    <col min="14786" max="14786" width="8" style="64" customWidth="1"/>
    <col min="14787" max="14788" width="7.42578125" style="64" customWidth="1"/>
    <col min="14789" max="14789" width="10.85546875" style="64" customWidth="1"/>
    <col min="14790" max="14790" width="10.140625" style="64" customWidth="1"/>
    <col min="14791" max="14791" width="8.7109375" style="64"/>
    <col min="14792" max="14792" width="13.140625" style="64" customWidth="1"/>
    <col min="14793" max="14793" width="8.42578125" style="64" customWidth="1"/>
    <col min="14794" max="14794" width="12.42578125" style="64" customWidth="1"/>
    <col min="14795" max="14795" width="9" style="64" customWidth="1"/>
    <col min="14796" max="14796" width="8.7109375" style="64"/>
    <col min="14797" max="14797" width="12.42578125" style="64" customWidth="1"/>
    <col min="14798" max="14798" width="6.42578125" style="64" customWidth="1"/>
    <col min="14799" max="14799" width="8.7109375" style="64"/>
    <col min="14800" max="14800" width="12.42578125" style="64" customWidth="1"/>
    <col min="14801" max="14801" width="8.7109375" style="64"/>
    <col min="14802" max="14802" width="8.42578125" style="64" customWidth="1"/>
    <col min="14803" max="14803" width="11.140625" style="64" customWidth="1"/>
    <col min="14804" max="14804" width="10.140625" style="64" customWidth="1"/>
    <col min="14805" max="14805" width="10.42578125" style="64" customWidth="1"/>
    <col min="14806" max="14806" width="9.42578125" style="64" customWidth="1"/>
    <col min="14807" max="14807" width="8.42578125" style="64" customWidth="1"/>
    <col min="14808" max="15031" width="8.7109375" style="64"/>
    <col min="15032" max="15032" width="23.42578125" style="64" customWidth="1"/>
    <col min="15033" max="15033" width="22.42578125" style="64" customWidth="1"/>
    <col min="15034" max="15034" width="30.42578125" style="64" customWidth="1"/>
    <col min="15035" max="15035" width="35" style="64" customWidth="1"/>
    <col min="15036" max="15037" width="8.42578125" style="64" customWidth="1"/>
    <col min="15038" max="15038" width="10.42578125" style="64" customWidth="1"/>
    <col min="15039" max="15039" width="12" style="64" customWidth="1"/>
    <col min="15040" max="15040" width="7.42578125" style="64" customWidth="1"/>
    <col min="15041" max="15041" width="6.42578125" style="64" customWidth="1"/>
    <col min="15042" max="15042" width="8" style="64" customWidth="1"/>
    <col min="15043" max="15044" width="7.42578125" style="64" customWidth="1"/>
    <col min="15045" max="15045" width="10.85546875" style="64" customWidth="1"/>
    <col min="15046" max="15046" width="10.140625" style="64" customWidth="1"/>
    <col min="15047" max="15047" width="8.7109375" style="64"/>
    <col min="15048" max="15048" width="13.140625" style="64" customWidth="1"/>
    <col min="15049" max="15049" width="8.42578125" style="64" customWidth="1"/>
    <col min="15050" max="15050" width="12.42578125" style="64" customWidth="1"/>
    <col min="15051" max="15051" width="9" style="64" customWidth="1"/>
    <col min="15052" max="15052" width="8.7109375" style="64"/>
    <col min="15053" max="15053" width="12.42578125" style="64" customWidth="1"/>
    <col min="15054" max="15054" width="6.42578125" style="64" customWidth="1"/>
    <col min="15055" max="15055" width="8.7109375" style="64"/>
    <col min="15056" max="15056" width="12.42578125" style="64" customWidth="1"/>
    <col min="15057" max="15057" width="8.7109375" style="64"/>
    <col min="15058" max="15058" width="8.42578125" style="64" customWidth="1"/>
    <col min="15059" max="15059" width="11.140625" style="64" customWidth="1"/>
    <col min="15060" max="15060" width="10.140625" style="64" customWidth="1"/>
    <col min="15061" max="15061" width="10.42578125" style="64" customWidth="1"/>
    <col min="15062" max="15062" width="9.42578125" style="64" customWidth="1"/>
    <col min="15063" max="15063" width="8.42578125" style="64" customWidth="1"/>
    <col min="15064" max="15287" width="8.7109375" style="64"/>
    <col min="15288" max="15288" width="23.42578125" style="64" customWidth="1"/>
    <col min="15289" max="15289" width="22.42578125" style="64" customWidth="1"/>
    <col min="15290" max="15290" width="30.42578125" style="64" customWidth="1"/>
    <col min="15291" max="15291" width="35" style="64" customWidth="1"/>
    <col min="15292" max="15293" width="8.42578125" style="64" customWidth="1"/>
    <col min="15294" max="15294" width="10.42578125" style="64" customWidth="1"/>
    <col min="15295" max="15295" width="12" style="64" customWidth="1"/>
    <col min="15296" max="15296" width="7.42578125" style="64" customWidth="1"/>
    <col min="15297" max="15297" width="6.42578125" style="64" customWidth="1"/>
    <col min="15298" max="15298" width="8" style="64" customWidth="1"/>
    <col min="15299" max="15300" width="7.42578125" style="64" customWidth="1"/>
    <col min="15301" max="15301" width="10.85546875" style="64" customWidth="1"/>
    <col min="15302" max="15302" width="10.140625" style="64" customWidth="1"/>
    <col min="15303" max="15303" width="8.7109375" style="64"/>
    <col min="15304" max="15304" width="13.140625" style="64" customWidth="1"/>
    <col min="15305" max="15305" width="8.42578125" style="64" customWidth="1"/>
    <col min="15306" max="15306" width="12.42578125" style="64" customWidth="1"/>
    <col min="15307" max="15307" width="9" style="64" customWidth="1"/>
    <col min="15308" max="15308" width="8.7109375" style="64"/>
    <col min="15309" max="15309" width="12.42578125" style="64" customWidth="1"/>
    <col min="15310" max="15310" width="6.42578125" style="64" customWidth="1"/>
    <col min="15311" max="15311" width="8.7109375" style="64"/>
    <col min="15312" max="15312" width="12.42578125" style="64" customWidth="1"/>
    <col min="15313" max="15313" width="8.7109375" style="64"/>
    <col min="15314" max="15314" width="8.42578125" style="64" customWidth="1"/>
    <col min="15315" max="15315" width="11.140625" style="64" customWidth="1"/>
    <col min="15316" max="15316" width="10.140625" style="64" customWidth="1"/>
    <col min="15317" max="15317" width="10.42578125" style="64" customWidth="1"/>
    <col min="15318" max="15318" width="9.42578125" style="64" customWidth="1"/>
    <col min="15319" max="15319" width="8.42578125" style="64" customWidth="1"/>
    <col min="15320" max="15543" width="8.7109375" style="64"/>
    <col min="15544" max="15544" width="23.42578125" style="64" customWidth="1"/>
    <col min="15545" max="15545" width="22.42578125" style="64" customWidth="1"/>
    <col min="15546" max="15546" width="30.42578125" style="64" customWidth="1"/>
    <col min="15547" max="15547" width="35" style="64" customWidth="1"/>
    <col min="15548" max="15549" width="8.42578125" style="64" customWidth="1"/>
    <col min="15550" max="15550" width="10.42578125" style="64" customWidth="1"/>
    <col min="15551" max="15551" width="12" style="64" customWidth="1"/>
    <col min="15552" max="15552" width="7.42578125" style="64" customWidth="1"/>
    <col min="15553" max="15553" width="6.42578125" style="64" customWidth="1"/>
    <col min="15554" max="15554" width="8" style="64" customWidth="1"/>
    <col min="15555" max="15556" width="7.42578125" style="64" customWidth="1"/>
    <col min="15557" max="15557" width="10.85546875" style="64" customWidth="1"/>
    <col min="15558" max="15558" width="10.140625" style="64" customWidth="1"/>
    <col min="15559" max="15559" width="8.7109375" style="64"/>
    <col min="15560" max="15560" width="13.140625" style="64" customWidth="1"/>
    <col min="15561" max="15561" width="8.42578125" style="64" customWidth="1"/>
    <col min="15562" max="15562" width="12.42578125" style="64" customWidth="1"/>
    <col min="15563" max="15563" width="9" style="64" customWidth="1"/>
    <col min="15564" max="15564" width="8.7109375" style="64"/>
    <col min="15565" max="15565" width="12.42578125" style="64" customWidth="1"/>
    <col min="15566" max="15566" width="6.42578125" style="64" customWidth="1"/>
    <col min="15567" max="15567" width="8.7109375" style="64"/>
    <col min="15568" max="15568" width="12.42578125" style="64" customWidth="1"/>
    <col min="15569" max="15569" width="8.7109375" style="64"/>
    <col min="15570" max="15570" width="8.42578125" style="64" customWidth="1"/>
    <col min="15571" max="15571" width="11.140625" style="64" customWidth="1"/>
    <col min="15572" max="15572" width="10.140625" style="64" customWidth="1"/>
    <col min="15573" max="15573" width="10.42578125" style="64" customWidth="1"/>
    <col min="15574" max="15574" width="9.42578125" style="64" customWidth="1"/>
    <col min="15575" max="15575" width="8.42578125" style="64" customWidth="1"/>
    <col min="15576" max="15799" width="8.7109375" style="64"/>
    <col min="15800" max="15800" width="23.42578125" style="64" customWidth="1"/>
    <col min="15801" max="15801" width="22.42578125" style="64" customWidth="1"/>
    <col min="15802" max="15802" width="30.42578125" style="64" customWidth="1"/>
    <col min="15803" max="15803" width="35" style="64" customWidth="1"/>
    <col min="15804" max="15805" width="8.42578125" style="64" customWidth="1"/>
    <col min="15806" max="15806" width="10.42578125" style="64" customWidth="1"/>
    <col min="15807" max="15807" width="12" style="64" customWidth="1"/>
    <col min="15808" max="15808" width="7.42578125" style="64" customWidth="1"/>
    <col min="15809" max="15809" width="6.42578125" style="64" customWidth="1"/>
    <col min="15810" max="15810" width="8" style="64" customWidth="1"/>
    <col min="15811" max="15812" width="7.42578125" style="64" customWidth="1"/>
    <col min="15813" max="15813" width="10.85546875" style="64" customWidth="1"/>
    <col min="15814" max="15814" width="10.140625" style="64" customWidth="1"/>
    <col min="15815" max="15815" width="8.7109375" style="64"/>
    <col min="15816" max="15816" width="13.140625" style="64" customWidth="1"/>
    <col min="15817" max="15817" width="8.42578125" style="64" customWidth="1"/>
    <col min="15818" max="15818" width="12.42578125" style="64" customWidth="1"/>
    <col min="15819" max="15819" width="9" style="64" customWidth="1"/>
    <col min="15820" max="15820" width="8.7109375" style="64"/>
    <col min="15821" max="15821" width="12.42578125" style="64" customWidth="1"/>
    <col min="15822" max="15822" width="6.42578125" style="64" customWidth="1"/>
    <col min="15823" max="15823" width="8.7109375" style="64"/>
    <col min="15824" max="15824" width="12.42578125" style="64" customWidth="1"/>
    <col min="15825" max="15825" width="8.7109375" style="64"/>
    <col min="15826" max="15826" width="8.42578125" style="64" customWidth="1"/>
    <col min="15827" max="15827" width="11.140625" style="64" customWidth="1"/>
    <col min="15828" max="15828" width="10.140625" style="64" customWidth="1"/>
    <col min="15829" max="15829" width="10.42578125" style="64" customWidth="1"/>
    <col min="15830" max="15830" width="9.42578125" style="64" customWidth="1"/>
    <col min="15831" max="15831" width="8.42578125" style="64" customWidth="1"/>
    <col min="15832" max="16055" width="8.7109375" style="64"/>
    <col min="16056" max="16056" width="23.42578125" style="64" customWidth="1"/>
    <col min="16057" max="16057" width="22.42578125" style="64" customWidth="1"/>
    <col min="16058" max="16058" width="30.42578125" style="64" customWidth="1"/>
    <col min="16059" max="16059" width="35" style="64" customWidth="1"/>
    <col min="16060" max="16061" width="8.42578125" style="64" customWidth="1"/>
    <col min="16062" max="16062" width="10.42578125" style="64" customWidth="1"/>
    <col min="16063" max="16063" width="12" style="64" customWidth="1"/>
    <col min="16064" max="16064" width="7.42578125" style="64" customWidth="1"/>
    <col min="16065" max="16065" width="6.42578125" style="64" customWidth="1"/>
    <col min="16066" max="16066" width="8" style="64" customWidth="1"/>
    <col min="16067" max="16068" width="7.42578125" style="64" customWidth="1"/>
    <col min="16069" max="16069" width="10.85546875" style="64" customWidth="1"/>
    <col min="16070" max="16070" width="10.140625" style="64" customWidth="1"/>
    <col min="16071" max="16071" width="8.7109375" style="64"/>
    <col min="16072" max="16072" width="13.140625" style="64" customWidth="1"/>
    <col min="16073" max="16073" width="8.42578125" style="64" customWidth="1"/>
    <col min="16074" max="16074" width="12.42578125" style="64" customWidth="1"/>
    <col min="16075" max="16075" width="9" style="64" customWidth="1"/>
    <col min="16076" max="16076" width="8.7109375" style="64"/>
    <col min="16077" max="16077" width="12.42578125" style="64" customWidth="1"/>
    <col min="16078" max="16078" width="6.42578125" style="64" customWidth="1"/>
    <col min="16079" max="16079" width="8.7109375" style="64"/>
    <col min="16080" max="16080" width="12.42578125" style="64" customWidth="1"/>
    <col min="16081" max="16081" width="8.7109375" style="64"/>
    <col min="16082" max="16082" width="8.42578125" style="64" customWidth="1"/>
    <col min="16083" max="16083" width="11.140625" style="64" customWidth="1"/>
    <col min="16084" max="16084" width="10.140625" style="64" customWidth="1"/>
    <col min="16085" max="16085" width="10.42578125" style="64" customWidth="1"/>
    <col min="16086" max="16086" width="9.42578125" style="64" customWidth="1"/>
    <col min="16087" max="16087" width="8.42578125" style="64" customWidth="1"/>
    <col min="16088" max="16310" width="8.7109375" style="64"/>
    <col min="16311" max="16371" width="9.140625" style="64" customWidth="1"/>
    <col min="16372" max="16378" width="8.7109375" style="64"/>
    <col min="16379" max="16382" width="8.85546875" style="64" customWidth="1"/>
    <col min="16383" max="16384" width="8.7109375" style="64"/>
  </cols>
  <sheetData>
    <row r="1" spans="1:229" s="114" customFormat="1" ht="31.5" customHeight="1" thickBot="1" x14ac:dyDescent="0.35">
      <c r="A1" s="4" t="s">
        <v>829</v>
      </c>
      <c r="B1" s="4"/>
      <c r="C1" s="4"/>
      <c r="D1" s="4"/>
      <c r="E1" s="4"/>
      <c r="F1" s="4"/>
      <c r="G1" s="4"/>
      <c r="H1" s="4"/>
      <c r="I1" s="143"/>
      <c r="J1" s="4"/>
      <c r="K1" s="4"/>
      <c r="L1" s="4"/>
      <c r="M1" s="142"/>
      <c r="W1" s="121"/>
      <c r="AB1" s="148"/>
      <c r="AK1" s="117"/>
      <c r="AN1" s="116"/>
      <c r="AO1" s="116"/>
      <c r="AP1" s="116"/>
      <c r="GD1" s="115"/>
      <c r="HU1" s="117"/>
    </row>
    <row r="2" spans="1:229" s="114" customFormat="1" ht="22.5" customHeight="1" x14ac:dyDescent="0.25">
      <c r="A2" s="141" t="s">
        <v>18</v>
      </c>
      <c r="B2" s="140" t="s">
        <v>828</v>
      </c>
      <c r="C2" s="139" t="s">
        <v>19</v>
      </c>
      <c r="D2" s="140" t="s">
        <v>488</v>
      </c>
      <c r="E2" s="224" t="s">
        <v>22</v>
      </c>
      <c r="F2" s="224"/>
      <c r="G2" s="234" t="s">
        <v>26</v>
      </c>
      <c r="H2" s="234"/>
      <c r="I2" s="234"/>
      <c r="J2" s="234"/>
      <c r="K2" s="224" t="s">
        <v>23</v>
      </c>
      <c r="L2" s="224"/>
      <c r="M2" s="228" t="s">
        <v>490</v>
      </c>
      <c r="N2" s="229"/>
      <c r="P2" s="133" t="s">
        <v>764</v>
      </c>
      <c r="Q2" s="122"/>
      <c r="W2" s="121"/>
      <c r="AA2" s="116"/>
      <c r="AB2" s="149"/>
      <c r="AC2" s="132"/>
      <c r="AF2" s="119"/>
      <c r="AK2" s="117"/>
      <c r="AN2" s="116"/>
      <c r="AO2" s="116"/>
      <c r="AP2" s="116"/>
      <c r="DN2" s="138" t="s">
        <v>827</v>
      </c>
      <c r="DO2" s="138" t="s">
        <v>826</v>
      </c>
      <c r="DP2" s="138" t="s">
        <v>825</v>
      </c>
      <c r="DQ2" s="138" t="s">
        <v>824</v>
      </c>
      <c r="DR2" s="138" t="s">
        <v>823</v>
      </c>
      <c r="DS2" s="138" t="s">
        <v>822</v>
      </c>
      <c r="DT2" s="138" t="s">
        <v>821</v>
      </c>
      <c r="DU2" s="138" t="s">
        <v>820</v>
      </c>
      <c r="DV2" s="138" t="s">
        <v>819</v>
      </c>
      <c r="DW2" s="138" t="s">
        <v>818</v>
      </c>
      <c r="DX2" s="138" t="s">
        <v>817</v>
      </c>
      <c r="DY2" s="138" t="s">
        <v>488</v>
      </c>
      <c r="DZ2" s="138" t="s">
        <v>816</v>
      </c>
      <c r="EA2" s="138" t="s">
        <v>815</v>
      </c>
      <c r="EB2" s="138" t="s">
        <v>814</v>
      </c>
      <c r="EC2" s="115" t="s">
        <v>813</v>
      </c>
      <c r="ED2" s="115" t="s">
        <v>812</v>
      </c>
      <c r="EE2" s="115" t="s">
        <v>811</v>
      </c>
      <c r="EF2" s="115" t="s">
        <v>810</v>
      </c>
      <c r="EG2" s="115" t="s">
        <v>809</v>
      </c>
      <c r="EH2" s="115" t="s">
        <v>808</v>
      </c>
      <c r="EI2" s="115" t="s">
        <v>807</v>
      </c>
      <c r="EJ2" s="115" t="s">
        <v>806</v>
      </c>
      <c r="EK2" s="115" t="s">
        <v>805</v>
      </c>
      <c r="EL2" s="115" t="s">
        <v>804</v>
      </c>
      <c r="EM2" s="115" t="s">
        <v>803</v>
      </c>
      <c r="EN2" s="115" t="s">
        <v>77</v>
      </c>
      <c r="EO2" s="115" t="s">
        <v>802</v>
      </c>
      <c r="EP2" s="115" t="s">
        <v>801</v>
      </c>
      <c r="EQ2" s="115" t="s">
        <v>800</v>
      </c>
      <c r="ER2" s="115" t="s">
        <v>799</v>
      </c>
      <c r="ES2" s="115" t="s">
        <v>798</v>
      </c>
      <c r="ET2" s="115" t="s">
        <v>797</v>
      </c>
      <c r="EU2" s="115" t="s">
        <v>796</v>
      </c>
      <c r="EV2" s="115" t="s">
        <v>78</v>
      </c>
      <c r="EW2" s="115" t="s">
        <v>795</v>
      </c>
      <c r="EX2" s="115" t="s">
        <v>794</v>
      </c>
      <c r="EY2" s="115" t="s">
        <v>793</v>
      </c>
      <c r="EZ2" s="115" t="s">
        <v>792</v>
      </c>
      <c r="FA2" s="115" t="s">
        <v>791</v>
      </c>
      <c r="FB2" s="115" t="s">
        <v>790</v>
      </c>
      <c r="FC2" s="115" t="s">
        <v>789</v>
      </c>
      <c r="FD2" s="115" t="s">
        <v>788</v>
      </c>
      <c r="FE2" s="115" t="s">
        <v>787</v>
      </c>
      <c r="FF2" s="115" t="s">
        <v>786</v>
      </c>
      <c r="FG2" s="115" t="s">
        <v>79</v>
      </c>
      <c r="FH2" s="115" t="s">
        <v>785</v>
      </c>
      <c r="FI2" s="115" t="s">
        <v>784</v>
      </c>
      <c r="FJ2" s="115" t="s">
        <v>783</v>
      </c>
      <c r="FK2" s="115" t="s">
        <v>782</v>
      </c>
      <c r="FL2" s="115" t="s">
        <v>744</v>
      </c>
      <c r="FM2" s="115" t="s">
        <v>781</v>
      </c>
      <c r="FN2" s="115" t="s">
        <v>780</v>
      </c>
      <c r="FO2" s="115" t="s">
        <v>779</v>
      </c>
      <c r="FP2" s="115" t="s">
        <v>778</v>
      </c>
      <c r="FQ2" s="115" t="s">
        <v>777</v>
      </c>
      <c r="FR2" s="115" t="s">
        <v>776</v>
      </c>
      <c r="FS2" s="115" t="s">
        <v>731</v>
      </c>
      <c r="FT2" s="115" t="s">
        <v>775</v>
      </c>
      <c r="FU2" s="115" t="s">
        <v>774</v>
      </c>
      <c r="FV2" s="115" t="s">
        <v>773</v>
      </c>
      <c r="FW2" s="115" t="s">
        <v>772</v>
      </c>
      <c r="FX2" s="115" t="s">
        <v>771</v>
      </c>
      <c r="FY2" s="115" t="s">
        <v>770</v>
      </c>
      <c r="FZ2" s="115" t="s">
        <v>559</v>
      </c>
      <c r="GA2" s="115" t="s">
        <v>769</v>
      </c>
      <c r="GB2" s="115" t="s">
        <v>768</v>
      </c>
      <c r="GC2" s="115" t="s">
        <v>767</v>
      </c>
    </row>
    <row r="3" spans="1:229" s="114" customFormat="1" ht="22.5" customHeight="1" x14ac:dyDescent="0.25">
      <c r="A3" s="135" t="s">
        <v>3</v>
      </c>
      <c r="B3" s="5" t="s">
        <v>152</v>
      </c>
      <c r="C3" s="10" t="s">
        <v>21</v>
      </c>
      <c r="D3" s="137" t="str">
        <f>B2&amp;" "&amp;B3&amp;" 90gsm Poly Bamboo Blend Solid"&amp;"Sheet Set"</f>
        <v>Beall's Outlet Beautyrest 90gsm Poly Bamboo Blend SolidSheet Set</v>
      </c>
      <c r="E3" s="230" t="s">
        <v>24</v>
      </c>
      <c r="F3" s="230"/>
      <c r="G3" s="231" t="s">
        <v>36</v>
      </c>
      <c r="H3" s="231"/>
      <c r="I3" s="231"/>
      <c r="J3" s="231"/>
      <c r="K3" s="230" t="s">
        <v>25</v>
      </c>
      <c r="L3" s="230"/>
      <c r="M3" s="232" t="s">
        <v>491</v>
      </c>
      <c r="N3" s="233"/>
      <c r="P3" s="133" t="s">
        <v>717</v>
      </c>
      <c r="W3" s="121"/>
      <c r="AA3" s="116"/>
      <c r="AB3" s="149"/>
      <c r="AC3" s="132"/>
      <c r="AF3" s="119"/>
      <c r="AK3" s="117"/>
      <c r="AN3" s="116"/>
      <c r="AO3" s="116"/>
      <c r="AP3" s="116"/>
      <c r="DN3" s="114" t="s">
        <v>766</v>
      </c>
      <c r="DO3" s="114" t="s">
        <v>765</v>
      </c>
      <c r="DP3" s="114" t="s">
        <v>764</v>
      </c>
      <c r="DQ3" s="114" t="s">
        <v>764</v>
      </c>
      <c r="DR3" s="114" t="s">
        <v>765</v>
      </c>
      <c r="DS3" s="114" t="s">
        <v>764</v>
      </c>
      <c r="DT3" s="114" t="s">
        <v>766</v>
      </c>
      <c r="DU3" s="114" t="s">
        <v>765</v>
      </c>
      <c r="DV3" s="114" t="s">
        <v>765</v>
      </c>
      <c r="DW3" s="114" t="s">
        <v>764</v>
      </c>
      <c r="DX3" s="114" t="s">
        <v>765</v>
      </c>
      <c r="DY3" s="114" t="s">
        <v>764</v>
      </c>
      <c r="DZ3" s="114" t="s">
        <v>765</v>
      </c>
      <c r="EA3" s="114" t="s">
        <v>765</v>
      </c>
      <c r="EB3" s="114" t="s">
        <v>764</v>
      </c>
      <c r="EC3" s="115" t="s">
        <v>763</v>
      </c>
      <c r="ED3" s="115" t="s">
        <v>762</v>
      </c>
      <c r="EE3" s="115" t="s">
        <v>761</v>
      </c>
      <c r="EF3" s="115" t="s">
        <v>760</v>
      </c>
      <c r="EG3" s="115" t="s">
        <v>543</v>
      </c>
      <c r="EH3" s="115" t="s">
        <v>544</v>
      </c>
      <c r="EI3" s="115" t="s">
        <v>759</v>
      </c>
      <c r="EJ3" s="115" t="s">
        <v>545</v>
      </c>
      <c r="EK3" s="115" t="s">
        <v>758</v>
      </c>
      <c r="EL3" s="115" t="s">
        <v>757</v>
      </c>
      <c r="EM3" s="115" t="s">
        <v>756</v>
      </c>
      <c r="EN3" s="115" t="s">
        <v>755</v>
      </c>
      <c r="EO3" s="115" t="s">
        <v>754</v>
      </c>
      <c r="EP3" s="115" t="s">
        <v>753</v>
      </c>
      <c r="EQ3" s="115" t="s">
        <v>752</v>
      </c>
      <c r="ER3" s="115" t="s">
        <v>751</v>
      </c>
      <c r="ES3" s="115" t="s">
        <v>394</v>
      </c>
      <c r="ET3" s="115" t="s">
        <v>750</v>
      </c>
      <c r="EU3" s="115" t="s">
        <v>749</v>
      </c>
      <c r="EV3" s="115" t="s">
        <v>748</v>
      </c>
      <c r="EW3" s="115" t="s">
        <v>747</v>
      </c>
      <c r="EX3" s="115" t="s">
        <v>396</v>
      </c>
      <c r="EY3" s="115" t="s">
        <v>746</v>
      </c>
      <c r="EZ3" s="115" t="s">
        <v>745</v>
      </c>
      <c r="FA3" s="115" t="s">
        <v>744</v>
      </c>
      <c r="FB3" s="115" t="s">
        <v>743</v>
      </c>
      <c r="FC3" s="115" t="s">
        <v>742</v>
      </c>
      <c r="FD3" s="115" t="s">
        <v>741</v>
      </c>
      <c r="FE3" s="115" t="s">
        <v>740</v>
      </c>
      <c r="FF3" s="115" t="s">
        <v>739</v>
      </c>
      <c r="FG3" s="115" t="s">
        <v>738</v>
      </c>
      <c r="FH3" s="115" t="s">
        <v>737</v>
      </c>
      <c r="FI3" s="115" t="s">
        <v>736</v>
      </c>
      <c r="FJ3" s="115" t="s">
        <v>735</v>
      </c>
      <c r="FK3" s="115" t="s">
        <v>734</v>
      </c>
      <c r="FL3" s="115" t="s">
        <v>733</v>
      </c>
      <c r="FM3" s="114" t="s">
        <v>732</v>
      </c>
      <c r="FN3" s="115" t="s">
        <v>731</v>
      </c>
      <c r="FO3" s="115" t="s">
        <v>730</v>
      </c>
      <c r="FP3" s="115" t="s">
        <v>729</v>
      </c>
      <c r="FQ3" s="115" t="s">
        <v>546</v>
      </c>
      <c r="FR3" s="115" t="s">
        <v>728</v>
      </c>
      <c r="FS3" s="115" t="s">
        <v>727</v>
      </c>
      <c r="FT3" s="115" t="s">
        <v>726</v>
      </c>
      <c r="FU3" s="115" t="s">
        <v>725</v>
      </c>
      <c r="FV3" s="115" t="s">
        <v>724</v>
      </c>
      <c r="FW3" s="115" t="s">
        <v>723</v>
      </c>
      <c r="FX3" s="115" t="s">
        <v>722</v>
      </c>
      <c r="FY3" s="115" t="s">
        <v>721</v>
      </c>
      <c r="FZ3" s="115" t="s">
        <v>548</v>
      </c>
      <c r="GA3" s="115" t="s">
        <v>720</v>
      </c>
    </row>
    <row r="4" spans="1:229" s="114" customFormat="1" ht="22.5" customHeight="1" x14ac:dyDescent="0.25">
      <c r="A4" s="135" t="s">
        <v>20</v>
      </c>
      <c r="B4" s="5" t="s">
        <v>152</v>
      </c>
      <c r="C4" s="10" t="s">
        <v>46</v>
      </c>
      <c r="D4" s="5"/>
      <c r="E4" s="230" t="s">
        <v>30</v>
      </c>
      <c r="F4" s="230"/>
      <c r="G4" s="231" t="s">
        <v>41</v>
      </c>
      <c r="H4" s="231"/>
      <c r="I4" s="231"/>
      <c r="J4" s="231"/>
      <c r="K4" s="230" t="s">
        <v>31</v>
      </c>
      <c r="L4" s="230"/>
      <c r="M4" s="231" t="s">
        <v>81</v>
      </c>
      <c r="N4" s="237"/>
      <c r="P4" s="133" t="s">
        <v>686</v>
      </c>
      <c r="Q4" s="136"/>
      <c r="W4" s="121"/>
      <c r="AA4" s="120"/>
      <c r="AB4" s="149"/>
      <c r="AC4" s="119"/>
      <c r="AD4" s="119"/>
      <c r="AE4" s="119"/>
      <c r="AF4" s="118"/>
      <c r="AK4" s="117"/>
      <c r="AN4" s="116"/>
      <c r="AO4" s="116"/>
      <c r="AP4" s="116"/>
      <c r="DN4" s="114" t="s">
        <v>719</v>
      </c>
      <c r="DO4" s="114" t="s">
        <v>718</v>
      </c>
      <c r="DP4" s="114" t="s">
        <v>717</v>
      </c>
      <c r="DQ4" s="114" t="s">
        <v>717</v>
      </c>
      <c r="DR4" s="114" t="s">
        <v>718</v>
      </c>
      <c r="DS4" s="114" t="s">
        <v>717</v>
      </c>
      <c r="DT4" s="114" t="s">
        <v>719</v>
      </c>
      <c r="DU4" s="114" t="s">
        <v>718</v>
      </c>
      <c r="DV4" s="114" t="s">
        <v>718</v>
      </c>
      <c r="DW4" s="114" t="s">
        <v>717</v>
      </c>
      <c r="DX4" s="114" t="s">
        <v>718</v>
      </c>
      <c r="DY4" s="114" t="s">
        <v>717</v>
      </c>
      <c r="DZ4" s="114" t="s">
        <v>718</v>
      </c>
      <c r="EA4" s="114" t="s">
        <v>718</v>
      </c>
      <c r="EB4" s="114" t="s">
        <v>717</v>
      </c>
      <c r="EC4" s="115" t="s">
        <v>26</v>
      </c>
      <c r="ED4" s="115" t="s">
        <v>27</v>
      </c>
      <c r="EF4" s="114" t="s">
        <v>325</v>
      </c>
      <c r="EG4" s="114" t="s">
        <v>141</v>
      </c>
      <c r="EH4" s="114" t="s">
        <v>716</v>
      </c>
      <c r="EI4" s="114" t="s">
        <v>153</v>
      </c>
      <c r="EJ4" s="115" t="s">
        <v>715</v>
      </c>
      <c r="EK4" s="114" t="s">
        <v>714</v>
      </c>
      <c r="EL4" s="114" t="s">
        <v>152</v>
      </c>
      <c r="EM4" s="114" t="s">
        <v>180</v>
      </c>
      <c r="EN4" s="114" t="s">
        <v>713</v>
      </c>
      <c r="EO4" s="114" t="s">
        <v>712</v>
      </c>
      <c r="EP4" s="114" t="s">
        <v>711</v>
      </c>
      <c r="EQ4" s="114" t="s">
        <v>710</v>
      </c>
      <c r="ER4" s="114" t="s">
        <v>709</v>
      </c>
      <c r="ES4" s="114" t="s">
        <v>708</v>
      </c>
      <c r="ET4" s="114" t="s">
        <v>707</v>
      </c>
      <c r="EU4" s="114" t="s">
        <v>706</v>
      </c>
      <c r="EV4" s="114" t="s">
        <v>705</v>
      </c>
      <c r="EW4" s="114" t="s">
        <v>704</v>
      </c>
      <c r="EX4" s="114" t="s">
        <v>703</v>
      </c>
      <c r="EY4" s="114" t="s">
        <v>209</v>
      </c>
      <c r="EZ4" s="114" t="s">
        <v>487</v>
      </c>
      <c r="FA4" s="114" t="s">
        <v>702</v>
      </c>
      <c r="FB4" s="114" t="s">
        <v>701</v>
      </c>
      <c r="FC4" s="114" t="s">
        <v>700</v>
      </c>
      <c r="FD4" s="114" t="s">
        <v>245</v>
      </c>
      <c r="FE4" s="114" t="s">
        <v>96</v>
      </c>
      <c r="FF4" s="114" t="s">
        <v>699</v>
      </c>
      <c r="FG4" s="114" t="s">
        <v>253</v>
      </c>
      <c r="FH4" s="114" t="s">
        <v>698</v>
      </c>
      <c r="FI4" s="114" t="s">
        <v>697</v>
      </c>
      <c r="FJ4" s="114" t="s">
        <v>696</v>
      </c>
      <c r="FK4" s="114" t="s">
        <v>695</v>
      </c>
      <c r="FL4" s="114" t="s">
        <v>694</v>
      </c>
      <c r="FM4" s="114" t="s">
        <v>693</v>
      </c>
      <c r="FN4" s="114" t="s">
        <v>692</v>
      </c>
      <c r="FO4" s="114" t="s">
        <v>278</v>
      </c>
      <c r="FP4" s="114" t="s">
        <v>691</v>
      </c>
      <c r="FQ4" s="114" t="s">
        <v>690</v>
      </c>
      <c r="FR4" s="114" t="s">
        <v>689</v>
      </c>
      <c r="FS4" s="114" t="s">
        <v>293</v>
      </c>
      <c r="FT4" s="114" t="s">
        <v>322</v>
      </c>
    </row>
    <row r="5" spans="1:229" s="114" customFormat="1" ht="22.5" customHeight="1" x14ac:dyDescent="0.25">
      <c r="A5" s="135" t="s">
        <v>44</v>
      </c>
      <c r="B5" s="5"/>
      <c r="C5" s="10" t="s">
        <v>45</v>
      </c>
      <c r="D5" s="134"/>
      <c r="E5" s="230" t="s">
        <v>33</v>
      </c>
      <c r="F5" s="230"/>
      <c r="G5" s="231" t="s">
        <v>77</v>
      </c>
      <c r="H5" s="231"/>
      <c r="I5" s="231"/>
      <c r="J5" s="231"/>
      <c r="K5" s="230" t="s">
        <v>34</v>
      </c>
      <c r="L5" s="230"/>
      <c r="M5" s="232" t="s">
        <v>1</v>
      </c>
      <c r="N5" s="233"/>
      <c r="P5" s="133" t="s">
        <v>682</v>
      </c>
      <c r="Q5" s="14"/>
      <c r="W5" s="121"/>
      <c r="AA5" s="116"/>
      <c r="AB5" s="149"/>
      <c r="AC5" s="132"/>
      <c r="AF5" s="131"/>
      <c r="AK5" s="117"/>
      <c r="AN5" s="116"/>
      <c r="AO5" s="116"/>
      <c r="AP5" s="116"/>
      <c r="DN5" s="114" t="s">
        <v>688</v>
      </c>
      <c r="DO5" s="114" t="s">
        <v>687</v>
      </c>
      <c r="DP5" s="114" t="s">
        <v>686</v>
      </c>
      <c r="DQ5" s="114" t="s">
        <v>686</v>
      </c>
      <c r="DR5" s="114" t="s">
        <v>687</v>
      </c>
      <c r="DS5" s="114" t="s">
        <v>686</v>
      </c>
      <c r="DT5" s="114" t="s">
        <v>688</v>
      </c>
      <c r="DU5" s="114" t="s">
        <v>687</v>
      </c>
      <c r="DV5" s="114" t="s">
        <v>687</v>
      </c>
      <c r="DW5" s="114" t="s">
        <v>686</v>
      </c>
      <c r="DX5" s="114" t="s">
        <v>687</v>
      </c>
      <c r="DY5" s="114" t="s">
        <v>686</v>
      </c>
      <c r="DZ5" s="114" t="s">
        <v>687</v>
      </c>
      <c r="EA5" s="114" t="s">
        <v>687</v>
      </c>
      <c r="EB5" s="114" t="s">
        <v>686</v>
      </c>
      <c r="EC5" s="129" t="s">
        <v>35</v>
      </c>
      <c r="ED5" s="129" t="s">
        <v>36</v>
      </c>
      <c r="EE5" s="130" t="s">
        <v>2</v>
      </c>
      <c r="EF5" s="129" t="s">
        <v>685</v>
      </c>
      <c r="EG5" s="128"/>
      <c r="EH5" s="115" t="s">
        <v>0</v>
      </c>
      <c r="EI5" s="115" t="s">
        <v>1</v>
      </c>
      <c r="EJ5" s="114" t="s">
        <v>81</v>
      </c>
      <c r="EK5" s="114" t="s">
        <v>82</v>
      </c>
      <c r="EL5" s="114" t="s">
        <v>58</v>
      </c>
      <c r="EM5" s="114" t="s">
        <v>59</v>
      </c>
    </row>
    <row r="6" spans="1:229" s="114" customFormat="1" ht="22.5" customHeight="1" thickBot="1" x14ac:dyDescent="0.3">
      <c r="A6" s="127" t="s">
        <v>48</v>
      </c>
      <c r="B6" s="125" t="s">
        <v>1</v>
      </c>
      <c r="C6" s="124" t="s">
        <v>47</v>
      </c>
      <c r="D6" s="126">
        <v>45947</v>
      </c>
      <c r="E6" s="239" t="s">
        <v>37</v>
      </c>
      <c r="F6" s="239"/>
      <c r="G6" s="238"/>
      <c r="H6" s="238"/>
      <c r="I6" s="238"/>
      <c r="J6" s="238"/>
      <c r="K6" s="225" t="s">
        <v>38</v>
      </c>
      <c r="L6" s="225"/>
      <c r="M6" s="235"/>
      <c r="N6" s="236"/>
      <c r="P6" s="123"/>
      <c r="Q6" s="122"/>
      <c r="W6" s="121"/>
      <c r="AA6" s="120"/>
      <c r="AB6" s="149"/>
      <c r="AC6" s="119"/>
      <c r="AD6" s="119"/>
      <c r="AE6" s="119"/>
      <c r="AF6" s="118"/>
      <c r="AK6" s="117"/>
      <c r="AN6" s="116"/>
      <c r="AO6" s="116"/>
      <c r="AP6" s="116"/>
      <c r="DN6" s="114" t="s">
        <v>684</v>
      </c>
      <c r="DO6" s="114" t="s">
        <v>683</v>
      </c>
      <c r="DP6" s="114" t="s">
        <v>682</v>
      </c>
      <c r="DQ6" s="114" t="s">
        <v>682</v>
      </c>
      <c r="DR6" s="114" t="s">
        <v>683</v>
      </c>
      <c r="DS6" s="114" t="s">
        <v>682</v>
      </c>
      <c r="DT6" s="114" t="s">
        <v>684</v>
      </c>
      <c r="DU6" s="114" t="s">
        <v>683</v>
      </c>
      <c r="DV6" s="114" t="s">
        <v>683</v>
      </c>
      <c r="DW6" s="114" t="s">
        <v>682</v>
      </c>
      <c r="DX6" s="114" t="s">
        <v>683</v>
      </c>
      <c r="DY6" s="114" t="s">
        <v>682</v>
      </c>
      <c r="DZ6" s="114" t="s">
        <v>683</v>
      </c>
      <c r="EA6" s="114" t="s">
        <v>683</v>
      </c>
      <c r="EB6" s="114" t="s">
        <v>682</v>
      </c>
      <c r="EC6" s="115" t="s">
        <v>39</v>
      </c>
      <c r="ED6" s="115" t="s">
        <v>40</v>
      </c>
      <c r="EE6" s="115" t="s">
        <v>41</v>
      </c>
      <c r="EF6" s="115" t="s">
        <v>390</v>
      </c>
      <c r="EG6" s="115" t="s">
        <v>391</v>
      </c>
      <c r="EH6" s="114" t="s">
        <v>42</v>
      </c>
      <c r="EI6" s="115" t="s">
        <v>392</v>
      </c>
      <c r="EJ6" s="115" t="s">
        <v>393</v>
      </c>
    </row>
    <row r="7" spans="1:229" ht="20.25" customHeight="1" x14ac:dyDescent="0.2">
      <c r="A7" s="219" t="s">
        <v>681</v>
      </c>
      <c r="B7" s="218" t="s">
        <v>594</v>
      </c>
      <c r="C7" s="218" t="s">
        <v>680</v>
      </c>
      <c r="D7" s="218" t="s">
        <v>679</v>
      </c>
      <c r="E7" s="218" t="s">
        <v>598</v>
      </c>
      <c r="F7" s="218" t="s">
        <v>25</v>
      </c>
      <c r="G7" s="213" t="s">
        <v>678</v>
      </c>
      <c r="H7" s="220" t="s">
        <v>677</v>
      </c>
      <c r="I7" s="214" t="s">
        <v>676</v>
      </c>
      <c r="J7" s="201" t="s">
        <v>675</v>
      </c>
      <c r="K7" s="202"/>
      <c r="L7" s="202"/>
      <c r="M7" s="202"/>
      <c r="N7" s="202"/>
      <c r="O7" s="202"/>
      <c r="P7" s="202"/>
      <c r="Q7" s="203"/>
      <c r="R7" s="201" t="s">
        <v>588</v>
      </c>
      <c r="S7" s="202"/>
      <c r="T7" s="203"/>
      <c r="U7" s="217" t="s">
        <v>616</v>
      </c>
      <c r="V7" s="113" t="s">
        <v>674</v>
      </c>
      <c r="W7" s="113"/>
      <c r="X7" s="113"/>
      <c r="Y7" s="113"/>
      <c r="Z7" s="217" t="s">
        <v>625</v>
      </c>
      <c r="AA7" s="217" t="s">
        <v>673</v>
      </c>
      <c r="AB7" s="226" t="s">
        <v>672</v>
      </c>
      <c r="AC7" s="227" t="s">
        <v>671</v>
      </c>
      <c r="AD7" s="217" t="s">
        <v>670</v>
      </c>
      <c r="AE7" s="217" t="s">
        <v>629</v>
      </c>
      <c r="AF7" s="217" t="s">
        <v>669</v>
      </c>
      <c r="AG7" s="106"/>
    </row>
    <row r="8" spans="1:229" ht="41.25" customHeight="1" x14ac:dyDescent="0.2">
      <c r="A8" s="219"/>
      <c r="B8" s="218"/>
      <c r="C8" s="218"/>
      <c r="D8" s="218"/>
      <c r="E8" s="218"/>
      <c r="F8" s="218"/>
      <c r="G8" s="213"/>
      <c r="H8" s="221"/>
      <c r="I8" s="215"/>
      <c r="J8" s="223" t="s">
        <v>668</v>
      </c>
      <c r="K8" s="223"/>
      <c r="L8" s="223"/>
      <c r="M8" s="218" t="s">
        <v>667</v>
      </c>
      <c r="N8" s="217" t="s">
        <v>666</v>
      </c>
      <c r="O8" s="217" t="s">
        <v>665</v>
      </c>
      <c r="P8" s="109" t="s">
        <v>664</v>
      </c>
      <c r="Q8" s="217" t="s">
        <v>663</v>
      </c>
      <c r="R8" s="218" t="s">
        <v>662</v>
      </c>
      <c r="S8" s="218" t="s">
        <v>614</v>
      </c>
      <c r="T8" s="217" t="s">
        <v>661</v>
      </c>
      <c r="U8" s="217"/>
      <c r="V8" s="112" t="s">
        <v>660</v>
      </c>
      <c r="W8" s="112" t="s">
        <v>659</v>
      </c>
      <c r="X8" s="109" t="s">
        <v>9</v>
      </c>
      <c r="Y8" s="109" t="s">
        <v>658</v>
      </c>
      <c r="Z8" s="217"/>
      <c r="AA8" s="217"/>
      <c r="AB8" s="226"/>
      <c r="AC8" s="227"/>
      <c r="AD8" s="217"/>
      <c r="AE8" s="217"/>
      <c r="AF8" s="217"/>
      <c r="AG8" s="106"/>
    </row>
    <row r="9" spans="1:229" s="105" customFormat="1" ht="30" customHeight="1" x14ac:dyDescent="0.2">
      <c r="A9" s="219"/>
      <c r="B9" s="218"/>
      <c r="C9" s="218"/>
      <c r="D9" s="218"/>
      <c r="E9" s="218"/>
      <c r="F9" s="218"/>
      <c r="G9" s="213"/>
      <c r="H9" s="222"/>
      <c r="I9" s="216"/>
      <c r="J9" s="111" t="s">
        <v>657</v>
      </c>
      <c r="K9" s="111" t="s">
        <v>656</v>
      </c>
      <c r="L9" s="111" t="s">
        <v>655</v>
      </c>
      <c r="M9" s="218"/>
      <c r="N9" s="217"/>
      <c r="O9" s="217"/>
      <c r="P9" s="110">
        <v>3500</v>
      </c>
      <c r="Q9" s="217"/>
      <c r="R9" s="218"/>
      <c r="S9" s="218"/>
      <c r="T9" s="217"/>
      <c r="U9" s="217"/>
      <c r="V9" s="107">
        <v>0.03</v>
      </c>
      <c r="W9" s="108">
        <v>3.5000000000000003E-2</v>
      </c>
      <c r="X9" s="108">
        <v>5.5E-2</v>
      </c>
      <c r="Y9" s="107">
        <v>0.08</v>
      </c>
      <c r="Z9" s="217"/>
      <c r="AA9" s="217"/>
      <c r="AB9" s="226"/>
      <c r="AC9" s="227"/>
      <c r="AD9" s="217"/>
      <c r="AE9" s="217"/>
      <c r="AF9" s="217"/>
      <c r="AG9" s="106"/>
    </row>
    <row r="10" spans="1:229" ht="20.45" customHeight="1" x14ac:dyDescent="0.2">
      <c r="A10" s="101" t="s">
        <v>838</v>
      </c>
      <c r="B10" s="100"/>
      <c r="C10" s="99"/>
      <c r="D10" s="98"/>
      <c r="E10" s="97"/>
      <c r="F10" s="97"/>
      <c r="G10" s="96"/>
      <c r="H10" s="96"/>
      <c r="I10" s="102"/>
      <c r="J10" s="93"/>
      <c r="K10" s="95"/>
      <c r="L10" s="95"/>
      <c r="M10" s="95"/>
      <c r="N10" s="95"/>
      <c r="O10" s="93"/>
      <c r="P10" s="93"/>
      <c r="Q10" s="95"/>
      <c r="R10" s="93"/>
      <c r="S10" s="95"/>
      <c r="T10" s="95"/>
      <c r="U10" s="93"/>
      <c r="V10" s="93"/>
      <c r="W10" s="95"/>
      <c r="X10" s="95"/>
      <c r="Y10" s="95"/>
      <c r="Z10" s="95"/>
      <c r="AA10" s="93"/>
      <c r="AB10" s="150"/>
      <c r="AC10" s="94"/>
      <c r="AD10" s="93"/>
      <c r="AE10" s="93"/>
      <c r="AF10" s="93"/>
      <c r="AG10" s="92"/>
    </row>
    <row r="11" spans="1:229" s="72" customFormat="1" ht="28.5" customHeight="1" x14ac:dyDescent="0.2">
      <c r="A11" s="204" t="str">
        <f>A10</f>
        <v>4 piece set -- Beautyrest brand 90gsm Poly Bamboo Blend Solid Sheet Set</v>
      </c>
      <c r="B11" s="207" t="s">
        <v>837</v>
      </c>
      <c r="C11" s="210" t="s">
        <v>836</v>
      </c>
      <c r="D11" s="90" t="s">
        <v>830</v>
      </c>
      <c r="E11" s="210" t="s">
        <v>841</v>
      </c>
      <c r="F11" s="89">
        <f>G11*0.97</f>
        <v>5.55</v>
      </c>
      <c r="G11" s="88">
        <f>Cost!F61</f>
        <v>5.72</v>
      </c>
      <c r="H11" s="104"/>
      <c r="I11" s="103"/>
      <c r="J11" s="85">
        <v>30</v>
      </c>
      <c r="K11" s="87">
        <v>25</v>
      </c>
      <c r="L11" s="86">
        <v>26</v>
      </c>
      <c r="M11" s="85">
        <v>4</v>
      </c>
      <c r="N11" s="84">
        <f t="shared" ref="N11:N14" si="0">J11*K11*L11/1000000</f>
        <v>1.95E-2</v>
      </c>
      <c r="O11" s="83">
        <f t="shared" ref="O11:O14" si="1">56/N11*M11</f>
        <v>11487</v>
      </c>
      <c r="P11" s="82">
        <f t="shared" ref="P11:P37" si="2">$P$9</f>
        <v>3500</v>
      </c>
      <c r="Q11" s="81">
        <f t="shared" ref="Q11:Q14" si="3">P11/O11</f>
        <v>0.3</v>
      </c>
      <c r="R11" s="80" t="s">
        <v>654</v>
      </c>
      <c r="S11" s="79">
        <v>0.41399999999999998</v>
      </c>
      <c r="T11" s="73">
        <f t="shared" ref="T11:T14" si="4">G11*S11</f>
        <v>2.37</v>
      </c>
      <c r="U11" s="73">
        <f t="shared" ref="U11:U14" si="5">T11+Q11+G11</f>
        <v>8.39</v>
      </c>
      <c r="V11" s="78"/>
      <c r="W11" s="73">
        <f t="shared" ref="W11:W14" si="6">AC11*$W$9</f>
        <v>0.39</v>
      </c>
      <c r="X11" s="73">
        <f t="shared" ref="X11:X14" si="7">AC11*$X$9</f>
        <v>0.61</v>
      </c>
      <c r="Y11" s="78"/>
      <c r="Z11" s="77">
        <f t="shared" ref="Z11:Z14" si="8">SUM(V11:Y11)</f>
        <v>1</v>
      </c>
      <c r="AA11" s="73">
        <f t="shared" ref="AA11:AA14" si="9">Z11+U11</f>
        <v>9.39</v>
      </c>
      <c r="AB11" s="76">
        <f t="shared" ref="AB11:AB37" si="10">(AC11-AA11)/AC11</f>
        <v>0.14599999999999999</v>
      </c>
      <c r="AC11" s="75">
        <v>11</v>
      </c>
      <c r="AD11" s="74"/>
      <c r="AE11" s="73">
        <f t="shared" ref="AE11:AE14" si="11">AD11*AC11</f>
        <v>0</v>
      </c>
      <c r="AF11" s="73">
        <f t="shared" ref="AF11:AF14" si="12">AD11*AA11</f>
        <v>0</v>
      </c>
      <c r="AG11" s="91"/>
    </row>
    <row r="12" spans="1:229" s="72" customFormat="1" ht="28.5" customHeight="1" x14ac:dyDescent="0.2">
      <c r="A12" s="205"/>
      <c r="B12" s="208"/>
      <c r="C12" s="211"/>
      <c r="D12" s="90" t="s">
        <v>831</v>
      </c>
      <c r="E12" s="211"/>
      <c r="F12" s="89">
        <f t="shared" ref="F12:F15" si="13">G12*0.97</f>
        <v>6.79</v>
      </c>
      <c r="G12" s="88">
        <f>Cost!F62</f>
        <v>7</v>
      </c>
      <c r="H12" s="104"/>
      <c r="I12" s="103"/>
      <c r="J12" s="85">
        <v>30</v>
      </c>
      <c r="K12" s="87">
        <v>25</v>
      </c>
      <c r="L12" s="86">
        <v>30</v>
      </c>
      <c r="M12" s="85">
        <v>4</v>
      </c>
      <c r="N12" s="84">
        <f t="shared" si="0"/>
        <v>2.2499999999999999E-2</v>
      </c>
      <c r="O12" s="83">
        <f t="shared" si="1"/>
        <v>9956</v>
      </c>
      <c r="P12" s="82">
        <f t="shared" si="2"/>
        <v>3500</v>
      </c>
      <c r="Q12" s="81">
        <f t="shared" si="3"/>
        <v>0.35</v>
      </c>
      <c r="R12" s="80" t="s">
        <v>654</v>
      </c>
      <c r="S12" s="79">
        <v>0.41399999999999998</v>
      </c>
      <c r="T12" s="73">
        <f t="shared" si="4"/>
        <v>2.9</v>
      </c>
      <c r="U12" s="73">
        <f t="shared" si="5"/>
        <v>10.25</v>
      </c>
      <c r="V12" s="78"/>
      <c r="W12" s="73">
        <f t="shared" si="6"/>
        <v>0.47</v>
      </c>
      <c r="X12" s="73">
        <f t="shared" si="7"/>
        <v>0.74</v>
      </c>
      <c r="Y12" s="78"/>
      <c r="Z12" s="77">
        <f t="shared" si="8"/>
        <v>1.21</v>
      </c>
      <c r="AA12" s="73">
        <f t="shared" si="9"/>
        <v>11.46</v>
      </c>
      <c r="AB12" s="76">
        <f t="shared" si="10"/>
        <v>0.14499999999999999</v>
      </c>
      <c r="AC12" s="75">
        <v>13.4</v>
      </c>
      <c r="AD12" s="74"/>
      <c r="AE12" s="73">
        <f t="shared" si="11"/>
        <v>0</v>
      </c>
      <c r="AF12" s="73">
        <f t="shared" si="12"/>
        <v>0</v>
      </c>
      <c r="AG12" s="91"/>
    </row>
    <row r="13" spans="1:229" s="72" customFormat="1" ht="28.5" customHeight="1" x14ac:dyDescent="0.2">
      <c r="A13" s="205"/>
      <c r="B13" s="208"/>
      <c r="C13" s="211"/>
      <c r="D13" s="90" t="s">
        <v>832</v>
      </c>
      <c r="E13" s="211"/>
      <c r="F13" s="89">
        <f t="shared" si="13"/>
        <v>7.18</v>
      </c>
      <c r="G13" s="88">
        <f>Cost!F63</f>
        <v>7.4</v>
      </c>
      <c r="H13" s="104"/>
      <c r="I13" s="103"/>
      <c r="J13" s="85">
        <v>30</v>
      </c>
      <c r="K13" s="87">
        <v>25</v>
      </c>
      <c r="L13" s="86">
        <v>34</v>
      </c>
      <c r="M13" s="85">
        <v>4</v>
      </c>
      <c r="N13" s="84">
        <f t="shared" si="0"/>
        <v>2.5499999999999998E-2</v>
      </c>
      <c r="O13" s="83">
        <f t="shared" si="1"/>
        <v>8784</v>
      </c>
      <c r="P13" s="82">
        <f t="shared" si="2"/>
        <v>3500</v>
      </c>
      <c r="Q13" s="81">
        <f t="shared" si="3"/>
        <v>0.4</v>
      </c>
      <c r="R13" s="80" t="s">
        <v>654</v>
      </c>
      <c r="S13" s="79">
        <v>0.41399999999999998</v>
      </c>
      <c r="T13" s="73">
        <f t="shared" si="4"/>
        <v>3.06</v>
      </c>
      <c r="U13" s="73">
        <f t="shared" si="5"/>
        <v>10.86</v>
      </c>
      <c r="V13" s="78"/>
      <c r="W13" s="73">
        <f t="shared" si="6"/>
        <v>0.51</v>
      </c>
      <c r="X13" s="73">
        <f t="shared" si="7"/>
        <v>0.8</v>
      </c>
      <c r="Y13" s="78"/>
      <c r="Z13" s="77">
        <f t="shared" si="8"/>
        <v>1.31</v>
      </c>
      <c r="AA13" s="73">
        <f t="shared" si="9"/>
        <v>12.17</v>
      </c>
      <c r="AB13" s="76">
        <f t="shared" si="10"/>
        <v>0.16600000000000001</v>
      </c>
      <c r="AC13" s="75">
        <v>14.6</v>
      </c>
      <c r="AD13" s="74"/>
      <c r="AE13" s="73">
        <f t="shared" si="11"/>
        <v>0</v>
      </c>
      <c r="AF13" s="73">
        <f t="shared" si="12"/>
        <v>0</v>
      </c>
    </row>
    <row r="14" spans="1:229" s="72" customFormat="1" ht="28.5" customHeight="1" x14ac:dyDescent="0.2">
      <c r="A14" s="205"/>
      <c r="B14" s="208"/>
      <c r="C14" s="211"/>
      <c r="D14" s="90" t="s">
        <v>833</v>
      </c>
      <c r="E14" s="211"/>
      <c r="F14" s="89">
        <f t="shared" si="13"/>
        <v>8.34</v>
      </c>
      <c r="G14" s="88">
        <f>Cost!F64</f>
        <v>8.6</v>
      </c>
      <c r="H14" s="104"/>
      <c r="I14" s="103"/>
      <c r="J14" s="85">
        <v>30</v>
      </c>
      <c r="K14" s="87">
        <v>25</v>
      </c>
      <c r="L14" s="86">
        <v>40</v>
      </c>
      <c r="M14" s="85">
        <v>4</v>
      </c>
      <c r="N14" s="84">
        <f t="shared" si="0"/>
        <v>0.03</v>
      </c>
      <c r="O14" s="83">
        <f t="shared" si="1"/>
        <v>7467</v>
      </c>
      <c r="P14" s="82">
        <f t="shared" si="2"/>
        <v>3500</v>
      </c>
      <c r="Q14" s="81">
        <f t="shared" si="3"/>
        <v>0.47</v>
      </c>
      <c r="R14" s="80" t="s">
        <v>654</v>
      </c>
      <c r="S14" s="79">
        <v>0.41399999999999998</v>
      </c>
      <c r="T14" s="73">
        <f t="shared" si="4"/>
        <v>3.56</v>
      </c>
      <c r="U14" s="73">
        <f t="shared" si="5"/>
        <v>12.63</v>
      </c>
      <c r="V14" s="78"/>
      <c r="W14" s="73">
        <f t="shared" si="6"/>
        <v>0.59</v>
      </c>
      <c r="X14" s="73">
        <f t="shared" si="7"/>
        <v>0.93</v>
      </c>
      <c r="Y14" s="78"/>
      <c r="Z14" s="77">
        <f t="shared" si="8"/>
        <v>1.52</v>
      </c>
      <c r="AA14" s="73">
        <f t="shared" si="9"/>
        <v>14.15</v>
      </c>
      <c r="AB14" s="76">
        <f t="shared" si="10"/>
        <v>0.16300000000000001</v>
      </c>
      <c r="AC14" s="75">
        <v>16.899999999999999</v>
      </c>
      <c r="AD14" s="74"/>
      <c r="AE14" s="73">
        <f t="shared" si="11"/>
        <v>0</v>
      </c>
      <c r="AF14" s="73">
        <f t="shared" si="12"/>
        <v>0</v>
      </c>
    </row>
    <row r="15" spans="1:229" s="72" customFormat="1" ht="28.5" customHeight="1" x14ac:dyDescent="0.2">
      <c r="A15" s="205"/>
      <c r="B15" s="208"/>
      <c r="C15" s="211"/>
      <c r="D15" s="90" t="s">
        <v>834</v>
      </c>
      <c r="E15" s="211"/>
      <c r="F15" s="89">
        <f t="shared" si="13"/>
        <v>1.36</v>
      </c>
      <c r="G15" s="88">
        <f>Cost!F65</f>
        <v>1.4</v>
      </c>
      <c r="H15" s="104"/>
      <c r="I15" s="103"/>
      <c r="J15" s="85">
        <v>30</v>
      </c>
      <c r="K15" s="87">
        <v>25</v>
      </c>
      <c r="L15" s="86">
        <v>13</v>
      </c>
      <c r="M15" s="85">
        <v>8</v>
      </c>
      <c r="N15" s="84">
        <f t="shared" ref="N15:N16" si="14">J15*K15*L15/1000000</f>
        <v>9.7999999999999997E-3</v>
      </c>
      <c r="O15" s="83">
        <f t="shared" ref="O15:O16" si="15">56/N15*M15</f>
        <v>45714</v>
      </c>
      <c r="P15" s="82">
        <f t="shared" si="2"/>
        <v>3500</v>
      </c>
      <c r="Q15" s="81">
        <f t="shared" ref="Q15:Q16" si="16">P15/O15</f>
        <v>0.08</v>
      </c>
      <c r="R15" s="80" t="s">
        <v>839</v>
      </c>
      <c r="S15" s="79">
        <v>0.41399999999999998</v>
      </c>
      <c r="T15" s="73">
        <f t="shared" ref="T15:T16" si="17">G15*S15</f>
        <v>0.57999999999999996</v>
      </c>
      <c r="U15" s="73">
        <f t="shared" ref="U15:U16" si="18">T15+Q15+G15</f>
        <v>2.06</v>
      </c>
      <c r="V15" s="78"/>
      <c r="W15" s="73">
        <f t="shared" ref="W15:W16" si="19">AC15*$W$9</f>
        <v>0.11</v>
      </c>
      <c r="X15" s="73">
        <f t="shared" ref="X15:X16" si="20">AC15*$X$9</f>
        <v>0.18</v>
      </c>
      <c r="Y15" s="78"/>
      <c r="Z15" s="77">
        <f t="shared" ref="Z15:Z16" si="21">SUM(V15:Y15)</f>
        <v>0.28999999999999998</v>
      </c>
      <c r="AA15" s="73">
        <f t="shared" ref="AA15:AA16" si="22">Z15+U15</f>
        <v>2.35</v>
      </c>
      <c r="AB15" s="76">
        <f t="shared" si="10"/>
        <v>0.26600000000000001</v>
      </c>
      <c r="AC15" s="75">
        <v>3.2</v>
      </c>
      <c r="AD15" s="74"/>
      <c r="AE15" s="73">
        <f t="shared" ref="AE15:AE16" si="23">AD15*AC15</f>
        <v>0</v>
      </c>
      <c r="AF15" s="73">
        <f t="shared" ref="AF15:AF16" si="24">AD15*AA15</f>
        <v>0</v>
      </c>
    </row>
    <row r="16" spans="1:229" s="72" customFormat="1" ht="28.5" customHeight="1" x14ac:dyDescent="0.2">
      <c r="A16" s="206"/>
      <c r="B16" s="209"/>
      <c r="C16" s="212"/>
      <c r="D16" s="90" t="s">
        <v>835</v>
      </c>
      <c r="E16" s="212"/>
      <c r="F16" s="89">
        <f>G16*0.97</f>
        <v>1.6</v>
      </c>
      <c r="G16" s="88">
        <f>Cost!F66</f>
        <v>1.65</v>
      </c>
      <c r="H16" s="104"/>
      <c r="I16" s="103"/>
      <c r="J16" s="85">
        <v>30</v>
      </c>
      <c r="K16" s="87">
        <v>25</v>
      </c>
      <c r="L16" s="86">
        <v>15</v>
      </c>
      <c r="M16" s="85">
        <v>8</v>
      </c>
      <c r="N16" s="84">
        <f t="shared" si="14"/>
        <v>1.1299999999999999E-2</v>
      </c>
      <c r="O16" s="83">
        <f t="shared" si="15"/>
        <v>39646</v>
      </c>
      <c r="P16" s="82">
        <f t="shared" si="2"/>
        <v>3500</v>
      </c>
      <c r="Q16" s="81">
        <f t="shared" si="16"/>
        <v>0.09</v>
      </c>
      <c r="R16" s="80" t="s">
        <v>839</v>
      </c>
      <c r="S16" s="79">
        <v>0.41399999999999998</v>
      </c>
      <c r="T16" s="73">
        <f t="shared" si="17"/>
        <v>0.68</v>
      </c>
      <c r="U16" s="73">
        <f t="shared" si="18"/>
        <v>2.42</v>
      </c>
      <c r="V16" s="78"/>
      <c r="W16" s="73">
        <f t="shared" si="19"/>
        <v>0.13</v>
      </c>
      <c r="X16" s="73">
        <f t="shared" si="20"/>
        <v>0.21</v>
      </c>
      <c r="Y16" s="78"/>
      <c r="Z16" s="77">
        <f t="shared" si="21"/>
        <v>0.34</v>
      </c>
      <c r="AA16" s="73">
        <f t="shared" si="22"/>
        <v>2.76</v>
      </c>
      <c r="AB16" s="76">
        <f t="shared" si="10"/>
        <v>0.27400000000000002</v>
      </c>
      <c r="AC16" s="75">
        <v>3.8</v>
      </c>
      <c r="AD16" s="74"/>
      <c r="AE16" s="73">
        <f t="shared" si="23"/>
        <v>0</v>
      </c>
      <c r="AF16" s="73">
        <f t="shared" si="24"/>
        <v>0</v>
      </c>
    </row>
    <row r="17" spans="1:33" ht="20.45" customHeight="1" x14ac:dyDescent="0.2">
      <c r="A17" s="101" t="s">
        <v>838</v>
      </c>
      <c r="B17" s="100"/>
      <c r="C17" s="99"/>
      <c r="D17" s="98"/>
      <c r="E17" s="97"/>
      <c r="F17" s="97"/>
      <c r="G17" s="96"/>
      <c r="H17" s="96"/>
      <c r="I17" s="102"/>
      <c r="J17" s="93"/>
      <c r="K17" s="95"/>
      <c r="L17" s="95"/>
      <c r="M17" s="95"/>
      <c r="N17" s="95"/>
      <c r="O17" s="93"/>
      <c r="P17" s="93"/>
      <c r="Q17" s="95"/>
      <c r="R17" s="93"/>
      <c r="S17" s="95"/>
      <c r="T17" s="95"/>
      <c r="U17" s="93"/>
      <c r="V17" s="93"/>
      <c r="W17" s="95"/>
      <c r="X17" s="95"/>
      <c r="Y17" s="95"/>
      <c r="Z17" s="95"/>
      <c r="AA17" s="93"/>
      <c r="AB17" s="150"/>
      <c r="AC17" s="94"/>
      <c r="AD17" s="93"/>
      <c r="AE17" s="93"/>
      <c r="AF17" s="93"/>
      <c r="AG17" s="92"/>
    </row>
    <row r="18" spans="1:33" s="72" customFormat="1" ht="28.5" customHeight="1" x14ac:dyDescent="0.2">
      <c r="A18" s="204" t="str">
        <f>A17</f>
        <v>4 piece set -- Beautyrest brand 90gsm Poly Bamboo Blend Solid Sheet Set</v>
      </c>
      <c r="B18" s="207" t="s">
        <v>837</v>
      </c>
      <c r="C18" s="210" t="s">
        <v>836</v>
      </c>
      <c r="D18" s="90" t="s">
        <v>830</v>
      </c>
      <c r="E18" s="210" t="s">
        <v>843</v>
      </c>
      <c r="F18" s="89">
        <f>G18*0.97</f>
        <v>5.55</v>
      </c>
      <c r="G18" s="88">
        <f>G11</f>
        <v>5.72</v>
      </c>
      <c r="H18" s="104"/>
      <c r="I18" s="103"/>
      <c r="J18" s="85">
        <v>30</v>
      </c>
      <c r="K18" s="87">
        <v>25</v>
      </c>
      <c r="L18" s="86">
        <v>26</v>
      </c>
      <c r="M18" s="85">
        <v>4</v>
      </c>
      <c r="N18" s="84">
        <f t="shared" ref="N18:N23" si="25">J18*K18*L18/1000000</f>
        <v>1.95E-2</v>
      </c>
      <c r="O18" s="83">
        <f t="shared" ref="O18:O23" si="26">56/N18*M18</f>
        <v>11487</v>
      </c>
      <c r="P18" s="82">
        <f t="shared" si="2"/>
        <v>3500</v>
      </c>
      <c r="Q18" s="81">
        <f t="shared" ref="Q18:Q23" si="27">P18/O18</f>
        <v>0.3</v>
      </c>
      <c r="R18" s="80" t="s">
        <v>654</v>
      </c>
      <c r="S18" s="79">
        <v>0.41399999999999998</v>
      </c>
      <c r="T18" s="73">
        <f t="shared" ref="T18:T23" si="28">G18*S18</f>
        <v>2.37</v>
      </c>
      <c r="U18" s="73">
        <f t="shared" ref="U18:U23" si="29">T18+Q18+G18</f>
        <v>8.39</v>
      </c>
      <c r="V18" s="78"/>
      <c r="W18" s="73">
        <f t="shared" ref="W18:W23" si="30">AC18*$W$9</f>
        <v>0.39</v>
      </c>
      <c r="X18" s="73">
        <f t="shared" ref="X18:X23" si="31">AC18*$X$9</f>
        <v>0.61</v>
      </c>
      <c r="Y18" s="78"/>
      <c r="Z18" s="77">
        <f t="shared" ref="Z18:Z23" si="32">SUM(V18:Y18)</f>
        <v>1</v>
      </c>
      <c r="AA18" s="73">
        <f t="shared" ref="AA18:AA23" si="33">Z18+U18</f>
        <v>9.39</v>
      </c>
      <c r="AB18" s="76">
        <f t="shared" si="10"/>
        <v>0.14599999999999999</v>
      </c>
      <c r="AC18" s="75">
        <v>11</v>
      </c>
      <c r="AD18" s="74"/>
      <c r="AE18" s="73">
        <f t="shared" ref="AE18:AE23" si="34">AD18*AC18</f>
        <v>0</v>
      </c>
      <c r="AF18" s="73">
        <f t="shared" ref="AF18:AF23" si="35">AD18*AA18</f>
        <v>0</v>
      </c>
      <c r="AG18" s="91"/>
    </row>
    <row r="19" spans="1:33" s="72" customFormat="1" ht="28.5" customHeight="1" x14ac:dyDescent="0.2">
      <c r="A19" s="205"/>
      <c r="B19" s="208"/>
      <c r="C19" s="211"/>
      <c r="D19" s="90" t="s">
        <v>831</v>
      </c>
      <c r="E19" s="211"/>
      <c r="F19" s="89">
        <f t="shared" ref="F19:F22" si="36">G19*0.97</f>
        <v>6.79</v>
      </c>
      <c r="G19" s="88">
        <f t="shared" ref="G19:G23" si="37">G12</f>
        <v>7</v>
      </c>
      <c r="H19" s="104"/>
      <c r="I19" s="103"/>
      <c r="J19" s="85">
        <v>30</v>
      </c>
      <c r="K19" s="87">
        <v>25</v>
      </c>
      <c r="L19" s="86">
        <v>30</v>
      </c>
      <c r="M19" s="85">
        <v>4</v>
      </c>
      <c r="N19" s="84">
        <f t="shared" si="25"/>
        <v>2.2499999999999999E-2</v>
      </c>
      <c r="O19" s="83">
        <f t="shared" si="26"/>
        <v>9956</v>
      </c>
      <c r="P19" s="82">
        <f t="shared" si="2"/>
        <v>3500</v>
      </c>
      <c r="Q19" s="81">
        <f t="shared" si="27"/>
        <v>0.35</v>
      </c>
      <c r="R19" s="80" t="s">
        <v>654</v>
      </c>
      <c r="S19" s="79">
        <v>0.41399999999999998</v>
      </c>
      <c r="T19" s="73">
        <f t="shared" si="28"/>
        <v>2.9</v>
      </c>
      <c r="U19" s="73">
        <f t="shared" si="29"/>
        <v>10.25</v>
      </c>
      <c r="V19" s="78"/>
      <c r="W19" s="73">
        <f t="shared" si="30"/>
        <v>0.47</v>
      </c>
      <c r="X19" s="73">
        <f t="shared" si="31"/>
        <v>0.74</v>
      </c>
      <c r="Y19" s="78"/>
      <c r="Z19" s="77">
        <f t="shared" si="32"/>
        <v>1.21</v>
      </c>
      <c r="AA19" s="73">
        <f t="shared" si="33"/>
        <v>11.46</v>
      </c>
      <c r="AB19" s="76">
        <f t="shared" si="10"/>
        <v>0.14499999999999999</v>
      </c>
      <c r="AC19" s="75">
        <v>13.4</v>
      </c>
      <c r="AD19" s="74"/>
      <c r="AE19" s="73">
        <f t="shared" si="34"/>
        <v>0</v>
      </c>
      <c r="AF19" s="73">
        <f t="shared" si="35"/>
        <v>0</v>
      </c>
      <c r="AG19" s="91"/>
    </row>
    <row r="20" spans="1:33" s="72" customFormat="1" ht="28.5" customHeight="1" x14ac:dyDescent="0.2">
      <c r="A20" s="205"/>
      <c r="B20" s="208"/>
      <c r="C20" s="211"/>
      <c r="D20" s="90" t="s">
        <v>832</v>
      </c>
      <c r="E20" s="211"/>
      <c r="F20" s="89">
        <f t="shared" si="36"/>
        <v>7.18</v>
      </c>
      <c r="G20" s="88">
        <f t="shared" si="37"/>
        <v>7.4</v>
      </c>
      <c r="H20" s="104"/>
      <c r="I20" s="103"/>
      <c r="J20" s="85">
        <v>30</v>
      </c>
      <c r="K20" s="87">
        <v>25</v>
      </c>
      <c r="L20" s="86">
        <v>34</v>
      </c>
      <c r="M20" s="85">
        <v>4</v>
      </c>
      <c r="N20" s="84">
        <f t="shared" si="25"/>
        <v>2.5499999999999998E-2</v>
      </c>
      <c r="O20" s="83">
        <f t="shared" si="26"/>
        <v>8784</v>
      </c>
      <c r="P20" s="82">
        <f t="shared" si="2"/>
        <v>3500</v>
      </c>
      <c r="Q20" s="81">
        <f t="shared" si="27"/>
        <v>0.4</v>
      </c>
      <c r="R20" s="80" t="s">
        <v>654</v>
      </c>
      <c r="S20" s="79">
        <v>0.41399999999999998</v>
      </c>
      <c r="T20" s="73">
        <f t="shared" si="28"/>
        <v>3.06</v>
      </c>
      <c r="U20" s="73">
        <f t="shared" si="29"/>
        <v>10.86</v>
      </c>
      <c r="V20" s="78"/>
      <c r="W20" s="73">
        <f t="shared" si="30"/>
        <v>0.51</v>
      </c>
      <c r="X20" s="73">
        <f t="shared" si="31"/>
        <v>0.8</v>
      </c>
      <c r="Y20" s="78"/>
      <c r="Z20" s="77">
        <f t="shared" si="32"/>
        <v>1.31</v>
      </c>
      <c r="AA20" s="73">
        <f t="shared" si="33"/>
        <v>12.17</v>
      </c>
      <c r="AB20" s="76">
        <f t="shared" si="10"/>
        <v>0.16600000000000001</v>
      </c>
      <c r="AC20" s="75">
        <v>14.6</v>
      </c>
      <c r="AD20" s="74"/>
      <c r="AE20" s="73">
        <f t="shared" si="34"/>
        <v>0</v>
      </c>
      <c r="AF20" s="73">
        <f t="shared" si="35"/>
        <v>0</v>
      </c>
    </row>
    <row r="21" spans="1:33" s="72" customFormat="1" ht="28.5" customHeight="1" x14ac:dyDescent="0.2">
      <c r="A21" s="205"/>
      <c r="B21" s="208"/>
      <c r="C21" s="211"/>
      <c r="D21" s="90" t="s">
        <v>833</v>
      </c>
      <c r="E21" s="211"/>
      <c r="F21" s="89">
        <f t="shared" si="36"/>
        <v>8.34</v>
      </c>
      <c r="G21" s="88">
        <f t="shared" si="37"/>
        <v>8.6</v>
      </c>
      <c r="H21" s="104"/>
      <c r="I21" s="103"/>
      <c r="J21" s="85">
        <v>30</v>
      </c>
      <c r="K21" s="87">
        <v>25</v>
      </c>
      <c r="L21" s="86">
        <v>40</v>
      </c>
      <c r="M21" s="85">
        <v>4</v>
      </c>
      <c r="N21" s="84">
        <f t="shared" si="25"/>
        <v>0.03</v>
      </c>
      <c r="O21" s="83">
        <f t="shared" si="26"/>
        <v>7467</v>
      </c>
      <c r="P21" s="82">
        <f t="shared" si="2"/>
        <v>3500</v>
      </c>
      <c r="Q21" s="81">
        <f t="shared" si="27"/>
        <v>0.47</v>
      </c>
      <c r="R21" s="80" t="s">
        <v>654</v>
      </c>
      <c r="S21" s="79">
        <v>0.41399999999999998</v>
      </c>
      <c r="T21" s="73">
        <f t="shared" si="28"/>
        <v>3.56</v>
      </c>
      <c r="U21" s="73">
        <f t="shared" si="29"/>
        <v>12.63</v>
      </c>
      <c r="V21" s="78"/>
      <c r="W21" s="73">
        <f t="shared" si="30"/>
        <v>0.59</v>
      </c>
      <c r="X21" s="73">
        <f t="shared" si="31"/>
        <v>0.93</v>
      </c>
      <c r="Y21" s="78"/>
      <c r="Z21" s="77">
        <f t="shared" si="32"/>
        <v>1.52</v>
      </c>
      <c r="AA21" s="73">
        <f t="shared" si="33"/>
        <v>14.15</v>
      </c>
      <c r="AB21" s="76">
        <f t="shared" si="10"/>
        <v>0.16300000000000001</v>
      </c>
      <c r="AC21" s="75">
        <v>16.899999999999999</v>
      </c>
      <c r="AD21" s="74"/>
      <c r="AE21" s="73">
        <f t="shared" si="34"/>
        <v>0</v>
      </c>
      <c r="AF21" s="73">
        <f t="shared" si="35"/>
        <v>0</v>
      </c>
    </row>
    <row r="22" spans="1:33" s="72" customFormat="1" ht="28.5" customHeight="1" x14ac:dyDescent="0.2">
      <c r="A22" s="205"/>
      <c r="B22" s="208"/>
      <c r="C22" s="211"/>
      <c r="D22" s="90" t="s">
        <v>834</v>
      </c>
      <c r="E22" s="211"/>
      <c r="F22" s="89">
        <f t="shared" si="36"/>
        <v>1.36</v>
      </c>
      <c r="G22" s="88">
        <f t="shared" si="37"/>
        <v>1.4</v>
      </c>
      <c r="H22" s="104"/>
      <c r="I22" s="103"/>
      <c r="J22" s="85">
        <v>30</v>
      </c>
      <c r="K22" s="87">
        <v>25</v>
      </c>
      <c r="L22" s="86">
        <v>13</v>
      </c>
      <c r="M22" s="85">
        <v>8</v>
      </c>
      <c r="N22" s="84">
        <f t="shared" si="25"/>
        <v>9.7999999999999997E-3</v>
      </c>
      <c r="O22" s="83">
        <f t="shared" si="26"/>
        <v>45714</v>
      </c>
      <c r="P22" s="82">
        <f t="shared" si="2"/>
        <v>3500</v>
      </c>
      <c r="Q22" s="81">
        <f t="shared" si="27"/>
        <v>0.08</v>
      </c>
      <c r="R22" s="80" t="s">
        <v>839</v>
      </c>
      <c r="S22" s="79">
        <v>0.41399999999999998</v>
      </c>
      <c r="T22" s="73">
        <f t="shared" si="28"/>
        <v>0.57999999999999996</v>
      </c>
      <c r="U22" s="73">
        <f t="shared" si="29"/>
        <v>2.06</v>
      </c>
      <c r="V22" s="78"/>
      <c r="W22" s="73">
        <f t="shared" si="30"/>
        <v>0.11</v>
      </c>
      <c r="X22" s="73">
        <f t="shared" si="31"/>
        <v>0.18</v>
      </c>
      <c r="Y22" s="78"/>
      <c r="Z22" s="77">
        <f t="shared" si="32"/>
        <v>0.28999999999999998</v>
      </c>
      <c r="AA22" s="73">
        <f t="shared" si="33"/>
        <v>2.35</v>
      </c>
      <c r="AB22" s="76">
        <f t="shared" si="10"/>
        <v>0.26600000000000001</v>
      </c>
      <c r="AC22" s="75">
        <v>3.2</v>
      </c>
      <c r="AD22" s="74"/>
      <c r="AE22" s="73">
        <f t="shared" si="34"/>
        <v>0</v>
      </c>
      <c r="AF22" s="73">
        <f t="shared" si="35"/>
        <v>0</v>
      </c>
    </row>
    <row r="23" spans="1:33" s="72" customFormat="1" ht="28.5" customHeight="1" x14ac:dyDescent="0.2">
      <c r="A23" s="206"/>
      <c r="B23" s="209"/>
      <c r="C23" s="212"/>
      <c r="D23" s="90" t="s">
        <v>835</v>
      </c>
      <c r="E23" s="212"/>
      <c r="F23" s="89">
        <f>G23*0.97</f>
        <v>1.6</v>
      </c>
      <c r="G23" s="88">
        <f t="shared" si="37"/>
        <v>1.65</v>
      </c>
      <c r="H23" s="104"/>
      <c r="I23" s="103"/>
      <c r="J23" s="85">
        <v>30</v>
      </c>
      <c r="K23" s="87">
        <v>25</v>
      </c>
      <c r="L23" s="86">
        <v>15</v>
      </c>
      <c r="M23" s="85">
        <v>8</v>
      </c>
      <c r="N23" s="84">
        <f t="shared" si="25"/>
        <v>1.1299999999999999E-2</v>
      </c>
      <c r="O23" s="83">
        <f t="shared" si="26"/>
        <v>39646</v>
      </c>
      <c r="P23" s="82">
        <f t="shared" si="2"/>
        <v>3500</v>
      </c>
      <c r="Q23" s="81">
        <f t="shared" si="27"/>
        <v>0.09</v>
      </c>
      <c r="R23" s="80" t="s">
        <v>839</v>
      </c>
      <c r="S23" s="79">
        <v>0.41399999999999998</v>
      </c>
      <c r="T23" s="73">
        <f t="shared" si="28"/>
        <v>0.68</v>
      </c>
      <c r="U23" s="73">
        <f t="shared" si="29"/>
        <v>2.42</v>
      </c>
      <c r="V23" s="78"/>
      <c r="W23" s="73">
        <f t="shared" si="30"/>
        <v>0.13</v>
      </c>
      <c r="X23" s="73">
        <f t="shared" si="31"/>
        <v>0.21</v>
      </c>
      <c r="Y23" s="78"/>
      <c r="Z23" s="77">
        <f t="shared" si="32"/>
        <v>0.34</v>
      </c>
      <c r="AA23" s="73">
        <f t="shared" si="33"/>
        <v>2.76</v>
      </c>
      <c r="AB23" s="76">
        <f t="shared" si="10"/>
        <v>0.27400000000000002</v>
      </c>
      <c r="AC23" s="75">
        <v>3.8</v>
      </c>
      <c r="AD23" s="74"/>
      <c r="AE23" s="73">
        <f t="shared" si="34"/>
        <v>0</v>
      </c>
      <c r="AF23" s="73">
        <f t="shared" si="35"/>
        <v>0</v>
      </c>
    </row>
    <row r="24" spans="1:33" ht="20.45" customHeight="1" x14ac:dyDescent="0.2">
      <c r="A24" s="101" t="s">
        <v>838</v>
      </c>
      <c r="B24" s="100"/>
      <c r="C24" s="99"/>
      <c r="D24" s="98"/>
      <c r="E24" s="97"/>
      <c r="F24" s="97"/>
      <c r="G24" s="96"/>
      <c r="H24" s="96"/>
      <c r="I24" s="102"/>
      <c r="J24" s="93"/>
      <c r="K24" s="95"/>
      <c r="L24" s="95"/>
      <c r="M24" s="95"/>
      <c r="N24" s="95"/>
      <c r="O24" s="93"/>
      <c r="P24" s="93"/>
      <c r="Q24" s="95"/>
      <c r="R24" s="93"/>
      <c r="S24" s="95"/>
      <c r="T24" s="95"/>
      <c r="U24" s="93"/>
      <c r="V24" s="93"/>
      <c r="W24" s="95"/>
      <c r="X24" s="95"/>
      <c r="Y24" s="95"/>
      <c r="Z24" s="95"/>
      <c r="AA24" s="93"/>
      <c r="AB24" s="150"/>
      <c r="AC24" s="94"/>
      <c r="AD24" s="93"/>
      <c r="AE24" s="93"/>
      <c r="AF24" s="93"/>
      <c r="AG24" s="92"/>
    </row>
    <row r="25" spans="1:33" s="72" customFormat="1" ht="28.5" customHeight="1" x14ac:dyDescent="0.2">
      <c r="A25" s="204" t="str">
        <f>A24</f>
        <v>4 piece set -- Beautyrest brand 90gsm Poly Bamboo Blend Solid Sheet Set</v>
      </c>
      <c r="B25" s="207" t="s">
        <v>837</v>
      </c>
      <c r="C25" s="210" t="s">
        <v>836</v>
      </c>
      <c r="D25" s="90" t="s">
        <v>830</v>
      </c>
      <c r="E25" s="210" t="s">
        <v>845</v>
      </c>
      <c r="F25" s="89">
        <f>G25*0.97</f>
        <v>5.55</v>
      </c>
      <c r="G25" s="88">
        <f>G11</f>
        <v>5.72</v>
      </c>
      <c r="H25" s="104"/>
      <c r="I25" s="103"/>
      <c r="J25" s="85">
        <v>30</v>
      </c>
      <c r="K25" s="87">
        <v>25</v>
      </c>
      <c r="L25" s="86">
        <v>26</v>
      </c>
      <c r="M25" s="85">
        <v>4</v>
      </c>
      <c r="N25" s="84">
        <f t="shared" ref="N25:N30" si="38">J25*K25*L25/1000000</f>
        <v>1.95E-2</v>
      </c>
      <c r="O25" s="83">
        <f t="shared" ref="O25:O30" si="39">56/N25*M25</f>
        <v>11487</v>
      </c>
      <c r="P25" s="82">
        <f t="shared" si="2"/>
        <v>3500</v>
      </c>
      <c r="Q25" s="81">
        <f t="shared" ref="Q25:Q30" si="40">P25/O25</f>
        <v>0.3</v>
      </c>
      <c r="R25" s="80" t="s">
        <v>654</v>
      </c>
      <c r="S25" s="79">
        <v>0.41399999999999998</v>
      </c>
      <c r="T25" s="73">
        <f t="shared" ref="T25:T30" si="41">G25*S25</f>
        <v>2.37</v>
      </c>
      <c r="U25" s="73">
        <f t="shared" ref="U25:U30" si="42">T25+Q25+G25</f>
        <v>8.39</v>
      </c>
      <c r="V25" s="78"/>
      <c r="W25" s="73">
        <f t="shared" ref="W25:W30" si="43">AC25*$W$9</f>
        <v>0.39</v>
      </c>
      <c r="X25" s="73">
        <f t="shared" ref="X25:X30" si="44">AC25*$X$9</f>
        <v>0.61</v>
      </c>
      <c r="Y25" s="78"/>
      <c r="Z25" s="77">
        <f t="shared" ref="Z25:Z30" si="45">SUM(V25:Y25)</f>
        <v>1</v>
      </c>
      <c r="AA25" s="73">
        <f t="shared" ref="AA25:AA30" si="46">Z25+U25</f>
        <v>9.39</v>
      </c>
      <c r="AB25" s="76">
        <f t="shared" si="10"/>
        <v>0.14599999999999999</v>
      </c>
      <c r="AC25" s="75">
        <v>11</v>
      </c>
      <c r="AD25" s="74"/>
      <c r="AE25" s="73">
        <f t="shared" ref="AE25:AE30" si="47">AD25*AC25</f>
        <v>0</v>
      </c>
      <c r="AF25" s="73">
        <f t="shared" ref="AF25:AF30" si="48">AD25*AA25</f>
        <v>0</v>
      </c>
      <c r="AG25" s="91"/>
    </row>
    <row r="26" spans="1:33" s="72" customFormat="1" ht="28.5" customHeight="1" x14ac:dyDescent="0.2">
      <c r="A26" s="205"/>
      <c r="B26" s="208"/>
      <c r="C26" s="211"/>
      <c r="D26" s="90" t="s">
        <v>831</v>
      </c>
      <c r="E26" s="211"/>
      <c r="F26" s="89">
        <f t="shared" ref="F26:F29" si="49">G26*0.97</f>
        <v>6.79</v>
      </c>
      <c r="G26" s="88">
        <f t="shared" ref="G26:G30" si="50">G12</f>
        <v>7</v>
      </c>
      <c r="H26" s="104"/>
      <c r="I26" s="103"/>
      <c r="J26" s="85">
        <v>30</v>
      </c>
      <c r="K26" s="87">
        <v>25</v>
      </c>
      <c r="L26" s="86">
        <v>30</v>
      </c>
      <c r="M26" s="85">
        <v>4</v>
      </c>
      <c r="N26" s="84">
        <f t="shared" si="38"/>
        <v>2.2499999999999999E-2</v>
      </c>
      <c r="O26" s="83">
        <f t="shared" si="39"/>
        <v>9956</v>
      </c>
      <c r="P26" s="82">
        <f t="shared" si="2"/>
        <v>3500</v>
      </c>
      <c r="Q26" s="81">
        <f t="shared" si="40"/>
        <v>0.35</v>
      </c>
      <c r="R26" s="80" t="s">
        <v>654</v>
      </c>
      <c r="S26" s="79">
        <v>0.41399999999999998</v>
      </c>
      <c r="T26" s="73">
        <f t="shared" si="41"/>
        <v>2.9</v>
      </c>
      <c r="U26" s="73">
        <f t="shared" si="42"/>
        <v>10.25</v>
      </c>
      <c r="V26" s="78"/>
      <c r="W26" s="73">
        <f t="shared" si="43"/>
        <v>0.47</v>
      </c>
      <c r="X26" s="73">
        <f t="shared" si="44"/>
        <v>0.74</v>
      </c>
      <c r="Y26" s="78"/>
      <c r="Z26" s="77">
        <f t="shared" si="45"/>
        <v>1.21</v>
      </c>
      <c r="AA26" s="73">
        <f t="shared" si="46"/>
        <v>11.46</v>
      </c>
      <c r="AB26" s="76">
        <f t="shared" si="10"/>
        <v>0.14499999999999999</v>
      </c>
      <c r="AC26" s="75">
        <v>13.4</v>
      </c>
      <c r="AD26" s="74"/>
      <c r="AE26" s="73">
        <f t="shared" si="47"/>
        <v>0</v>
      </c>
      <c r="AF26" s="73">
        <f t="shared" si="48"/>
        <v>0</v>
      </c>
      <c r="AG26" s="91"/>
    </row>
    <row r="27" spans="1:33" s="72" customFormat="1" ht="28.5" customHeight="1" x14ac:dyDescent="0.2">
      <c r="A27" s="205"/>
      <c r="B27" s="208"/>
      <c r="C27" s="211"/>
      <c r="D27" s="90" t="s">
        <v>832</v>
      </c>
      <c r="E27" s="211"/>
      <c r="F27" s="89">
        <f t="shared" si="49"/>
        <v>7.18</v>
      </c>
      <c r="G27" s="88">
        <f t="shared" si="50"/>
        <v>7.4</v>
      </c>
      <c r="H27" s="104"/>
      <c r="I27" s="103"/>
      <c r="J27" s="85">
        <v>30</v>
      </c>
      <c r="K27" s="87">
        <v>25</v>
      </c>
      <c r="L27" s="86">
        <v>34</v>
      </c>
      <c r="M27" s="85">
        <v>4</v>
      </c>
      <c r="N27" s="84">
        <f t="shared" si="38"/>
        <v>2.5499999999999998E-2</v>
      </c>
      <c r="O27" s="83">
        <f t="shared" si="39"/>
        <v>8784</v>
      </c>
      <c r="P27" s="82">
        <f t="shared" si="2"/>
        <v>3500</v>
      </c>
      <c r="Q27" s="81">
        <f t="shared" si="40"/>
        <v>0.4</v>
      </c>
      <c r="R27" s="80" t="s">
        <v>654</v>
      </c>
      <c r="S27" s="79">
        <v>0.41399999999999998</v>
      </c>
      <c r="T27" s="73">
        <f t="shared" si="41"/>
        <v>3.06</v>
      </c>
      <c r="U27" s="73">
        <f t="shared" si="42"/>
        <v>10.86</v>
      </c>
      <c r="V27" s="78"/>
      <c r="W27" s="73">
        <f t="shared" si="43"/>
        <v>0.51</v>
      </c>
      <c r="X27" s="73">
        <f t="shared" si="44"/>
        <v>0.8</v>
      </c>
      <c r="Y27" s="78"/>
      <c r="Z27" s="77">
        <f t="shared" si="45"/>
        <v>1.31</v>
      </c>
      <c r="AA27" s="73">
        <f t="shared" si="46"/>
        <v>12.17</v>
      </c>
      <c r="AB27" s="76">
        <f t="shared" si="10"/>
        <v>0.16600000000000001</v>
      </c>
      <c r="AC27" s="75">
        <v>14.6</v>
      </c>
      <c r="AD27" s="74"/>
      <c r="AE27" s="73">
        <f t="shared" si="47"/>
        <v>0</v>
      </c>
      <c r="AF27" s="73">
        <f t="shared" si="48"/>
        <v>0</v>
      </c>
    </row>
    <row r="28" spans="1:33" s="72" customFormat="1" ht="28.5" customHeight="1" x14ac:dyDescent="0.2">
      <c r="A28" s="205"/>
      <c r="B28" s="208"/>
      <c r="C28" s="211"/>
      <c r="D28" s="90" t="s">
        <v>833</v>
      </c>
      <c r="E28" s="211"/>
      <c r="F28" s="89">
        <f t="shared" si="49"/>
        <v>8.34</v>
      </c>
      <c r="G28" s="88">
        <f t="shared" si="50"/>
        <v>8.6</v>
      </c>
      <c r="H28" s="104"/>
      <c r="I28" s="103"/>
      <c r="J28" s="85">
        <v>30</v>
      </c>
      <c r="K28" s="87">
        <v>25</v>
      </c>
      <c r="L28" s="86">
        <v>40</v>
      </c>
      <c r="M28" s="85">
        <v>4</v>
      </c>
      <c r="N28" s="84">
        <f t="shared" si="38"/>
        <v>0.03</v>
      </c>
      <c r="O28" s="83">
        <f t="shared" si="39"/>
        <v>7467</v>
      </c>
      <c r="P28" s="82">
        <f t="shared" si="2"/>
        <v>3500</v>
      </c>
      <c r="Q28" s="81">
        <f t="shared" si="40"/>
        <v>0.47</v>
      </c>
      <c r="R28" s="80" t="s">
        <v>654</v>
      </c>
      <c r="S28" s="79">
        <v>0.41399999999999998</v>
      </c>
      <c r="T28" s="73">
        <f t="shared" si="41"/>
        <v>3.56</v>
      </c>
      <c r="U28" s="73">
        <f t="shared" si="42"/>
        <v>12.63</v>
      </c>
      <c r="V28" s="78"/>
      <c r="W28" s="73">
        <f t="shared" si="43"/>
        <v>0.59</v>
      </c>
      <c r="X28" s="73">
        <f t="shared" si="44"/>
        <v>0.93</v>
      </c>
      <c r="Y28" s="78"/>
      <c r="Z28" s="77">
        <f t="shared" si="45"/>
        <v>1.52</v>
      </c>
      <c r="AA28" s="73">
        <f t="shared" si="46"/>
        <v>14.15</v>
      </c>
      <c r="AB28" s="76">
        <f t="shared" si="10"/>
        <v>0.16300000000000001</v>
      </c>
      <c r="AC28" s="75">
        <v>16.899999999999999</v>
      </c>
      <c r="AD28" s="74"/>
      <c r="AE28" s="73">
        <f t="shared" si="47"/>
        <v>0</v>
      </c>
      <c r="AF28" s="73">
        <f t="shared" si="48"/>
        <v>0</v>
      </c>
    </row>
    <row r="29" spans="1:33" s="72" customFormat="1" ht="28.5" customHeight="1" x14ac:dyDescent="0.2">
      <c r="A29" s="205"/>
      <c r="B29" s="208"/>
      <c r="C29" s="211"/>
      <c r="D29" s="90" t="s">
        <v>834</v>
      </c>
      <c r="E29" s="211"/>
      <c r="F29" s="89">
        <f t="shared" si="49"/>
        <v>1.36</v>
      </c>
      <c r="G29" s="88">
        <f t="shared" si="50"/>
        <v>1.4</v>
      </c>
      <c r="H29" s="104"/>
      <c r="I29" s="103"/>
      <c r="J29" s="85">
        <v>30</v>
      </c>
      <c r="K29" s="87">
        <v>25</v>
      </c>
      <c r="L29" s="86">
        <v>13</v>
      </c>
      <c r="M29" s="85">
        <v>8</v>
      </c>
      <c r="N29" s="84">
        <f t="shared" si="38"/>
        <v>9.7999999999999997E-3</v>
      </c>
      <c r="O29" s="83">
        <f t="shared" si="39"/>
        <v>45714</v>
      </c>
      <c r="P29" s="82">
        <f t="shared" si="2"/>
        <v>3500</v>
      </c>
      <c r="Q29" s="81">
        <f t="shared" si="40"/>
        <v>0.08</v>
      </c>
      <c r="R29" s="80" t="s">
        <v>839</v>
      </c>
      <c r="S29" s="79">
        <v>0.41399999999999998</v>
      </c>
      <c r="T29" s="73">
        <f t="shared" si="41"/>
        <v>0.57999999999999996</v>
      </c>
      <c r="U29" s="73">
        <f t="shared" si="42"/>
        <v>2.06</v>
      </c>
      <c r="V29" s="78"/>
      <c r="W29" s="73">
        <f t="shared" si="43"/>
        <v>0.11</v>
      </c>
      <c r="X29" s="73">
        <f t="shared" si="44"/>
        <v>0.18</v>
      </c>
      <c r="Y29" s="78"/>
      <c r="Z29" s="77">
        <f t="shared" si="45"/>
        <v>0.28999999999999998</v>
      </c>
      <c r="AA29" s="73">
        <f t="shared" si="46"/>
        <v>2.35</v>
      </c>
      <c r="AB29" s="76">
        <f t="shared" si="10"/>
        <v>0.26600000000000001</v>
      </c>
      <c r="AC29" s="75">
        <v>3.2</v>
      </c>
      <c r="AD29" s="74"/>
      <c r="AE29" s="73">
        <f t="shared" si="47"/>
        <v>0</v>
      </c>
      <c r="AF29" s="73">
        <f t="shared" si="48"/>
        <v>0</v>
      </c>
    </row>
    <row r="30" spans="1:33" s="72" customFormat="1" ht="28.5" customHeight="1" x14ac:dyDescent="0.2">
      <c r="A30" s="206"/>
      <c r="B30" s="209"/>
      <c r="C30" s="212"/>
      <c r="D30" s="90" t="s">
        <v>835</v>
      </c>
      <c r="E30" s="212"/>
      <c r="F30" s="89">
        <f>G30*0.97</f>
        <v>1.6</v>
      </c>
      <c r="G30" s="88">
        <f t="shared" si="50"/>
        <v>1.65</v>
      </c>
      <c r="H30" s="104"/>
      <c r="I30" s="103"/>
      <c r="J30" s="85">
        <v>30</v>
      </c>
      <c r="K30" s="87">
        <v>25</v>
      </c>
      <c r="L30" s="86">
        <v>15</v>
      </c>
      <c r="M30" s="85">
        <v>8</v>
      </c>
      <c r="N30" s="84">
        <f t="shared" si="38"/>
        <v>1.1299999999999999E-2</v>
      </c>
      <c r="O30" s="83">
        <f t="shared" si="39"/>
        <v>39646</v>
      </c>
      <c r="P30" s="82">
        <f t="shared" si="2"/>
        <v>3500</v>
      </c>
      <c r="Q30" s="81">
        <f t="shared" si="40"/>
        <v>0.09</v>
      </c>
      <c r="R30" s="80" t="s">
        <v>839</v>
      </c>
      <c r="S30" s="79">
        <v>0.41399999999999998</v>
      </c>
      <c r="T30" s="73">
        <f t="shared" si="41"/>
        <v>0.68</v>
      </c>
      <c r="U30" s="73">
        <f t="shared" si="42"/>
        <v>2.42</v>
      </c>
      <c r="V30" s="78"/>
      <c r="W30" s="73">
        <f t="shared" si="43"/>
        <v>0.13</v>
      </c>
      <c r="X30" s="73">
        <f t="shared" si="44"/>
        <v>0.21</v>
      </c>
      <c r="Y30" s="78"/>
      <c r="Z30" s="77">
        <f t="shared" si="45"/>
        <v>0.34</v>
      </c>
      <c r="AA30" s="73">
        <f t="shared" si="46"/>
        <v>2.76</v>
      </c>
      <c r="AB30" s="76">
        <f t="shared" si="10"/>
        <v>0.27400000000000002</v>
      </c>
      <c r="AC30" s="75">
        <v>3.8</v>
      </c>
      <c r="AD30" s="74"/>
      <c r="AE30" s="73">
        <f t="shared" si="47"/>
        <v>0</v>
      </c>
      <c r="AF30" s="73">
        <f t="shared" si="48"/>
        <v>0</v>
      </c>
    </row>
    <row r="31" spans="1:33" ht="20.45" customHeight="1" x14ac:dyDescent="0.2">
      <c r="A31" s="101" t="s">
        <v>838</v>
      </c>
      <c r="B31" s="100"/>
      <c r="C31" s="99"/>
      <c r="D31" s="98"/>
      <c r="E31" s="97"/>
      <c r="F31" s="97"/>
      <c r="G31" s="96"/>
      <c r="H31" s="96"/>
      <c r="I31" s="102"/>
      <c r="J31" s="93"/>
      <c r="K31" s="95"/>
      <c r="L31" s="95"/>
      <c r="M31" s="95"/>
      <c r="N31" s="95"/>
      <c r="O31" s="93"/>
      <c r="P31" s="93"/>
      <c r="Q31" s="95"/>
      <c r="R31" s="93"/>
      <c r="S31" s="95"/>
      <c r="T31" s="95"/>
      <c r="U31" s="93"/>
      <c r="V31" s="93"/>
      <c r="W31" s="95"/>
      <c r="X31" s="95"/>
      <c r="Y31" s="95"/>
      <c r="Z31" s="95"/>
      <c r="AA31" s="93"/>
      <c r="AB31" s="150"/>
      <c r="AC31" s="94"/>
      <c r="AD31" s="93"/>
      <c r="AE31" s="93"/>
      <c r="AF31" s="93"/>
      <c r="AG31" s="92"/>
    </row>
    <row r="32" spans="1:33" s="72" customFormat="1" ht="28.5" customHeight="1" x14ac:dyDescent="0.2">
      <c r="A32" s="204" t="str">
        <f>A31</f>
        <v>4 piece set -- Beautyrest brand 90gsm Poly Bamboo Blend Solid Sheet Set</v>
      </c>
      <c r="B32" s="207" t="s">
        <v>837</v>
      </c>
      <c r="C32" s="210" t="s">
        <v>836</v>
      </c>
      <c r="D32" s="90" t="s">
        <v>830</v>
      </c>
      <c r="E32" s="210" t="s">
        <v>847</v>
      </c>
      <c r="F32" s="89">
        <f>G32*0.97</f>
        <v>5.55</v>
      </c>
      <c r="G32" s="88">
        <f>G11</f>
        <v>5.72</v>
      </c>
      <c r="H32" s="104"/>
      <c r="I32" s="103"/>
      <c r="J32" s="85">
        <v>30</v>
      </c>
      <c r="K32" s="87">
        <v>25</v>
      </c>
      <c r="L32" s="86">
        <v>26</v>
      </c>
      <c r="M32" s="85">
        <v>4</v>
      </c>
      <c r="N32" s="84">
        <f t="shared" ref="N32:N37" si="51">J32*K32*L32/1000000</f>
        <v>1.95E-2</v>
      </c>
      <c r="O32" s="83">
        <f t="shared" ref="O32:O37" si="52">56/N32*M32</f>
        <v>11487</v>
      </c>
      <c r="P32" s="82">
        <f t="shared" si="2"/>
        <v>3500</v>
      </c>
      <c r="Q32" s="81">
        <f t="shared" ref="Q32:Q37" si="53">P32/O32</f>
        <v>0.3</v>
      </c>
      <c r="R32" s="80" t="s">
        <v>654</v>
      </c>
      <c r="S32" s="79">
        <v>0.41399999999999998</v>
      </c>
      <c r="T32" s="73">
        <f t="shared" ref="T32:T37" si="54">G32*S32</f>
        <v>2.37</v>
      </c>
      <c r="U32" s="73">
        <f t="shared" ref="U32:U37" si="55">T32+Q32+G32</f>
        <v>8.39</v>
      </c>
      <c r="V32" s="78"/>
      <c r="W32" s="73">
        <f t="shared" ref="W32:W37" si="56">AC32*$W$9</f>
        <v>0.39</v>
      </c>
      <c r="X32" s="73">
        <f t="shared" ref="X32:X37" si="57">AC32*$X$9</f>
        <v>0.61</v>
      </c>
      <c r="Y32" s="78"/>
      <c r="Z32" s="77">
        <f t="shared" ref="Z32:Z37" si="58">SUM(V32:Y32)</f>
        <v>1</v>
      </c>
      <c r="AA32" s="73">
        <f t="shared" ref="AA32:AA37" si="59">Z32+U32</f>
        <v>9.39</v>
      </c>
      <c r="AB32" s="76">
        <f t="shared" si="10"/>
        <v>0.14599999999999999</v>
      </c>
      <c r="AC32" s="75">
        <v>11</v>
      </c>
      <c r="AD32" s="74"/>
      <c r="AE32" s="73">
        <f t="shared" ref="AE32:AE37" si="60">AD32*AC32</f>
        <v>0</v>
      </c>
      <c r="AF32" s="73">
        <f t="shared" ref="AF32:AF37" si="61">AD32*AA32</f>
        <v>0</v>
      </c>
      <c r="AG32" s="91"/>
    </row>
    <row r="33" spans="1:33" s="72" customFormat="1" ht="28.5" customHeight="1" x14ac:dyDescent="0.2">
      <c r="A33" s="205"/>
      <c r="B33" s="208"/>
      <c r="C33" s="211"/>
      <c r="D33" s="90" t="s">
        <v>831</v>
      </c>
      <c r="E33" s="211"/>
      <c r="F33" s="89">
        <f t="shared" ref="F33:F36" si="62">G33*0.97</f>
        <v>6.79</v>
      </c>
      <c r="G33" s="88">
        <f t="shared" ref="G33:G37" si="63">G12</f>
        <v>7</v>
      </c>
      <c r="H33" s="104"/>
      <c r="I33" s="103"/>
      <c r="J33" s="85">
        <v>30</v>
      </c>
      <c r="K33" s="87">
        <v>25</v>
      </c>
      <c r="L33" s="86">
        <v>30</v>
      </c>
      <c r="M33" s="85">
        <v>4</v>
      </c>
      <c r="N33" s="84">
        <f t="shared" si="51"/>
        <v>2.2499999999999999E-2</v>
      </c>
      <c r="O33" s="83">
        <f t="shared" si="52"/>
        <v>9956</v>
      </c>
      <c r="P33" s="82">
        <f t="shared" si="2"/>
        <v>3500</v>
      </c>
      <c r="Q33" s="81">
        <f t="shared" si="53"/>
        <v>0.35</v>
      </c>
      <c r="R33" s="80" t="s">
        <v>654</v>
      </c>
      <c r="S33" s="79">
        <v>0.41399999999999998</v>
      </c>
      <c r="T33" s="73">
        <f t="shared" si="54"/>
        <v>2.9</v>
      </c>
      <c r="U33" s="73">
        <f t="shared" si="55"/>
        <v>10.25</v>
      </c>
      <c r="V33" s="78"/>
      <c r="W33" s="73">
        <f t="shared" si="56"/>
        <v>0.47</v>
      </c>
      <c r="X33" s="73">
        <f t="shared" si="57"/>
        <v>0.74</v>
      </c>
      <c r="Y33" s="78"/>
      <c r="Z33" s="77">
        <f t="shared" si="58"/>
        <v>1.21</v>
      </c>
      <c r="AA33" s="73">
        <f t="shared" si="59"/>
        <v>11.46</v>
      </c>
      <c r="AB33" s="76">
        <f t="shared" si="10"/>
        <v>0.14499999999999999</v>
      </c>
      <c r="AC33" s="75">
        <v>13.4</v>
      </c>
      <c r="AD33" s="74"/>
      <c r="AE33" s="73">
        <f t="shared" si="60"/>
        <v>0</v>
      </c>
      <c r="AF33" s="73">
        <f t="shared" si="61"/>
        <v>0</v>
      </c>
      <c r="AG33" s="91"/>
    </row>
    <row r="34" spans="1:33" s="72" customFormat="1" ht="28.5" customHeight="1" x14ac:dyDescent="0.2">
      <c r="A34" s="205"/>
      <c r="B34" s="208"/>
      <c r="C34" s="211"/>
      <c r="D34" s="90" t="s">
        <v>832</v>
      </c>
      <c r="E34" s="211"/>
      <c r="F34" s="89">
        <f t="shared" si="62"/>
        <v>7.18</v>
      </c>
      <c r="G34" s="88">
        <f t="shared" si="63"/>
        <v>7.4</v>
      </c>
      <c r="H34" s="104"/>
      <c r="I34" s="103"/>
      <c r="J34" s="85">
        <v>30</v>
      </c>
      <c r="K34" s="87">
        <v>25</v>
      </c>
      <c r="L34" s="86">
        <v>34</v>
      </c>
      <c r="M34" s="85">
        <v>4</v>
      </c>
      <c r="N34" s="84">
        <f t="shared" si="51"/>
        <v>2.5499999999999998E-2</v>
      </c>
      <c r="O34" s="83">
        <f t="shared" si="52"/>
        <v>8784</v>
      </c>
      <c r="P34" s="82">
        <f t="shared" si="2"/>
        <v>3500</v>
      </c>
      <c r="Q34" s="81">
        <f t="shared" si="53"/>
        <v>0.4</v>
      </c>
      <c r="R34" s="80" t="s">
        <v>654</v>
      </c>
      <c r="S34" s="79">
        <v>0.41399999999999998</v>
      </c>
      <c r="T34" s="73">
        <f t="shared" si="54"/>
        <v>3.06</v>
      </c>
      <c r="U34" s="73">
        <f t="shared" si="55"/>
        <v>10.86</v>
      </c>
      <c r="V34" s="78"/>
      <c r="W34" s="73">
        <f t="shared" si="56"/>
        <v>0.51</v>
      </c>
      <c r="X34" s="73">
        <f t="shared" si="57"/>
        <v>0.8</v>
      </c>
      <c r="Y34" s="78"/>
      <c r="Z34" s="77">
        <f t="shared" si="58"/>
        <v>1.31</v>
      </c>
      <c r="AA34" s="73">
        <f t="shared" si="59"/>
        <v>12.17</v>
      </c>
      <c r="AB34" s="76">
        <f t="shared" si="10"/>
        <v>0.16600000000000001</v>
      </c>
      <c r="AC34" s="75">
        <v>14.6</v>
      </c>
      <c r="AD34" s="74"/>
      <c r="AE34" s="73">
        <f t="shared" si="60"/>
        <v>0</v>
      </c>
      <c r="AF34" s="73">
        <f t="shared" si="61"/>
        <v>0</v>
      </c>
    </row>
    <row r="35" spans="1:33" s="72" customFormat="1" ht="28.5" customHeight="1" x14ac:dyDescent="0.2">
      <c r="A35" s="205"/>
      <c r="B35" s="208"/>
      <c r="C35" s="211"/>
      <c r="D35" s="90" t="s">
        <v>833</v>
      </c>
      <c r="E35" s="211"/>
      <c r="F35" s="89">
        <f t="shared" si="62"/>
        <v>8.34</v>
      </c>
      <c r="G35" s="88">
        <f t="shared" si="63"/>
        <v>8.6</v>
      </c>
      <c r="H35" s="104"/>
      <c r="I35" s="103"/>
      <c r="J35" s="85">
        <v>30</v>
      </c>
      <c r="K35" s="87">
        <v>25</v>
      </c>
      <c r="L35" s="86">
        <v>40</v>
      </c>
      <c r="M35" s="85">
        <v>4</v>
      </c>
      <c r="N35" s="84">
        <f t="shared" si="51"/>
        <v>0.03</v>
      </c>
      <c r="O35" s="83">
        <f t="shared" si="52"/>
        <v>7467</v>
      </c>
      <c r="P35" s="82">
        <f t="shared" si="2"/>
        <v>3500</v>
      </c>
      <c r="Q35" s="81">
        <f t="shared" si="53"/>
        <v>0.47</v>
      </c>
      <c r="R35" s="80" t="s">
        <v>654</v>
      </c>
      <c r="S35" s="79">
        <v>0.41399999999999998</v>
      </c>
      <c r="T35" s="73">
        <f t="shared" si="54"/>
        <v>3.56</v>
      </c>
      <c r="U35" s="73">
        <f t="shared" si="55"/>
        <v>12.63</v>
      </c>
      <c r="V35" s="78"/>
      <c r="W35" s="73">
        <f t="shared" si="56"/>
        <v>0.59</v>
      </c>
      <c r="X35" s="73">
        <f t="shared" si="57"/>
        <v>0.93</v>
      </c>
      <c r="Y35" s="78"/>
      <c r="Z35" s="77">
        <f t="shared" si="58"/>
        <v>1.52</v>
      </c>
      <c r="AA35" s="73">
        <f t="shared" si="59"/>
        <v>14.15</v>
      </c>
      <c r="AB35" s="76">
        <f t="shared" si="10"/>
        <v>0.16300000000000001</v>
      </c>
      <c r="AC35" s="75">
        <v>16.899999999999999</v>
      </c>
      <c r="AD35" s="74"/>
      <c r="AE35" s="73">
        <f t="shared" si="60"/>
        <v>0</v>
      </c>
      <c r="AF35" s="73">
        <f t="shared" si="61"/>
        <v>0</v>
      </c>
    </row>
    <row r="36" spans="1:33" s="72" customFormat="1" ht="28.5" customHeight="1" x14ac:dyDescent="0.2">
      <c r="A36" s="205"/>
      <c r="B36" s="208"/>
      <c r="C36" s="211"/>
      <c r="D36" s="90" t="s">
        <v>834</v>
      </c>
      <c r="E36" s="211"/>
      <c r="F36" s="89">
        <f t="shared" si="62"/>
        <v>1.36</v>
      </c>
      <c r="G36" s="88">
        <f t="shared" si="63"/>
        <v>1.4</v>
      </c>
      <c r="H36" s="104"/>
      <c r="I36" s="103"/>
      <c r="J36" s="85">
        <v>30</v>
      </c>
      <c r="K36" s="87">
        <v>25</v>
      </c>
      <c r="L36" s="86">
        <v>13</v>
      </c>
      <c r="M36" s="85">
        <v>8</v>
      </c>
      <c r="N36" s="84">
        <f t="shared" si="51"/>
        <v>9.7999999999999997E-3</v>
      </c>
      <c r="O36" s="83">
        <f t="shared" si="52"/>
        <v>45714</v>
      </c>
      <c r="P36" s="82">
        <f t="shared" si="2"/>
        <v>3500</v>
      </c>
      <c r="Q36" s="81">
        <f t="shared" si="53"/>
        <v>0.08</v>
      </c>
      <c r="R36" s="80" t="s">
        <v>839</v>
      </c>
      <c r="S36" s="79">
        <v>0.41399999999999998</v>
      </c>
      <c r="T36" s="73">
        <f t="shared" si="54"/>
        <v>0.57999999999999996</v>
      </c>
      <c r="U36" s="73">
        <f t="shared" si="55"/>
        <v>2.06</v>
      </c>
      <c r="V36" s="78"/>
      <c r="W36" s="73">
        <f t="shared" si="56"/>
        <v>0.11</v>
      </c>
      <c r="X36" s="73">
        <f t="shared" si="57"/>
        <v>0.18</v>
      </c>
      <c r="Y36" s="78"/>
      <c r="Z36" s="77">
        <f t="shared" si="58"/>
        <v>0.28999999999999998</v>
      </c>
      <c r="AA36" s="73">
        <f t="shared" si="59"/>
        <v>2.35</v>
      </c>
      <c r="AB36" s="76">
        <f t="shared" si="10"/>
        <v>0.26600000000000001</v>
      </c>
      <c r="AC36" s="75">
        <v>3.2</v>
      </c>
      <c r="AD36" s="74"/>
      <c r="AE36" s="73">
        <f t="shared" si="60"/>
        <v>0</v>
      </c>
      <c r="AF36" s="73">
        <f t="shared" si="61"/>
        <v>0</v>
      </c>
    </row>
    <row r="37" spans="1:33" s="72" customFormat="1" ht="28.5" customHeight="1" x14ac:dyDescent="0.2">
      <c r="A37" s="206"/>
      <c r="B37" s="209"/>
      <c r="C37" s="212"/>
      <c r="D37" s="90" t="s">
        <v>835</v>
      </c>
      <c r="E37" s="212"/>
      <c r="F37" s="89">
        <f>G37*0.97</f>
        <v>1.6</v>
      </c>
      <c r="G37" s="88">
        <f t="shared" si="63"/>
        <v>1.65</v>
      </c>
      <c r="H37" s="104"/>
      <c r="I37" s="103"/>
      <c r="J37" s="85">
        <v>30</v>
      </c>
      <c r="K37" s="87">
        <v>25</v>
      </c>
      <c r="L37" s="86">
        <v>15</v>
      </c>
      <c r="M37" s="85">
        <v>8</v>
      </c>
      <c r="N37" s="84">
        <f t="shared" si="51"/>
        <v>1.1299999999999999E-2</v>
      </c>
      <c r="O37" s="83">
        <f t="shared" si="52"/>
        <v>39646</v>
      </c>
      <c r="P37" s="82">
        <f t="shared" si="2"/>
        <v>3500</v>
      </c>
      <c r="Q37" s="81">
        <f t="shared" si="53"/>
        <v>0.09</v>
      </c>
      <c r="R37" s="80" t="s">
        <v>839</v>
      </c>
      <c r="S37" s="79">
        <v>0.41399999999999998</v>
      </c>
      <c r="T37" s="73">
        <f t="shared" si="54"/>
        <v>0.68</v>
      </c>
      <c r="U37" s="73">
        <f t="shared" si="55"/>
        <v>2.42</v>
      </c>
      <c r="V37" s="78"/>
      <c r="W37" s="73">
        <f t="shared" si="56"/>
        <v>0.13</v>
      </c>
      <c r="X37" s="73">
        <f t="shared" si="57"/>
        <v>0.21</v>
      </c>
      <c r="Y37" s="78"/>
      <c r="Z37" s="77">
        <f t="shared" si="58"/>
        <v>0.34</v>
      </c>
      <c r="AA37" s="73">
        <f t="shared" si="59"/>
        <v>2.76</v>
      </c>
      <c r="AB37" s="76">
        <f t="shared" si="10"/>
        <v>0.27400000000000002</v>
      </c>
      <c r="AC37" s="75">
        <v>3.8</v>
      </c>
      <c r="AD37" s="74"/>
      <c r="AE37" s="73">
        <f t="shared" si="60"/>
        <v>0</v>
      </c>
      <c r="AF37" s="73">
        <f t="shared" si="61"/>
        <v>0</v>
      </c>
    </row>
    <row r="38" spans="1:33" x14ac:dyDescent="0.2">
      <c r="AD38" s="71">
        <f>SUM(AD11:AD37)</f>
        <v>0</v>
      </c>
      <c r="AE38" s="71">
        <f>SUM(AE11:AE37)</f>
        <v>0</v>
      </c>
      <c r="AF38" s="71">
        <f>SUM(AF11:AF37)</f>
        <v>0</v>
      </c>
      <c r="AG38" s="152" t="e">
        <f>(AE38-AF38)/AE38</f>
        <v>#DIV/0!</v>
      </c>
    </row>
  </sheetData>
  <protectedRanges>
    <protectedRange password="F78C" sqref="EJ4 EC4:ED6 EE5:EF6 EG5:EI5 EG6 EI6:EJ6" name="区域1"/>
  </protectedRanges>
  <mergeCells count="63">
    <mergeCell ref="M6:N6"/>
    <mergeCell ref="E4:F4"/>
    <mergeCell ref="G4:J4"/>
    <mergeCell ref="K4:L4"/>
    <mergeCell ref="M4:N4"/>
    <mergeCell ref="E5:F5"/>
    <mergeCell ref="G5:J5"/>
    <mergeCell ref="K5:L5"/>
    <mergeCell ref="M5:N5"/>
    <mergeCell ref="G6:J6"/>
    <mergeCell ref="E6:F6"/>
    <mergeCell ref="M2:N2"/>
    <mergeCell ref="E3:F3"/>
    <mergeCell ref="G3:J3"/>
    <mergeCell ref="K3:L3"/>
    <mergeCell ref="M3:N3"/>
    <mergeCell ref="G2:J2"/>
    <mergeCell ref="E2:F2"/>
    <mergeCell ref="C11:C16"/>
    <mergeCell ref="B11:B16"/>
    <mergeCell ref="K2:L2"/>
    <mergeCell ref="K6:L6"/>
    <mergeCell ref="AF7:AF9"/>
    <mergeCell ref="AE7:AE9"/>
    <mergeCell ref="AD7:AD9"/>
    <mergeCell ref="U7:U9"/>
    <mergeCell ref="T8:T9"/>
    <mergeCell ref="R8:R9"/>
    <mergeCell ref="AA7:AA9"/>
    <mergeCell ref="AB7:AB9"/>
    <mergeCell ref="AC7:AC9"/>
    <mergeCell ref="O8:O9"/>
    <mergeCell ref="Z7:Z9"/>
    <mergeCell ref="S8:S9"/>
    <mergeCell ref="A7:A9"/>
    <mergeCell ref="B7:B9"/>
    <mergeCell ref="C7:C9"/>
    <mergeCell ref="D7:D9"/>
    <mergeCell ref="H7:H9"/>
    <mergeCell ref="J7:Q7"/>
    <mergeCell ref="I7:I9"/>
    <mergeCell ref="Q8:Q9"/>
    <mergeCell ref="E7:E9"/>
    <mergeCell ref="F7:F9"/>
    <mergeCell ref="J8:L8"/>
    <mergeCell ref="M8:M9"/>
    <mergeCell ref="N8:N9"/>
    <mergeCell ref="R7:T7"/>
    <mergeCell ref="A32:A37"/>
    <mergeCell ref="B32:B37"/>
    <mergeCell ref="C32:C37"/>
    <mergeCell ref="E32:E37"/>
    <mergeCell ref="A18:A23"/>
    <mergeCell ref="B18:B23"/>
    <mergeCell ref="C18:C23"/>
    <mergeCell ref="E18:E23"/>
    <mergeCell ref="A25:A30"/>
    <mergeCell ref="B25:B30"/>
    <mergeCell ref="C25:C30"/>
    <mergeCell ref="E25:E30"/>
    <mergeCell ref="A11:A16"/>
    <mergeCell ref="E11:E16"/>
    <mergeCell ref="G7:G9"/>
  </mergeCells>
  <phoneticPr fontId="18" type="noConversion"/>
  <dataValidations count="12">
    <dataValidation type="list" allowBlank="1" showInputMessage="1" showErrorMessage="1" sqref="JC3:JD3 G3:J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xr:uid="{00000000-0002-0000-0000-00000B000000}">
      <formula1>$EC$5:$EF$5</formula1>
    </dataValidation>
    <dataValidation type="list" allowBlank="1" showInputMessage="1" showErrorMessage="1" sqref="JC4:JD4 G4:J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xr:uid="{00000000-0002-0000-0000-00000A000000}">
      <formula1>$EC$6:$EJ$6</formula1>
    </dataValidation>
    <dataValidation type="list" allowBlank="1" showInputMessage="1" showErrorMessage="1" sqref="M4:N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000-000009000000}">
      <formula1>$EJ$5:$EK$5</formula1>
    </dataValidation>
    <dataValidation type="list" allowBlank="1" showInputMessage="1" showErrorMessage="1" sqref="M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000-000008000000}">
      <formula1>$EH$5:$EI$5</formula1>
    </dataValidation>
    <dataValidation type="list" allowBlank="1" showInputMessage="1" showErrorMessage="1" sqref="JC2:JD2 G2:J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000-000007000000}">
      <formula1>$EC$4:$ED$4</formula1>
    </dataValidation>
    <dataValidation type="list" allowBlank="1" showInputMessage="1" showErrorMessage="1" sqref="JC5:JD5 G5:J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000-000006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000-000005000000}">
      <formula1>$P$2:$P$5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000-000004000000}">
      <formula1>$EL$5:$EM$5</formula1>
    </dataValidation>
    <dataValidation type="list" allowBlank="1" showInputMessage="1" showErrorMessage="1" sqref="B3: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000-000003000000}">
      <formula1>$EF$4:$FT$4</formula1>
    </dataValidation>
    <dataValidation type="list" allowBlank="1" showInputMessage="1" showErrorMessage="1" sqref="JC6:JD6 G6:J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000-000002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000-000001000000}">
      <formula1>$DN$2:$EB$2</formula1>
    </dataValidation>
    <dataValidation type="list" allowBlank="1" showInputMessage="1" showErrorMessage="1" sqref="B64901 WIS982405 VYW982405 VPA982405 VFE982405 UVI982405 ULM982405 UBQ982405 TRU982405 THY982405 SYC982405 SOG982405 SEK982405 RUO982405 RKS982405 RAW982405 QRA982405 QHE982405 PXI982405 PNM982405 PDQ982405 OTU982405 OJY982405 OAC982405 NQG982405 NGK982405 MWO982405 MMS982405 MCW982405 LTA982405 LJE982405 KZI982405 KPM982405 KFQ982405 JVU982405 JLY982405 JCC982405 ISG982405 IIK982405 HYO982405 HOS982405 HEW982405 GVA982405 GLE982405 GBI982405 FRM982405 FHQ982405 EXU982405 ENY982405 EEC982405 DUG982405 DKK982405 DAO982405 CQS982405 CGW982405 BXA982405 BNE982405 BDI982405 ATM982405 AJQ982405 ZU982405 PY982405 GC982405 WSO982405 WSO916869 WIS916869 VYW916869 VPA916869 VFE916869 UVI916869 ULM916869 UBQ916869 TRU916869 THY916869 SYC916869 SOG916869 SEK916869 RUO916869 RKS916869 RAW916869 QRA916869 QHE916869 PXI916869 PNM916869 PDQ916869 OTU916869 OJY916869 OAC916869 NQG916869 NGK916869 MWO916869 MMS916869 MCW916869 LTA916869 LJE916869 KZI916869 KPM916869 KFQ916869 JVU916869 JLY916869 JCC916869 ISG916869 IIK916869 HYO916869 HOS916869 HEW916869 GVA916869 GLE916869 GBI916869 FRM916869 FHQ916869 EXU916869 ENY916869 EEC916869 DUG916869 DKK916869 DAO916869 CQS916869 CGW916869 BXA916869 BNE916869 BDI916869 ATM916869 AJQ916869 ZU916869 PY916869 GC916869 B982405 WSO851333 WIS851333 VYW851333 VPA851333 VFE851333 UVI851333 ULM851333 UBQ851333 TRU851333 THY851333 SYC851333 SOG851333 SEK851333 RUO851333 RKS851333 RAW851333 QRA851333 QHE851333 PXI851333 PNM851333 PDQ851333 OTU851333 OJY851333 OAC851333 NQG851333 NGK851333 MWO851333 MMS851333 MCW851333 LTA851333 LJE851333 KZI851333 KPM851333 KFQ851333 JVU851333 JLY851333 JCC851333 ISG851333 IIK851333 HYO851333 HOS851333 HEW851333 GVA851333 GLE851333 GBI851333 FRM851333 FHQ851333 EXU851333 ENY851333 EEC851333 DUG851333 DKK851333 DAO851333 CQS851333 CGW851333 BXA851333 BNE851333 BDI851333 ATM851333 AJQ851333 ZU851333 PY851333 GC851333 B916869 WSO785797 WIS785797 VYW785797 VPA785797 VFE785797 UVI785797 ULM785797 UBQ785797 TRU785797 THY785797 SYC785797 SOG785797 SEK785797 RUO785797 RKS785797 RAW785797 QRA785797 QHE785797 PXI785797 PNM785797 PDQ785797 OTU785797 OJY785797 OAC785797 NQG785797 NGK785797 MWO785797 MMS785797 MCW785797 LTA785797 LJE785797 KZI785797 KPM785797 KFQ785797 JVU785797 JLY785797 JCC785797 ISG785797 IIK785797 HYO785797 HOS785797 HEW785797 GVA785797 GLE785797 GBI785797 FRM785797 FHQ785797 EXU785797 ENY785797 EEC785797 DUG785797 DKK785797 DAO785797 CQS785797 CGW785797 BXA785797 BNE785797 BDI785797 ATM785797 AJQ785797 ZU785797 PY785797 GC785797 B851333 WSO720261 WIS720261 VYW720261 VPA720261 VFE720261 UVI720261 ULM720261 UBQ720261 TRU720261 THY720261 SYC720261 SOG720261 SEK720261 RUO720261 RKS720261 RAW720261 QRA720261 QHE720261 PXI720261 PNM720261 PDQ720261 OTU720261 OJY720261 OAC720261 NQG720261 NGK720261 MWO720261 MMS720261 MCW720261 LTA720261 LJE720261 KZI720261 KPM720261 KFQ720261 JVU720261 JLY720261 JCC720261 ISG720261 IIK720261 HYO720261 HOS720261 HEW720261 GVA720261 GLE720261 GBI720261 FRM720261 FHQ720261 EXU720261 ENY720261 EEC720261 DUG720261 DKK720261 DAO720261 CQS720261 CGW720261 BXA720261 BNE720261 BDI720261 ATM720261 AJQ720261 ZU720261 PY720261 GC720261 B785797 WSO654725 WIS654725 VYW654725 VPA654725 VFE654725 UVI654725 ULM654725 UBQ654725 TRU654725 THY654725 SYC654725 SOG654725 SEK654725 RUO654725 RKS654725 RAW654725 QRA654725 QHE654725 PXI654725 PNM654725 PDQ654725 OTU654725 OJY654725 OAC654725 NQG654725 NGK654725 MWO654725 MMS654725 MCW654725 LTA654725 LJE654725 KZI654725 KPM654725 KFQ654725 JVU654725 JLY654725 JCC654725 ISG654725 IIK654725 HYO654725 HOS654725 HEW654725 GVA654725 GLE654725 GBI654725 FRM654725 FHQ654725 EXU654725 ENY654725 EEC654725 DUG654725 DKK654725 DAO654725 CQS654725 CGW654725 BXA654725 BNE654725 BDI654725 ATM654725 AJQ654725 ZU654725 PY654725 GC654725 B720261 WSO589189 WIS589189 VYW589189 VPA589189 VFE589189 UVI589189 ULM589189 UBQ589189 TRU589189 THY589189 SYC589189 SOG589189 SEK589189 RUO589189 RKS589189 RAW589189 QRA589189 QHE589189 PXI589189 PNM589189 PDQ589189 OTU589189 OJY589189 OAC589189 NQG589189 NGK589189 MWO589189 MMS589189 MCW589189 LTA589189 LJE589189 KZI589189 KPM589189 KFQ589189 JVU589189 JLY589189 JCC589189 ISG589189 IIK589189 HYO589189 HOS589189 HEW589189 GVA589189 GLE589189 GBI589189 FRM589189 FHQ589189 EXU589189 ENY589189 EEC589189 DUG589189 DKK589189 DAO589189 CQS589189 CGW589189 BXA589189 BNE589189 BDI589189 ATM589189 AJQ589189 ZU589189 PY589189 GC589189 B654725 WSO523653 WIS523653 VYW523653 VPA523653 VFE523653 UVI523653 ULM523653 UBQ523653 TRU523653 THY523653 SYC523653 SOG523653 SEK523653 RUO523653 RKS523653 RAW523653 QRA523653 QHE523653 PXI523653 PNM523653 PDQ523653 OTU523653 OJY523653 OAC523653 NQG523653 NGK523653 MWO523653 MMS523653 MCW523653 LTA523653 LJE523653 KZI523653 KPM523653 KFQ523653 JVU523653 JLY523653 JCC523653 ISG523653 IIK523653 HYO523653 HOS523653 HEW523653 GVA523653 GLE523653 GBI523653 FRM523653 FHQ523653 EXU523653 ENY523653 EEC523653 DUG523653 DKK523653 DAO523653 CQS523653 CGW523653 BXA523653 BNE523653 BDI523653 ATM523653 AJQ523653 ZU523653 PY523653 GC523653 B589189 WSO458117 WIS458117 VYW458117 VPA458117 VFE458117 UVI458117 ULM458117 UBQ458117 TRU458117 THY458117 SYC458117 SOG458117 SEK458117 RUO458117 RKS458117 RAW458117 QRA458117 QHE458117 PXI458117 PNM458117 PDQ458117 OTU458117 OJY458117 OAC458117 NQG458117 NGK458117 MWO458117 MMS458117 MCW458117 LTA458117 LJE458117 KZI458117 KPM458117 KFQ458117 JVU458117 JLY458117 JCC458117 ISG458117 IIK458117 HYO458117 HOS458117 HEW458117 GVA458117 GLE458117 GBI458117 FRM458117 FHQ458117 EXU458117 ENY458117 EEC458117 DUG458117 DKK458117 DAO458117 CQS458117 CGW458117 BXA458117 BNE458117 BDI458117 ATM458117 AJQ458117 ZU458117 PY458117 GC458117 B523653 WSO392581 WIS392581 VYW392581 VPA392581 VFE392581 UVI392581 ULM392581 UBQ392581 TRU392581 THY392581 SYC392581 SOG392581 SEK392581 RUO392581 RKS392581 RAW392581 QRA392581 QHE392581 PXI392581 PNM392581 PDQ392581 OTU392581 OJY392581 OAC392581 NQG392581 NGK392581 MWO392581 MMS392581 MCW392581 LTA392581 LJE392581 KZI392581 KPM392581 KFQ392581 JVU392581 JLY392581 JCC392581 ISG392581 IIK392581 HYO392581 HOS392581 HEW392581 GVA392581 GLE392581 GBI392581 FRM392581 FHQ392581 EXU392581 ENY392581 EEC392581 DUG392581 DKK392581 DAO392581 CQS392581 CGW392581 BXA392581 BNE392581 BDI392581 ATM392581 AJQ392581 ZU392581 PY392581 GC392581 B458117 WSO327045 WIS327045 VYW327045 VPA327045 VFE327045 UVI327045 ULM327045 UBQ327045 TRU327045 THY327045 SYC327045 SOG327045 SEK327045 RUO327045 RKS327045 RAW327045 QRA327045 QHE327045 PXI327045 PNM327045 PDQ327045 OTU327045 OJY327045 OAC327045 NQG327045 NGK327045 MWO327045 MMS327045 MCW327045 LTA327045 LJE327045 KZI327045 KPM327045 KFQ327045 JVU327045 JLY327045 JCC327045 ISG327045 IIK327045 HYO327045 HOS327045 HEW327045 GVA327045 GLE327045 GBI327045 FRM327045 FHQ327045 EXU327045 ENY327045 EEC327045 DUG327045 DKK327045 DAO327045 CQS327045 CGW327045 BXA327045 BNE327045 BDI327045 ATM327045 AJQ327045 ZU327045 PY327045 GC327045 B392581 WSO261509 WIS261509 VYW261509 VPA261509 VFE261509 UVI261509 ULM261509 UBQ261509 TRU261509 THY261509 SYC261509 SOG261509 SEK261509 RUO261509 RKS261509 RAW261509 QRA261509 QHE261509 PXI261509 PNM261509 PDQ261509 OTU261509 OJY261509 OAC261509 NQG261509 NGK261509 MWO261509 MMS261509 MCW261509 LTA261509 LJE261509 KZI261509 KPM261509 KFQ261509 JVU261509 JLY261509 JCC261509 ISG261509 IIK261509 HYO261509 HOS261509 HEW261509 GVA261509 GLE261509 GBI261509 FRM261509 FHQ261509 EXU261509 ENY261509 EEC261509 DUG261509 DKK261509 DAO261509 CQS261509 CGW261509 BXA261509 BNE261509 BDI261509 ATM261509 AJQ261509 ZU261509 PY261509 GC261509 B327045 WSO195973 WIS195973 VYW195973 VPA195973 VFE195973 UVI195973 ULM195973 UBQ195973 TRU195973 THY195973 SYC195973 SOG195973 SEK195973 RUO195973 RKS195973 RAW195973 QRA195973 QHE195973 PXI195973 PNM195973 PDQ195973 OTU195973 OJY195973 OAC195973 NQG195973 NGK195973 MWO195973 MMS195973 MCW195973 LTA195973 LJE195973 KZI195973 KPM195973 KFQ195973 JVU195973 JLY195973 JCC195973 ISG195973 IIK195973 HYO195973 HOS195973 HEW195973 GVA195973 GLE195973 GBI195973 FRM195973 FHQ195973 EXU195973 ENY195973 EEC195973 DUG195973 DKK195973 DAO195973 CQS195973 CGW195973 BXA195973 BNE195973 BDI195973 ATM195973 AJQ195973 ZU195973 PY195973 GC195973 B261509 WSO130437 WIS130437 VYW130437 VPA130437 VFE130437 UVI130437 ULM130437 UBQ130437 TRU130437 THY130437 SYC130437 SOG130437 SEK130437 RUO130437 RKS130437 RAW130437 QRA130437 QHE130437 PXI130437 PNM130437 PDQ130437 OTU130437 OJY130437 OAC130437 NQG130437 NGK130437 MWO130437 MMS130437 MCW130437 LTA130437 LJE130437 KZI130437 KPM130437 KFQ130437 JVU130437 JLY130437 JCC130437 ISG130437 IIK130437 HYO130437 HOS130437 HEW130437 GVA130437 GLE130437 GBI130437 FRM130437 FHQ130437 EXU130437 ENY130437 EEC130437 DUG130437 DKK130437 DAO130437 CQS130437 CGW130437 BXA130437 BNE130437 BDI130437 ATM130437 AJQ130437 ZU130437 PY130437 GC130437 B195973 WSO64901 WIS64901 VYW64901 VPA64901 VFE64901 UVI64901 ULM64901 UBQ64901 TRU64901 THY64901 SYC64901 SOG64901 SEK64901 RUO64901 RKS64901 RAW64901 QRA64901 QHE64901 PXI64901 PNM64901 PDQ64901 OTU64901 OJY64901 OAC64901 NQG64901 NGK64901 MWO64901 MMS64901 MCW64901 LTA64901 LJE64901 KZI64901 KPM64901 KFQ64901 JVU64901 JLY64901 JCC64901 ISG64901 IIK64901 HYO64901 HOS64901 HEW64901 GVA64901 GLE64901 GBI64901 FRM64901 FHQ64901 EXU64901 ENY64901 EEC64901 DUG64901 DKK64901 DAO64901 CQS64901 CGW64901 BXA64901 BNE64901 BDI64901 ATM64901 AJQ64901 ZU64901 PY64901 GC64901 B130437 B64899 B130435 GC64899 PY64899 ZU64899 AJQ64899 ATM64899 BDI64899 BNE64899 BXA64899 CGW64899 CQS64899 DAO64899 DKK64899 DUG64899 EEC64899 ENY64899 EXU64899 FHQ64899 FRM64899 GBI64899 GLE64899 GVA64899 HEW64899 HOS64899 HYO64899 IIK64899 ISG64899 JCC64899 JLY64899 JVU64899 KFQ64899 KPM64899 KZI64899 LJE64899 LTA64899 MCW64899 MMS64899 MWO64899 NGK64899 NQG64899 OAC64899 OJY64899 OTU64899 PDQ64899 PNM64899 PXI64899 QHE64899 QRA64899 RAW64899 RKS64899 RUO64899 SEK64899 SOG64899 SYC64899 THY64899 TRU64899 UBQ64899 ULM64899 UVI64899 VFE64899 VPA64899 VYW64899 WIS64899 WSO64899 B195971 GC130435 PY130435 ZU130435 AJQ130435 ATM130435 BDI130435 BNE130435 BXA130435 CGW130435 CQS130435 DAO130435 DKK130435 DUG130435 EEC130435 ENY130435 EXU130435 FHQ130435 FRM130435 GBI130435 GLE130435 GVA130435 HEW130435 HOS130435 HYO130435 IIK130435 ISG130435 JCC130435 JLY130435 JVU130435 KFQ130435 KPM130435 KZI130435 LJE130435 LTA130435 MCW130435 MMS130435 MWO130435 NGK130435 NQG130435 OAC130435 OJY130435 OTU130435 PDQ130435 PNM130435 PXI130435 QHE130435 QRA130435 RAW130435 RKS130435 RUO130435 SEK130435 SOG130435 SYC130435 THY130435 TRU130435 UBQ130435 ULM130435 UVI130435 VFE130435 VPA130435 VYW130435 WIS130435 WSO130435 B261507 GC195971 PY195971 ZU195971 AJQ195971 ATM195971 BDI195971 BNE195971 BXA195971 CGW195971 CQS195971 DAO195971 DKK195971 DUG195971 EEC195971 ENY195971 EXU195971 FHQ195971 FRM195971 GBI195971 GLE195971 GVA195971 HEW195971 HOS195971 HYO195971 IIK195971 ISG195971 JCC195971 JLY195971 JVU195971 KFQ195971 KPM195971 KZI195971 LJE195971 LTA195971 MCW195971 MMS195971 MWO195971 NGK195971 NQG195971 OAC195971 OJY195971 OTU195971 PDQ195971 PNM195971 PXI195971 QHE195971 QRA195971 RAW195971 RKS195971 RUO195971 SEK195971 SOG195971 SYC195971 THY195971 TRU195971 UBQ195971 ULM195971 UVI195971 VFE195971 VPA195971 VYW195971 WIS195971 WSO195971 B327043 GC261507 PY261507 ZU261507 AJQ261507 ATM261507 BDI261507 BNE261507 BXA261507 CGW261507 CQS261507 DAO261507 DKK261507 DUG261507 EEC261507 ENY261507 EXU261507 FHQ261507 FRM261507 GBI261507 GLE261507 GVA261507 HEW261507 HOS261507 HYO261507 IIK261507 ISG261507 JCC261507 JLY261507 JVU261507 KFQ261507 KPM261507 KZI261507 LJE261507 LTA261507 MCW261507 MMS261507 MWO261507 NGK261507 NQG261507 OAC261507 OJY261507 OTU261507 PDQ261507 PNM261507 PXI261507 QHE261507 QRA261507 RAW261507 RKS261507 RUO261507 SEK261507 SOG261507 SYC261507 THY261507 TRU261507 UBQ261507 ULM261507 UVI261507 VFE261507 VPA261507 VYW261507 WIS261507 WSO261507 B392579 GC327043 PY327043 ZU327043 AJQ327043 ATM327043 BDI327043 BNE327043 BXA327043 CGW327043 CQS327043 DAO327043 DKK327043 DUG327043 EEC327043 ENY327043 EXU327043 FHQ327043 FRM327043 GBI327043 GLE327043 GVA327043 HEW327043 HOS327043 HYO327043 IIK327043 ISG327043 JCC327043 JLY327043 JVU327043 KFQ327043 KPM327043 KZI327043 LJE327043 LTA327043 MCW327043 MMS327043 MWO327043 NGK327043 NQG327043 OAC327043 OJY327043 OTU327043 PDQ327043 PNM327043 PXI327043 QHE327043 QRA327043 RAW327043 RKS327043 RUO327043 SEK327043 SOG327043 SYC327043 THY327043 TRU327043 UBQ327043 ULM327043 UVI327043 VFE327043 VPA327043 VYW327043 WIS327043 WSO327043 B458115 GC392579 PY392579 ZU392579 AJQ392579 ATM392579 BDI392579 BNE392579 BXA392579 CGW392579 CQS392579 DAO392579 DKK392579 DUG392579 EEC392579 ENY392579 EXU392579 FHQ392579 FRM392579 GBI392579 GLE392579 GVA392579 HEW392579 HOS392579 HYO392579 IIK392579 ISG392579 JCC392579 JLY392579 JVU392579 KFQ392579 KPM392579 KZI392579 LJE392579 LTA392579 MCW392579 MMS392579 MWO392579 NGK392579 NQG392579 OAC392579 OJY392579 OTU392579 PDQ392579 PNM392579 PXI392579 QHE392579 QRA392579 RAW392579 RKS392579 RUO392579 SEK392579 SOG392579 SYC392579 THY392579 TRU392579 UBQ392579 ULM392579 UVI392579 VFE392579 VPA392579 VYW392579 WIS392579 WSO392579 B523651 GC458115 PY458115 ZU458115 AJQ458115 ATM458115 BDI458115 BNE458115 BXA458115 CGW458115 CQS458115 DAO458115 DKK458115 DUG458115 EEC458115 ENY458115 EXU458115 FHQ458115 FRM458115 GBI458115 GLE458115 GVA458115 HEW458115 HOS458115 HYO458115 IIK458115 ISG458115 JCC458115 JLY458115 JVU458115 KFQ458115 KPM458115 KZI458115 LJE458115 LTA458115 MCW458115 MMS458115 MWO458115 NGK458115 NQG458115 OAC458115 OJY458115 OTU458115 PDQ458115 PNM458115 PXI458115 QHE458115 QRA458115 RAW458115 RKS458115 RUO458115 SEK458115 SOG458115 SYC458115 THY458115 TRU458115 UBQ458115 ULM458115 UVI458115 VFE458115 VPA458115 VYW458115 WIS458115 WSO458115 B589187 GC523651 PY523651 ZU523651 AJQ523651 ATM523651 BDI523651 BNE523651 BXA523651 CGW523651 CQS523651 DAO523651 DKK523651 DUG523651 EEC523651 ENY523651 EXU523651 FHQ523651 FRM523651 GBI523651 GLE523651 GVA523651 HEW523651 HOS523651 HYO523651 IIK523651 ISG523651 JCC523651 JLY523651 JVU523651 KFQ523651 KPM523651 KZI523651 LJE523651 LTA523651 MCW523651 MMS523651 MWO523651 NGK523651 NQG523651 OAC523651 OJY523651 OTU523651 PDQ523651 PNM523651 PXI523651 QHE523651 QRA523651 RAW523651 RKS523651 RUO523651 SEK523651 SOG523651 SYC523651 THY523651 TRU523651 UBQ523651 ULM523651 UVI523651 VFE523651 VPA523651 VYW523651 WIS523651 WSO523651 B654723 GC589187 PY589187 ZU589187 AJQ589187 ATM589187 BDI589187 BNE589187 BXA589187 CGW589187 CQS589187 DAO589187 DKK589187 DUG589187 EEC589187 ENY589187 EXU589187 FHQ589187 FRM589187 GBI589187 GLE589187 GVA589187 HEW589187 HOS589187 HYO589187 IIK589187 ISG589187 JCC589187 JLY589187 JVU589187 KFQ589187 KPM589187 KZI589187 LJE589187 LTA589187 MCW589187 MMS589187 MWO589187 NGK589187 NQG589187 OAC589187 OJY589187 OTU589187 PDQ589187 PNM589187 PXI589187 QHE589187 QRA589187 RAW589187 RKS589187 RUO589187 SEK589187 SOG589187 SYC589187 THY589187 TRU589187 UBQ589187 ULM589187 UVI589187 VFE589187 VPA589187 VYW589187 WIS589187 WSO589187 B720259 GC654723 PY654723 ZU654723 AJQ654723 ATM654723 BDI654723 BNE654723 BXA654723 CGW654723 CQS654723 DAO654723 DKK654723 DUG654723 EEC654723 ENY654723 EXU654723 FHQ654723 FRM654723 GBI654723 GLE654723 GVA654723 HEW654723 HOS654723 HYO654723 IIK654723 ISG654723 JCC654723 JLY654723 JVU654723 KFQ654723 KPM654723 KZI654723 LJE654723 LTA654723 MCW654723 MMS654723 MWO654723 NGK654723 NQG654723 OAC654723 OJY654723 OTU654723 PDQ654723 PNM654723 PXI654723 QHE654723 QRA654723 RAW654723 RKS654723 RUO654723 SEK654723 SOG654723 SYC654723 THY654723 TRU654723 UBQ654723 ULM654723 UVI654723 VFE654723 VPA654723 VYW654723 WIS654723 WSO654723 B785795 GC720259 PY720259 ZU720259 AJQ720259 ATM720259 BDI720259 BNE720259 BXA720259 CGW720259 CQS720259 DAO720259 DKK720259 DUG720259 EEC720259 ENY720259 EXU720259 FHQ720259 FRM720259 GBI720259 GLE720259 GVA720259 HEW720259 HOS720259 HYO720259 IIK720259 ISG720259 JCC720259 JLY720259 JVU720259 KFQ720259 KPM720259 KZI720259 LJE720259 LTA720259 MCW720259 MMS720259 MWO720259 NGK720259 NQG720259 OAC720259 OJY720259 OTU720259 PDQ720259 PNM720259 PXI720259 QHE720259 QRA720259 RAW720259 RKS720259 RUO720259 SEK720259 SOG720259 SYC720259 THY720259 TRU720259 UBQ720259 ULM720259 UVI720259 VFE720259 VPA720259 VYW720259 WIS720259 WSO720259 B851331 GC785795 PY785795 ZU785795 AJQ785795 ATM785795 BDI785795 BNE785795 BXA785795 CGW785795 CQS785795 DAO785795 DKK785795 DUG785795 EEC785795 ENY785795 EXU785795 FHQ785795 FRM785795 GBI785795 GLE785795 GVA785795 HEW785795 HOS785795 HYO785795 IIK785795 ISG785795 JCC785795 JLY785795 JVU785795 KFQ785795 KPM785795 KZI785795 LJE785795 LTA785795 MCW785795 MMS785795 MWO785795 NGK785795 NQG785795 OAC785795 OJY785795 OTU785795 PDQ785795 PNM785795 PXI785795 QHE785795 QRA785795 RAW785795 RKS785795 RUO785795 SEK785795 SOG785795 SYC785795 THY785795 TRU785795 UBQ785795 ULM785795 UVI785795 VFE785795 VPA785795 VYW785795 WIS785795 WSO785795 B916867 GC851331 PY851331 ZU851331 AJQ851331 ATM851331 BDI851331 BNE851331 BXA851331 CGW851331 CQS851331 DAO851331 DKK851331 DUG851331 EEC851331 ENY851331 EXU851331 FHQ851331 FRM851331 GBI851331 GLE851331 GVA851331 HEW851331 HOS851331 HYO851331 IIK851331 ISG851331 JCC851331 JLY851331 JVU851331 KFQ851331 KPM851331 KZI851331 LJE851331 LTA851331 MCW851331 MMS851331 MWO851331 NGK851331 NQG851331 OAC851331 OJY851331 OTU851331 PDQ851331 PNM851331 PXI851331 QHE851331 QRA851331 RAW851331 RKS851331 RUO851331 SEK851331 SOG851331 SYC851331 THY851331 TRU851331 UBQ851331 ULM851331 UVI851331 VFE851331 VPA851331 VYW851331 WIS851331 WSO851331 B982403 GC916867 PY916867 ZU916867 AJQ916867 ATM916867 BDI916867 BNE916867 BXA916867 CGW916867 CQS916867 DAO916867 DKK916867 DUG916867 EEC916867 ENY916867 EXU916867 FHQ916867 FRM916867 GBI916867 GLE916867 GVA916867 HEW916867 HOS916867 HYO916867 IIK916867 ISG916867 JCC916867 JLY916867 JVU916867 KFQ916867 KPM916867 KZI916867 LJE916867 LTA916867 MCW916867 MMS916867 MWO916867 NGK916867 NQG916867 OAC916867 OJY916867 OTU916867 PDQ916867 PNM916867 PXI916867 QHE916867 QRA916867 RAW916867 RKS916867 RUO916867 SEK916867 SOG916867 SYC916867 THY916867 TRU916867 UBQ916867 ULM916867 UVI916867 VFE916867 VPA916867 VYW916867 WIS916867 WSO916867 WSO982403 GC982403 PY982403 ZU982403 AJQ982403 ATM982403 BDI982403 BNE982403 BXA982403 CGW982403 CQS982403 DAO982403 DKK982403 DUG982403 EEC982403 ENY982403 EXU982403 FHQ982403 FRM982403 GBI982403 GLE982403 GVA982403 HEW982403 HOS982403 HYO982403 IIK982403 ISG982403 JCC982403 JLY982403 JVU982403 KFQ982403 KPM982403 KZI982403 LJE982403 LTA982403 MCW982403 MMS982403 MWO982403 NGK982403 NQG982403 OAC982403 OJY982403 OTU982403 PDQ982403 PNM982403 PXI982403 QHE982403 QRA982403 RAW982403 RKS982403 RUO982403 SEK982403 SOG982403 SYC982403 THY982403 TRU982403 UBQ982403 ULM982403 UVI982403 VFE982403 VPA982403 VYW982403 WIS982403 WSQ982402:WSQ982405 GE64898:GE64901 QA64898:QA64901 ZW64898:ZW64901 AJS64898:AJS64901 ATO64898:ATO64901 BDK64898:BDK64901 BNG64898:BNG64901 BXC64898:BXC64901 CGY64898:CGY64901 CQU64898:CQU64901 DAQ64898:DAQ64901 DKM64898:DKM64901 DUI64898:DUI64901 EEE64898:EEE64901 EOA64898:EOA64901 EXW64898:EXW64901 FHS64898:FHS64901 FRO64898:FRO64901 GBK64898:GBK64901 GLG64898:GLG64901 GVC64898:GVC64901 HEY64898:HEY64901 HOU64898:HOU64901 HYQ64898:HYQ64901 IIM64898:IIM64901 ISI64898:ISI64901 JCE64898:JCE64901 JMA64898:JMA64901 JVW64898:JVW64901 KFS64898:KFS64901 KPO64898:KPO64901 KZK64898:KZK64901 LJG64898:LJG64901 LTC64898:LTC64901 MCY64898:MCY64901 MMU64898:MMU64901 MWQ64898:MWQ64901 NGM64898:NGM64901 NQI64898:NQI64901 OAE64898:OAE64901 OKA64898:OKA64901 OTW64898:OTW64901 PDS64898:PDS64901 PNO64898:PNO64901 PXK64898:PXK64901 QHG64898:QHG64901 QRC64898:QRC64901 RAY64898:RAY64901 RKU64898:RKU64901 RUQ64898:RUQ64901 SEM64898:SEM64901 SOI64898:SOI64901 SYE64898:SYE64901 TIA64898:TIA64901 TRW64898:TRW64901 UBS64898:UBS64901 ULO64898:ULO64901 UVK64898:UVK64901 VFG64898:VFG64901 VPC64898:VPC64901 VYY64898:VYY64901 WIU64898:WIU64901 WSQ64898:WSQ64901 GE130434:GE130437 QA130434:QA130437 ZW130434:ZW130437 AJS130434:AJS130437 ATO130434:ATO130437 BDK130434:BDK130437 BNG130434:BNG130437 BXC130434:BXC130437 CGY130434:CGY130437 CQU130434:CQU130437 DAQ130434:DAQ130437 DKM130434:DKM130437 DUI130434:DUI130437 EEE130434:EEE130437 EOA130434:EOA130437 EXW130434:EXW130437 FHS130434:FHS130437 FRO130434:FRO130437 GBK130434:GBK130437 GLG130434:GLG130437 GVC130434:GVC130437 HEY130434:HEY130437 HOU130434:HOU130437 HYQ130434:HYQ130437 IIM130434:IIM130437 ISI130434:ISI130437 JCE130434:JCE130437 JMA130434:JMA130437 JVW130434:JVW130437 KFS130434:KFS130437 KPO130434:KPO130437 KZK130434:KZK130437 LJG130434:LJG130437 LTC130434:LTC130437 MCY130434:MCY130437 MMU130434:MMU130437 MWQ130434:MWQ130437 NGM130434:NGM130437 NQI130434:NQI130437 OAE130434:OAE130437 OKA130434:OKA130437 OTW130434:OTW130437 PDS130434:PDS130437 PNO130434:PNO130437 PXK130434:PXK130437 QHG130434:QHG130437 QRC130434:QRC130437 RAY130434:RAY130437 RKU130434:RKU130437 RUQ130434:RUQ130437 SEM130434:SEM130437 SOI130434:SOI130437 SYE130434:SYE130437 TIA130434:TIA130437 TRW130434:TRW130437 UBS130434:UBS130437 ULO130434:ULO130437 UVK130434:UVK130437 VFG130434:VFG130437 VPC130434:VPC130437 VYY130434:VYY130437 WIU130434:WIU130437 WSQ130434:WSQ130437 GE195970:GE195973 QA195970:QA195973 ZW195970:ZW195973 AJS195970:AJS195973 ATO195970:ATO195973 BDK195970:BDK195973 BNG195970:BNG195973 BXC195970:BXC195973 CGY195970:CGY195973 CQU195970:CQU195973 DAQ195970:DAQ195973 DKM195970:DKM195973 DUI195970:DUI195973 EEE195970:EEE195973 EOA195970:EOA195973 EXW195970:EXW195973 FHS195970:FHS195973 FRO195970:FRO195973 GBK195970:GBK195973 GLG195970:GLG195973 GVC195970:GVC195973 HEY195970:HEY195973 HOU195970:HOU195973 HYQ195970:HYQ195973 IIM195970:IIM195973 ISI195970:ISI195973 JCE195970:JCE195973 JMA195970:JMA195973 JVW195970:JVW195973 KFS195970:KFS195973 KPO195970:KPO195973 KZK195970:KZK195973 LJG195970:LJG195973 LTC195970:LTC195973 MCY195970:MCY195973 MMU195970:MMU195973 MWQ195970:MWQ195973 NGM195970:NGM195973 NQI195970:NQI195973 OAE195970:OAE195973 OKA195970:OKA195973 OTW195970:OTW195973 PDS195970:PDS195973 PNO195970:PNO195973 PXK195970:PXK195973 QHG195970:QHG195973 QRC195970:QRC195973 RAY195970:RAY195973 RKU195970:RKU195973 RUQ195970:RUQ195973 SEM195970:SEM195973 SOI195970:SOI195973 SYE195970:SYE195973 TIA195970:TIA195973 TRW195970:TRW195973 UBS195970:UBS195973 ULO195970:ULO195973 UVK195970:UVK195973 VFG195970:VFG195973 VPC195970:VPC195973 VYY195970:VYY195973 WIU195970:WIU195973 WSQ195970:WSQ195973 GE261506:GE261509 QA261506:QA261509 ZW261506:ZW261509 AJS261506:AJS261509 ATO261506:ATO261509 BDK261506:BDK261509 BNG261506:BNG261509 BXC261506:BXC261509 CGY261506:CGY261509 CQU261506:CQU261509 DAQ261506:DAQ261509 DKM261506:DKM261509 DUI261506:DUI261509 EEE261506:EEE261509 EOA261506:EOA261509 EXW261506:EXW261509 FHS261506:FHS261509 FRO261506:FRO261509 GBK261506:GBK261509 GLG261506:GLG261509 GVC261506:GVC261509 HEY261506:HEY261509 HOU261506:HOU261509 HYQ261506:HYQ261509 IIM261506:IIM261509 ISI261506:ISI261509 JCE261506:JCE261509 JMA261506:JMA261509 JVW261506:JVW261509 KFS261506:KFS261509 KPO261506:KPO261509 KZK261506:KZK261509 LJG261506:LJG261509 LTC261506:LTC261509 MCY261506:MCY261509 MMU261506:MMU261509 MWQ261506:MWQ261509 NGM261506:NGM261509 NQI261506:NQI261509 OAE261506:OAE261509 OKA261506:OKA261509 OTW261506:OTW261509 PDS261506:PDS261509 PNO261506:PNO261509 PXK261506:PXK261509 QHG261506:QHG261509 QRC261506:QRC261509 RAY261506:RAY261509 RKU261506:RKU261509 RUQ261506:RUQ261509 SEM261506:SEM261509 SOI261506:SOI261509 SYE261506:SYE261509 TIA261506:TIA261509 TRW261506:TRW261509 UBS261506:UBS261509 ULO261506:ULO261509 UVK261506:UVK261509 VFG261506:VFG261509 VPC261506:VPC261509 VYY261506:VYY261509 WIU261506:WIU261509 WSQ261506:WSQ261509 GE327042:GE327045 QA327042:QA327045 ZW327042:ZW327045 AJS327042:AJS327045 ATO327042:ATO327045 BDK327042:BDK327045 BNG327042:BNG327045 BXC327042:BXC327045 CGY327042:CGY327045 CQU327042:CQU327045 DAQ327042:DAQ327045 DKM327042:DKM327045 DUI327042:DUI327045 EEE327042:EEE327045 EOA327042:EOA327045 EXW327042:EXW327045 FHS327042:FHS327045 FRO327042:FRO327045 GBK327042:GBK327045 GLG327042:GLG327045 GVC327042:GVC327045 HEY327042:HEY327045 HOU327042:HOU327045 HYQ327042:HYQ327045 IIM327042:IIM327045 ISI327042:ISI327045 JCE327042:JCE327045 JMA327042:JMA327045 JVW327042:JVW327045 KFS327042:KFS327045 KPO327042:KPO327045 KZK327042:KZK327045 LJG327042:LJG327045 LTC327042:LTC327045 MCY327042:MCY327045 MMU327042:MMU327045 MWQ327042:MWQ327045 NGM327042:NGM327045 NQI327042:NQI327045 OAE327042:OAE327045 OKA327042:OKA327045 OTW327042:OTW327045 PDS327042:PDS327045 PNO327042:PNO327045 PXK327042:PXK327045 QHG327042:QHG327045 QRC327042:QRC327045 RAY327042:RAY327045 RKU327042:RKU327045 RUQ327042:RUQ327045 SEM327042:SEM327045 SOI327042:SOI327045 SYE327042:SYE327045 TIA327042:TIA327045 TRW327042:TRW327045 UBS327042:UBS327045 ULO327042:ULO327045 UVK327042:UVK327045 VFG327042:VFG327045 VPC327042:VPC327045 VYY327042:VYY327045 WIU327042:WIU327045 WSQ327042:WSQ327045 GE392578:GE392581 QA392578:QA392581 ZW392578:ZW392581 AJS392578:AJS392581 ATO392578:ATO392581 BDK392578:BDK392581 BNG392578:BNG392581 BXC392578:BXC392581 CGY392578:CGY392581 CQU392578:CQU392581 DAQ392578:DAQ392581 DKM392578:DKM392581 DUI392578:DUI392581 EEE392578:EEE392581 EOA392578:EOA392581 EXW392578:EXW392581 FHS392578:FHS392581 FRO392578:FRO392581 GBK392578:GBK392581 GLG392578:GLG392581 GVC392578:GVC392581 HEY392578:HEY392581 HOU392578:HOU392581 HYQ392578:HYQ392581 IIM392578:IIM392581 ISI392578:ISI392581 JCE392578:JCE392581 JMA392578:JMA392581 JVW392578:JVW392581 KFS392578:KFS392581 KPO392578:KPO392581 KZK392578:KZK392581 LJG392578:LJG392581 LTC392578:LTC392581 MCY392578:MCY392581 MMU392578:MMU392581 MWQ392578:MWQ392581 NGM392578:NGM392581 NQI392578:NQI392581 OAE392578:OAE392581 OKA392578:OKA392581 OTW392578:OTW392581 PDS392578:PDS392581 PNO392578:PNO392581 PXK392578:PXK392581 QHG392578:QHG392581 QRC392578:QRC392581 RAY392578:RAY392581 RKU392578:RKU392581 RUQ392578:RUQ392581 SEM392578:SEM392581 SOI392578:SOI392581 SYE392578:SYE392581 TIA392578:TIA392581 TRW392578:TRW392581 UBS392578:UBS392581 ULO392578:ULO392581 UVK392578:UVK392581 VFG392578:VFG392581 VPC392578:VPC392581 VYY392578:VYY392581 WIU392578:WIU392581 WSQ392578:WSQ392581 GE458114:GE458117 QA458114:QA458117 ZW458114:ZW458117 AJS458114:AJS458117 ATO458114:ATO458117 BDK458114:BDK458117 BNG458114:BNG458117 BXC458114:BXC458117 CGY458114:CGY458117 CQU458114:CQU458117 DAQ458114:DAQ458117 DKM458114:DKM458117 DUI458114:DUI458117 EEE458114:EEE458117 EOA458114:EOA458117 EXW458114:EXW458117 FHS458114:FHS458117 FRO458114:FRO458117 GBK458114:GBK458117 GLG458114:GLG458117 GVC458114:GVC458117 HEY458114:HEY458117 HOU458114:HOU458117 HYQ458114:HYQ458117 IIM458114:IIM458117 ISI458114:ISI458117 JCE458114:JCE458117 JMA458114:JMA458117 JVW458114:JVW458117 KFS458114:KFS458117 KPO458114:KPO458117 KZK458114:KZK458117 LJG458114:LJG458117 LTC458114:LTC458117 MCY458114:MCY458117 MMU458114:MMU458117 MWQ458114:MWQ458117 NGM458114:NGM458117 NQI458114:NQI458117 OAE458114:OAE458117 OKA458114:OKA458117 OTW458114:OTW458117 PDS458114:PDS458117 PNO458114:PNO458117 PXK458114:PXK458117 QHG458114:QHG458117 QRC458114:QRC458117 RAY458114:RAY458117 RKU458114:RKU458117 RUQ458114:RUQ458117 SEM458114:SEM458117 SOI458114:SOI458117 SYE458114:SYE458117 TIA458114:TIA458117 TRW458114:TRW458117 UBS458114:UBS458117 ULO458114:ULO458117 UVK458114:UVK458117 VFG458114:VFG458117 VPC458114:VPC458117 VYY458114:VYY458117 WIU458114:WIU458117 WSQ458114:WSQ458117 GE523650:GE523653 QA523650:QA523653 ZW523650:ZW523653 AJS523650:AJS523653 ATO523650:ATO523653 BDK523650:BDK523653 BNG523650:BNG523653 BXC523650:BXC523653 CGY523650:CGY523653 CQU523650:CQU523653 DAQ523650:DAQ523653 DKM523650:DKM523653 DUI523650:DUI523653 EEE523650:EEE523653 EOA523650:EOA523653 EXW523650:EXW523653 FHS523650:FHS523653 FRO523650:FRO523653 GBK523650:GBK523653 GLG523650:GLG523653 GVC523650:GVC523653 HEY523650:HEY523653 HOU523650:HOU523653 HYQ523650:HYQ523653 IIM523650:IIM523653 ISI523650:ISI523653 JCE523650:JCE523653 JMA523650:JMA523653 JVW523650:JVW523653 KFS523650:KFS523653 KPO523650:KPO523653 KZK523650:KZK523653 LJG523650:LJG523653 LTC523650:LTC523653 MCY523650:MCY523653 MMU523650:MMU523653 MWQ523650:MWQ523653 NGM523650:NGM523653 NQI523650:NQI523653 OAE523650:OAE523653 OKA523650:OKA523653 OTW523650:OTW523653 PDS523650:PDS523653 PNO523650:PNO523653 PXK523650:PXK523653 QHG523650:QHG523653 QRC523650:QRC523653 RAY523650:RAY523653 RKU523650:RKU523653 RUQ523650:RUQ523653 SEM523650:SEM523653 SOI523650:SOI523653 SYE523650:SYE523653 TIA523650:TIA523653 TRW523650:TRW523653 UBS523650:UBS523653 ULO523650:ULO523653 UVK523650:UVK523653 VFG523650:VFG523653 VPC523650:VPC523653 VYY523650:VYY523653 WIU523650:WIU523653 WSQ523650:WSQ523653 GE589186:GE589189 QA589186:QA589189 ZW589186:ZW589189 AJS589186:AJS589189 ATO589186:ATO589189 BDK589186:BDK589189 BNG589186:BNG589189 BXC589186:BXC589189 CGY589186:CGY589189 CQU589186:CQU589189 DAQ589186:DAQ589189 DKM589186:DKM589189 DUI589186:DUI589189 EEE589186:EEE589189 EOA589186:EOA589189 EXW589186:EXW589189 FHS589186:FHS589189 FRO589186:FRO589189 GBK589186:GBK589189 GLG589186:GLG589189 GVC589186:GVC589189 HEY589186:HEY589189 HOU589186:HOU589189 HYQ589186:HYQ589189 IIM589186:IIM589189 ISI589186:ISI589189 JCE589186:JCE589189 JMA589186:JMA589189 JVW589186:JVW589189 KFS589186:KFS589189 KPO589186:KPO589189 KZK589186:KZK589189 LJG589186:LJG589189 LTC589186:LTC589189 MCY589186:MCY589189 MMU589186:MMU589189 MWQ589186:MWQ589189 NGM589186:NGM589189 NQI589186:NQI589189 OAE589186:OAE589189 OKA589186:OKA589189 OTW589186:OTW589189 PDS589186:PDS589189 PNO589186:PNO589189 PXK589186:PXK589189 QHG589186:QHG589189 QRC589186:QRC589189 RAY589186:RAY589189 RKU589186:RKU589189 RUQ589186:RUQ589189 SEM589186:SEM589189 SOI589186:SOI589189 SYE589186:SYE589189 TIA589186:TIA589189 TRW589186:TRW589189 UBS589186:UBS589189 ULO589186:ULO589189 UVK589186:UVK589189 VFG589186:VFG589189 VPC589186:VPC589189 VYY589186:VYY589189 WIU589186:WIU589189 WSQ589186:WSQ589189 GE654722:GE654725 QA654722:QA654725 ZW654722:ZW654725 AJS654722:AJS654725 ATO654722:ATO654725 BDK654722:BDK654725 BNG654722:BNG654725 BXC654722:BXC654725 CGY654722:CGY654725 CQU654722:CQU654725 DAQ654722:DAQ654725 DKM654722:DKM654725 DUI654722:DUI654725 EEE654722:EEE654725 EOA654722:EOA654725 EXW654722:EXW654725 FHS654722:FHS654725 FRO654722:FRO654725 GBK654722:GBK654725 GLG654722:GLG654725 GVC654722:GVC654725 HEY654722:HEY654725 HOU654722:HOU654725 HYQ654722:HYQ654725 IIM654722:IIM654725 ISI654722:ISI654725 JCE654722:JCE654725 JMA654722:JMA654725 JVW654722:JVW654725 KFS654722:KFS654725 KPO654722:KPO654725 KZK654722:KZK654725 LJG654722:LJG654725 LTC654722:LTC654725 MCY654722:MCY654725 MMU654722:MMU654725 MWQ654722:MWQ654725 NGM654722:NGM654725 NQI654722:NQI654725 OAE654722:OAE654725 OKA654722:OKA654725 OTW654722:OTW654725 PDS654722:PDS654725 PNO654722:PNO654725 PXK654722:PXK654725 QHG654722:QHG654725 QRC654722:QRC654725 RAY654722:RAY654725 RKU654722:RKU654725 RUQ654722:RUQ654725 SEM654722:SEM654725 SOI654722:SOI654725 SYE654722:SYE654725 TIA654722:TIA654725 TRW654722:TRW654725 UBS654722:UBS654725 ULO654722:ULO654725 UVK654722:UVK654725 VFG654722:VFG654725 VPC654722:VPC654725 VYY654722:VYY654725 WIU654722:WIU654725 WSQ654722:WSQ654725 GE720258:GE720261 QA720258:QA720261 ZW720258:ZW720261 AJS720258:AJS720261 ATO720258:ATO720261 BDK720258:BDK720261 BNG720258:BNG720261 BXC720258:BXC720261 CGY720258:CGY720261 CQU720258:CQU720261 DAQ720258:DAQ720261 DKM720258:DKM720261 DUI720258:DUI720261 EEE720258:EEE720261 EOA720258:EOA720261 EXW720258:EXW720261 FHS720258:FHS720261 FRO720258:FRO720261 GBK720258:GBK720261 GLG720258:GLG720261 GVC720258:GVC720261 HEY720258:HEY720261 HOU720258:HOU720261 HYQ720258:HYQ720261 IIM720258:IIM720261 ISI720258:ISI720261 JCE720258:JCE720261 JMA720258:JMA720261 JVW720258:JVW720261 KFS720258:KFS720261 KPO720258:KPO720261 KZK720258:KZK720261 LJG720258:LJG720261 LTC720258:LTC720261 MCY720258:MCY720261 MMU720258:MMU720261 MWQ720258:MWQ720261 NGM720258:NGM720261 NQI720258:NQI720261 OAE720258:OAE720261 OKA720258:OKA720261 OTW720258:OTW720261 PDS720258:PDS720261 PNO720258:PNO720261 PXK720258:PXK720261 QHG720258:QHG720261 QRC720258:QRC720261 RAY720258:RAY720261 RKU720258:RKU720261 RUQ720258:RUQ720261 SEM720258:SEM720261 SOI720258:SOI720261 SYE720258:SYE720261 TIA720258:TIA720261 TRW720258:TRW720261 UBS720258:UBS720261 ULO720258:ULO720261 UVK720258:UVK720261 VFG720258:VFG720261 VPC720258:VPC720261 VYY720258:VYY720261 WIU720258:WIU720261 WSQ720258:WSQ720261 GE785794:GE785797 QA785794:QA785797 ZW785794:ZW785797 AJS785794:AJS785797 ATO785794:ATO785797 BDK785794:BDK785797 BNG785794:BNG785797 BXC785794:BXC785797 CGY785794:CGY785797 CQU785794:CQU785797 DAQ785794:DAQ785797 DKM785794:DKM785797 DUI785794:DUI785797 EEE785794:EEE785797 EOA785794:EOA785797 EXW785794:EXW785797 FHS785794:FHS785797 FRO785794:FRO785797 GBK785794:GBK785797 GLG785794:GLG785797 GVC785794:GVC785797 HEY785794:HEY785797 HOU785794:HOU785797 HYQ785794:HYQ785797 IIM785794:IIM785797 ISI785794:ISI785797 JCE785794:JCE785797 JMA785794:JMA785797 JVW785794:JVW785797 KFS785794:KFS785797 KPO785794:KPO785797 KZK785794:KZK785797 LJG785794:LJG785797 LTC785794:LTC785797 MCY785794:MCY785797 MMU785794:MMU785797 MWQ785794:MWQ785797 NGM785794:NGM785797 NQI785794:NQI785797 OAE785794:OAE785797 OKA785794:OKA785797 OTW785794:OTW785797 PDS785794:PDS785797 PNO785794:PNO785797 PXK785794:PXK785797 QHG785794:QHG785797 QRC785794:QRC785797 RAY785794:RAY785797 RKU785794:RKU785797 RUQ785794:RUQ785797 SEM785794:SEM785797 SOI785794:SOI785797 SYE785794:SYE785797 TIA785794:TIA785797 TRW785794:TRW785797 UBS785794:UBS785797 ULO785794:ULO785797 UVK785794:UVK785797 VFG785794:VFG785797 VPC785794:VPC785797 VYY785794:VYY785797 WIU785794:WIU785797 WSQ785794:WSQ785797 GE851330:GE851333 QA851330:QA851333 ZW851330:ZW851333 AJS851330:AJS851333 ATO851330:ATO851333 BDK851330:BDK851333 BNG851330:BNG851333 BXC851330:BXC851333 CGY851330:CGY851333 CQU851330:CQU851333 DAQ851330:DAQ851333 DKM851330:DKM851333 DUI851330:DUI851333 EEE851330:EEE851333 EOA851330:EOA851333 EXW851330:EXW851333 FHS851330:FHS851333 FRO851330:FRO851333 GBK851330:GBK851333 GLG851330:GLG851333 GVC851330:GVC851333 HEY851330:HEY851333 HOU851330:HOU851333 HYQ851330:HYQ851333 IIM851330:IIM851333 ISI851330:ISI851333 JCE851330:JCE851333 JMA851330:JMA851333 JVW851330:JVW851333 KFS851330:KFS851333 KPO851330:KPO851333 KZK851330:KZK851333 LJG851330:LJG851333 LTC851330:LTC851333 MCY851330:MCY851333 MMU851330:MMU851333 MWQ851330:MWQ851333 NGM851330:NGM851333 NQI851330:NQI851333 OAE851330:OAE851333 OKA851330:OKA851333 OTW851330:OTW851333 PDS851330:PDS851333 PNO851330:PNO851333 PXK851330:PXK851333 QHG851330:QHG851333 QRC851330:QRC851333 RAY851330:RAY851333 RKU851330:RKU851333 RUQ851330:RUQ851333 SEM851330:SEM851333 SOI851330:SOI851333 SYE851330:SYE851333 TIA851330:TIA851333 TRW851330:TRW851333 UBS851330:UBS851333 ULO851330:ULO851333 UVK851330:UVK851333 VFG851330:VFG851333 VPC851330:VPC851333 VYY851330:VYY851333 WIU851330:WIU851333 WSQ851330:WSQ851333 GE916866:GE916869 QA916866:QA916869 ZW916866:ZW916869 AJS916866:AJS916869 ATO916866:ATO916869 BDK916866:BDK916869 BNG916866:BNG916869 BXC916866:BXC916869 CGY916866:CGY916869 CQU916866:CQU916869 DAQ916866:DAQ916869 DKM916866:DKM916869 DUI916866:DUI916869 EEE916866:EEE916869 EOA916866:EOA916869 EXW916866:EXW916869 FHS916866:FHS916869 FRO916866:FRO916869 GBK916866:GBK916869 GLG916866:GLG916869 GVC916866:GVC916869 HEY916866:HEY916869 HOU916866:HOU916869 HYQ916866:HYQ916869 IIM916866:IIM916869 ISI916866:ISI916869 JCE916866:JCE916869 JMA916866:JMA916869 JVW916866:JVW916869 KFS916866:KFS916869 KPO916866:KPO916869 KZK916866:KZK916869 LJG916866:LJG916869 LTC916866:LTC916869 MCY916866:MCY916869 MMU916866:MMU916869 MWQ916866:MWQ916869 NGM916866:NGM916869 NQI916866:NQI916869 OAE916866:OAE916869 OKA916866:OKA916869 OTW916866:OTW916869 PDS916866:PDS916869 PNO916866:PNO916869 PXK916866:PXK916869 QHG916866:QHG916869 QRC916866:QRC916869 RAY916866:RAY916869 RKU916866:RKU916869 RUQ916866:RUQ916869 SEM916866:SEM916869 SOI916866:SOI916869 SYE916866:SYE916869 TIA916866:TIA916869 TRW916866:TRW916869 UBS916866:UBS916869 ULO916866:ULO916869 UVK916866:UVK916869 VFG916866:VFG916869 VPC916866:VPC916869 VYY916866:VYY916869 WIU916866:WIU916869 WSQ916866:WSQ916869 GE982402:GE982405 QA982402:QA982405 ZW982402:ZW982405 AJS982402:AJS982405 ATO982402:ATO982405 BDK982402:BDK982405 BNG982402:BNG982405 BXC982402:BXC982405 CGY982402:CGY982405 CQU982402:CQU982405 DAQ982402:DAQ982405 DKM982402:DKM982405 DUI982402:DUI982405 EEE982402:EEE982405 EOA982402:EOA982405 EXW982402:EXW982405 FHS982402:FHS982405 FRO982402:FRO982405 GBK982402:GBK982405 GLG982402:GLG982405 GVC982402:GVC982405 HEY982402:HEY982405 HOU982402:HOU982405 HYQ982402:HYQ982405 IIM982402:IIM982405 ISI982402:ISI982405 JCE982402:JCE982405 JMA982402:JMA982405 JVW982402:JVW982405 KFS982402:KFS982405 KPO982402:KPO982405 KZK982402:KZK982405 LJG982402:LJG982405 LTC982402:LTC982405 MCY982402:MCY982405 MMU982402:MMU982405 MWQ982402:MWQ982405 NGM982402:NGM982405 NQI982402:NQI982405 OAE982402:OAE982405 OKA982402:OKA982405 OTW982402:OTW982405 PDS982402:PDS982405 PNO982402:PNO982405 PXK982402:PXK982405 QHG982402:QHG982405 QRC982402:QRC982405 RAY982402:RAY982405 RKU982402:RKU982405 RUQ982402:RUQ982405 SEM982402:SEM982405 SOI982402:SOI982405 SYE982402:SYE982405 TIA982402:TIA982405 TRW982402:TRW982405 UBS982402:UBS982405 ULO982402:ULO982405 UVK982402:UVK982405 VFG982402:VFG982405 VPC982402:VPC982405 VYY982402:VYY982405 WIU982402:WIU982405 D64898:F64901 D130434:F130437 D195970:F195973 D261506:F261509 D327042:F327045 D392578:F392581 D458114:F458117 D523650:F523653 D589186:F589189 D654722:F654725 D720258:F720261 D785794:F785797 D851330:F851333 D916866:F916869 D982402:F982405" xr:uid="{00000000-0002-0000-0000-000000000000}">
      <formula1>#REF!</formula1>
    </dataValidation>
  </dataValidations>
  <pageMargins left="0.75" right="0.75" top="1" bottom="1" header="0.5" footer="0.5"/>
  <pageSetup scale="1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60E4-D50D-4901-B0EA-C77969BB5857}">
  <dimension ref="A1:S84"/>
  <sheetViews>
    <sheetView topLeftCell="A49" workbookViewId="0">
      <selection activeCell="G61" sqref="G61:J66"/>
    </sheetView>
  </sheetViews>
  <sheetFormatPr defaultColWidth="9" defaultRowHeight="12.75" x14ac:dyDescent="0.2"/>
  <cols>
    <col min="1" max="1" width="12.85546875" style="153" customWidth="1"/>
    <col min="2" max="2" width="11.140625" style="153" customWidth="1"/>
    <col min="3" max="3" width="30.42578125" style="153" customWidth="1"/>
    <col min="4" max="4" width="18" style="153" customWidth="1"/>
    <col min="5" max="5" width="28" style="153" customWidth="1"/>
    <col min="6" max="6" width="7.5703125" style="154" customWidth="1"/>
    <col min="7" max="9" width="6.5703125" style="153" customWidth="1"/>
    <col min="10" max="12" width="9" style="153" customWidth="1"/>
    <col min="13" max="14" width="10.140625" style="153" customWidth="1"/>
    <col min="15" max="15" width="12" style="153" customWidth="1"/>
    <col min="16" max="18" width="9" style="153"/>
    <col min="19" max="19" width="9.85546875" style="153" customWidth="1"/>
    <col min="20" max="16384" width="9" style="153"/>
  </cols>
  <sheetData>
    <row r="1" spans="1:18" ht="21" customHeight="1" x14ac:dyDescent="0.2">
      <c r="A1" s="200" t="s">
        <v>18</v>
      </c>
      <c r="B1" s="253" t="s">
        <v>903</v>
      </c>
      <c r="C1" s="254"/>
      <c r="D1" s="197" t="s">
        <v>902</v>
      </c>
      <c r="E1" s="199">
        <v>45925</v>
      </c>
      <c r="F1" s="195"/>
      <c r="G1" s="194"/>
      <c r="H1" s="192"/>
      <c r="I1" s="193"/>
      <c r="J1" s="193"/>
      <c r="K1" s="193"/>
      <c r="L1" s="193"/>
      <c r="M1" s="192"/>
      <c r="N1" s="192"/>
    </row>
    <row r="2" spans="1:18" ht="21" customHeight="1" x14ac:dyDescent="0.2">
      <c r="A2" s="198" t="s">
        <v>901</v>
      </c>
      <c r="B2" s="255"/>
      <c r="C2" s="256"/>
      <c r="D2" s="197" t="s">
        <v>900</v>
      </c>
      <c r="E2" s="196" t="s">
        <v>899</v>
      </c>
      <c r="F2" s="195"/>
      <c r="G2" s="194"/>
      <c r="H2" s="192"/>
      <c r="I2" s="193"/>
      <c r="J2" s="193"/>
      <c r="K2" s="193"/>
      <c r="L2" s="193"/>
      <c r="M2" s="192"/>
      <c r="N2" s="192"/>
    </row>
    <row r="3" spans="1:18" x14ac:dyDescent="0.2">
      <c r="A3" s="241" t="s">
        <v>898</v>
      </c>
      <c r="B3" s="252" t="s">
        <v>897</v>
      </c>
      <c r="C3" s="252" t="s">
        <v>594</v>
      </c>
      <c r="D3" s="241" t="s">
        <v>596</v>
      </c>
      <c r="E3" s="241" t="s">
        <v>679</v>
      </c>
      <c r="F3" s="248" t="s">
        <v>896</v>
      </c>
      <c r="G3" s="242" t="s">
        <v>895</v>
      </c>
      <c r="H3" s="243"/>
      <c r="I3" s="243"/>
      <c r="J3" s="243"/>
      <c r="K3" s="243"/>
      <c r="L3" s="243"/>
      <c r="M3" s="243"/>
      <c r="N3" s="244"/>
      <c r="O3" s="191" t="s">
        <v>894</v>
      </c>
    </row>
    <row r="4" spans="1:18" x14ac:dyDescent="0.2">
      <c r="A4" s="241"/>
      <c r="B4" s="241"/>
      <c r="C4" s="241"/>
      <c r="D4" s="241"/>
      <c r="E4" s="241"/>
      <c r="F4" s="249"/>
      <c r="G4" s="245" t="s">
        <v>893</v>
      </c>
      <c r="H4" s="245"/>
      <c r="I4" s="245"/>
      <c r="J4" s="241" t="s">
        <v>892</v>
      </c>
      <c r="K4" s="240" t="s">
        <v>666</v>
      </c>
      <c r="L4" s="240" t="s">
        <v>665</v>
      </c>
      <c r="M4" s="241" t="s">
        <v>891</v>
      </c>
      <c r="N4" s="240" t="s">
        <v>663</v>
      </c>
      <c r="O4" s="190"/>
    </row>
    <row r="5" spans="1:18" x14ac:dyDescent="0.2">
      <c r="A5" s="241"/>
      <c r="B5" s="241"/>
      <c r="C5" s="241"/>
      <c r="D5" s="241"/>
      <c r="E5" s="241"/>
      <c r="F5" s="250"/>
      <c r="G5" s="189" t="s">
        <v>657</v>
      </c>
      <c r="H5" s="188" t="s">
        <v>656</v>
      </c>
      <c r="I5" s="188" t="s">
        <v>655</v>
      </c>
      <c r="J5" s="241"/>
      <c r="K5" s="240"/>
      <c r="L5" s="240"/>
      <c r="M5" s="241"/>
      <c r="N5" s="240"/>
      <c r="O5" s="187"/>
    </row>
    <row r="6" spans="1:18" s="166" customFormat="1" ht="15" customHeight="1" x14ac:dyDescent="0.25">
      <c r="A6" s="186"/>
      <c r="B6" s="186"/>
      <c r="C6" s="186"/>
      <c r="D6" s="186"/>
      <c r="E6" s="186"/>
      <c r="F6" s="185"/>
      <c r="G6" s="184"/>
      <c r="H6" s="181"/>
      <c r="I6" s="181"/>
      <c r="J6" s="181"/>
      <c r="K6" s="183"/>
      <c r="L6" s="182"/>
      <c r="M6" s="181"/>
      <c r="N6" s="180"/>
      <c r="O6" s="179"/>
      <c r="Q6" s="166" t="s">
        <v>890</v>
      </c>
    </row>
    <row r="7" spans="1:18" s="166" customFormat="1" ht="15" customHeight="1" x14ac:dyDescent="0.2">
      <c r="A7" s="247" t="s">
        <v>889</v>
      </c>
      <c r="B7" s="247" t="s">
        <v>857</v>
      </c>
      <c r="C7" s="246" t="s">
        <v>880</v>
      </c>
      <c r="D7" s="260" t="s">
        <v>888</v>
      </c>
      <c r="E7" s="175" t="s">
        <v>872</v>
      </c>
      <c r="F7" s="174">
        <v>3.25</v>
      </c>
      <c r="G7" s="173">
        <v>30</v>
      </c>
      <c r="H7" s="172">
        <v>25</v>
      </c>
      <c r="I7" s="173">
        <v>26</v>
      </c>
      <c r="J7" s="172">
        <v>4</v>
      </c>
      <c r="K7" s="171">
        <f t="shared" ref="K7:K38" si="0">G7*H7*I7/1000000/J7</f>
        <v>4.8999999999999998E-3</v>
      </c>
      <c r="L7" s="170">
        <f t="shared" ref="L7:L38" si="1">56/K7</f>
        <v>11429</v>
      </c>
      <c r="M7" s="171"/>
      <c r="N7" s="170"/>
      <c r="O7" s="169"/>
    </row>
    <row r="8" spans="1:18" s="166" customFormat="1" ht="15" customHeight="1" x14ac:dyDescent="0.2">
      <c r="A8" s="247"/>
      <c r="B8" s="247"/>
      <c r="C8" s="246"/>
      <c r="D8" s="260"/>
      <c r="E8" s="175" t="s">
        <v>871</v>
      </c>
      <c r="F8" s="174">
        <v>3.92</v>
      </c>
      <c r="G8" s="173">
        <v>30</v>
      </c>
      <c r="H8" s="172">
        <v>25</v>
      </c>
      <c r="I8" s="173">
        <v>30</v>
      </c>
      <c r="J8" s="172">
        <v>4</v>
      </c>
      <c r="K8" s="171">
        <f t="shared" si="0"/>
        <v>5.5999999999999999E-3</v>
      </c>
      <c r="L8" s="170">
        <f t="shared" si="1"/>
        <v>10000</v>
      </c>
      <c r="M8" s="171"/>
      <c r="N8" s="170"/>
      <c r="O8" s="169"/>
    </row>
    <row r="9" spans="1:18" s="166" customFormat="1" ht="15" customHeight="1" x14ac:dyDescent="0.2">
      <c r="A9" s="247"/>
      <c r="B9" s="247"/>
      <c r="C9" s="247"/>
      <c r="D9" s="260"/>
      <c r="E9" s="175" t="s">
        <v>870</v>
      </c>
      <c r="F9" s="174">
        <v>4.3099999999999996</v>
      </c>
      <c r="G9" s="173">
        <v>30</v>
      </c>
      <c r="H9" s="172">
        <v>25</v>
      </c>
      <c r="I9" s="173">
        <v>34</v>
      </c>
      <c r="J9" s="172">
        <v>4</v>
      </c>
      <c r="K9" s="171">
        <f t="shared" si="0"/>
        <v>6.4000000000000003E-3</v>
      </c>
      <c r="L9" s="170">
        <f t="shared" si="1"/>
        <v>8750</v>
      </c>
      <c r="M9" s="171"/>
      <c r="N9" s="170"/>
      <c r="O9" s="169"/>
    </row>
    <row r="10" spans="1:18" s="166" customFormat="1" ht="15" customHeight="1" x14ac:dyDescent="0.2">
      <c r="A10" s="247"/>
      <c r="B10" s="247"/>
      <c r="C10" s="247"/>
      <c r="D10" s="260"/>
      <c r="E10" s="175" t="s">
        <v>869</v>
      </c>
      <c r="F10" s="174">
        <v>4.95</v>
      </c>
      <c r="G10" s="173">
        <v>30</v>
      </c>
      <c r="H10" s="172">
        <v>25</v>
      </c>
      <c r="I10" s="173">
        <v>40</v>
      </c>
      <c r="J10" s="172">
        <v>4</v>
      </c>
      <c r="K10" s="171">
        <f t="shared" si="0"/>
        <v>7.4999999999999997E-3</v>
      </c>
      <c r="L10" s="170">
        <f t="shared" si="1"/>
        <v>7467</v>
      </c>
      <c r="M10" s="171"/>
      <c r="N10" s="170"/>
      <c r="O10" s="169"/>
    </row>
    <row r="11" spans="1:18" s="166" customFormat="1" ht="15" customHeight="1" x14ac:dyDescent="0.2">
      <c r="A11" s="247"/>
      <c r="B11" s="247"/>
      <c r="C11" s="247"/>
      <c r="D11" s="260"/>
      <c r="E11" s="175" t="s">
        <v>834</v>
      </c>
      <c r="F11" s="174">
        <v>1.04</v>
      </c>
      <c r="G11" s="173">
        <v>30</v>
      </c>
      <c r="H11" s="172">
        <v>25</v>
      </c>
      <c r="I11" s="173">
        <v>13</v>
      </c>
      <c r="J11" s="172">
        <v>8</v>
      </c>
      <c r="K11" s="171">
        <f t="shared" si="0"/>
        <v>1.1999999999999999E-3</v>
      </c>
      <c r="L11" s="170">
        <f t="shared" si="1"/>
        <v>46667</v>
      </c>
      <c r="M11" s="171"/>
      <c r="N11" s="170"/>
      <c r="O11" s="169"/>
    </row>
    <row r="12" spans="1:18" s="166" customFormat="1" ht="15" customHeight="1" x14ac:dyDescent="0.2">
      <c r="A12" s="247"/>
      <c r="B12" s="247"/>
      <c r="C12" s="247"/>
      <c r="D12" s="260"/>
      <c r="E12" s="175" t="s">
        <v>835</v>
      </c>
      <c r="F12" s="174">
        <v>1.2</v>
      </c>
      <c r="G12" s="173">
        <v>30</v>
      </c>
      <c r="H12" s="172">
        <v>25</v>
      </c>
      <c r="I12" s="173">
        <v>15</v>
      </c>
      <c r="J12" s="172">
        <v>8</v>
      </c>
      <c r="K12" s="171">
        <f t="shared" si="0"/>
        <v>1.4E-3</v>
      </c>
      <c r="L12" s="170">
        <f t="shared" si="1"/>
        <v>40000</v>
      </c>
      <c r="M12" s="171"/>
      <c r="N12" s="170"/>
      <c r="O12" s="169"/>
    </row>
    <row r="13" spans="1:18" ht="15" customHeight="1" x14ac:dyDescent="0.2">
      <c r="A13" s="247" t="s">
        <v>887</v>
      </c>
      <c r="B13" s="247" t="s">
        <v>886</v>
      </c>
      <c r="C13" s="246" t="s">
        <v>880</v>
      </c>
      <c r="D13" s="260" t="s">
        <v>885</v>
      </c>
      <c r="E13" s="175" t="s">
        <v>872</v>
      </c>
      <c r="F13" s="174">
        <v>3.42</v>
      </c>
      <c r="G13" s="173">
        <v>30</v>
      </c>
      <c r="H13" s="172">
        <v>25</v>
      </c>
      <c r="I13" s="173">
        <v>26</v>
      </c>
      <c r="J13" s="172">
        <v>4</v>
      </c>
      <c r="K13" s="171">
        <f t="shared" si="0"/>
        <v>4.8999999999999998E-3</v>
      </c>
      <c r="L13" s="170">
        <f t="shared" si="1"/>
        <v>11429</v>
      </c>
      <c r="M13" s="171"/>
      <c r="N13" s="170"/>
      <c r="O13" s="169"/>
      <c r="P13" s="178">
        <f t="shared" ref="P13:P18" si="2">F13/F7-1</f>
        <v>0.05</v>
      </c>
      <c r="Q13" s="177">
        <v>3.42</v>
      </c>
      <c r="R13" s="178">
        <f t="shared" ref="R13:R24" si="3">F13/Q13-1</f>
        <v>0</v>
      </c>
    </row>
    <row r="14" spans="1:18" ht="15" customHeight="1" x14ac:dyDescent="0.2">
      <c r="A14" s="247"/>
      <c r="B14" s="247"/>
      <c r="C14" s="246"/>
      <c r="D14" s="260"/>
      <c r="E14" s="175" t="s">
        <v>871</v>
      </c>
      <c r="F14" s="174">
        <v>4.13</v>
      </c>
      <c r="G14" s="173">
        <v>30</v>
      </c>
      <c r="H14" s="172">
        <v>25</v>
      </c>
      <c r="I14" s="173">
        <v>30</v>
      </c>
      <c r="J14" s="172">
        <v>4</v>
      </c>
      <c r="K14" s="171">
        <f t="shared" si="0"/>
        <v>5.5999999999999999E-3</v>
      </c>
      <c r="L14" s="170">
        <f t="shared" si="1"/>
        <v>10000</v>
      </c>
      <c r="M14" s="171"/>
      <c r="N14" s="170"/>
      <c r="O14" s="169"/>
      <c r="P14" s="178">
        <f t="shared" si="2"/>
        <v>0.05</v>
      </c>
      <c r="Q14" s="177">
        <v>4.13</v>
      </c>
      <c r="R14" s="178">
        <f t="shared" si="3"/>
        <v>0</v>
      </c>
    </row>
    <row r="15" spans="1:18" ht="15" customHeight="1" x14ac:dyDescent="0.2">
      <c r="A15" s="247"/>
      <c r="B15" s="247"/>
      <c r="C15" s="247"/>
      <c r="D15" s="260"/>
      <c r="E15" s="175" t="s">
        <v>870</v>
      </c>
      <c r="F15" s="174">
        <v>4.54</v>
      </c>
      <c r="G15" s="173">
        <v>30</v>
      </c>
      <c r="H15" s="172">
        <v>25</v>
      </c>
      <c r="I15" s="173">
        <v>34</v>
      </c>
      <c r="J15" s="172">
        <v>4</v>
      </c>
      <c r="K15" s="171">
        <f t="shared" si="0"/>
        <v>6.4000000000000003E-3</v>
      </c>
      <c r="L15" s="170">
        <f t="shared" si="1"/>
        <v>8750</v>
      </c>
      <c r="M15" s="171"/>
      <c r="N15" s="170"/>
      <c r="O15" s="169"/>
      <c r="P15" s="178">
        <f t="shared" si="2"/>
        <v>0.05</v>
      </c>
      <c r="Q15" s="177">
        <v>4.54</v>
      </c>
      <c r="R15" s="178">
        <f t="shared" si="3"/>
        <v>0</v>
      </c>
    </row>
    <row r="16" spans="1:18" ht="15" customHeight="1" x14ac:dyDescent="0.2">
      <c r="A16" s="247"/>
      <c r="B16" s="247"/>
      <c r="C16" s="247"/>
      <c r="D16" s="260"/>
      <c r="E16" s="175" t="s">
        <v>869</v>
      </c>
      <c r="F16" s="174">
        <v>5.2</v>
      </c>
      <c r="G16" s="173">
        <v>30</v>
      </c>
      <c r="H16" s="172">
        <v>25</v>
      </c>
      <c r="I16" s="173">
        <v>40</v>
      </c>
      <c r="J16" s="172">
        <v>4</v>
      </c>
      <c r="K16" s="171">
        <f t="shared" si="0"/>
        <v>7.4999999999999997E-3</v>
      </c>
      <c r="L16" s="170">
        <f t="shared" si="1"/>
        <v>7467</v>
      </c>
      <c r="M16" s="171"/>
      <c r="N16" s="170"/>
      <c r="O16" s="169"/>
      <c r="P16" s="178">
        <f t="shared" si="2"/>
        <v>0.05</v>
      </c>
      <c r="Q16" s="177">
        <v>5.2</v>
      </c>
      <c r="R16" s="178">
        <f t="shared" si="3"/>
        <v>0</v>
      </c>
    </row>
    <row r="17" spans="1:19" ht="15" customHeight="1" x14ac:dyDescent="0.2">
      <c r="A17" s="247"/>
      <c r="B17" s="247"/>
      <c r="C17" s="247"/>
      <c r="D17" s="260"/>
      <c r="E17" s="175" t="s">
        <v>834</v>
      </c>
      <c r="F17" s="174">
        <v>1.1000000000000001</v>
      </c>
      <c r="G17" s="173">
        <v>30</v>
      </c>
      <c r="H17" s="172">
        <v>25</v>
      </c>
      <c r="I17" s="173">
        <v>13</v>
      </c>
      <c r="J17" s="172">
        <v>8</v>
      </c>
      <c r="K17" s="171">
        <f t="shared" si="0"/>
        <v>1.1999999999999999E-3</v>
      </c>
      <c r="L17" s="170">
        <f t="shared" si="1"/>
        <v>46667</v>
      </c>
      <c r="M17" s="171"/>
      <c r="N17" s="170"/>
      <c r="O17" s="169"/>
      <c r="P17" s="178">
        <f t="shared" si="2"/>
        <v>0.06</v>
      </c>
      <c r="Q17" s="177">
        <v>1.0977026087789901</v>
      </c>
      <c r="R17" s="178">
        <f t="shared" si="3"/>
        <v>0</v>
      </c>
    </row>
    <row r="18" spans="1:19" ht="15" customHeight="1" x14ac:dyDescent="0.2">
      <c r="A18" s="247"/>
      <c r="B18" s="247"/>
      <c r="C18" s="247"/>
      <c r="D18" s="260"/>
      <c r="E18" s="175" t="s">
        <v>835</v>
      </c>
      <c r="F18" s="174">
        <v>1.26</v>
      </c>
      <c r="G18" s="173">
        <v>30</v>
      </c>
      <c r="H18" s="172">
        <v>25</v>
      </c>
      <c r="I18" s="173">
        <v>15</v>
      </c>
      <c r="J18" s="172">
        <v>8</v>
      </c>
      <c r="K18" s="171">
        <f t="shared" si="0"/>
        <v>1.4E-3</v>
      </c>
      <c r="L18" s="170">
        <f t="shared" si="1"/>
        <v>40000</v>
      </c>
      <c r="M18" s="171"/>
      <c r="N18" s="170"/>
      <c r="O18" s="169"/>
      <c r="P18" s="178">
        <f t="shared" si="2"/>
        <v>0.05</v>
      </c>
      <c r="Q18" s="177">
        <v>1.26432270928867</v>
      </c>
      <c r="R18" s="178">
        <f t="shared" si="3"/>
        <v>0</v>
      </c>
    </row>
    <row r="19" spans="1:19" s="166" customFormat="1" ht="15" customHeight="1" x14ac:dyDescent="0.2">
      <c r="A19" s="247" t="s">
        <v>884</v>
      </c>
      <c r="B19" s="247" t="s">
        <v>857</v>
      </c>
      <c r="C19" s="246" t="s">
        <v>880</v>
      </c>
      <c r="D19" s="260" t="s">
        <v>883</v>
      </c>
      <c r="E19" s="175" t="s">
        <v>872</v>
      </c>
      <c r="F19" s="174">
        <v>3.31</v>
      </c>
      <c r="G19" s="173">
        <v>30</v>
      </c>
      <c r="H19" s="172">
        <v>25</v>
      </c>
      <c r="I19" s="173">
        <v>26</v>
      </c>
      <c r="J19" s="172">
        <v>4</v>
      </c>
      <c r="K19" s="171">
        <f t="shared" si="0"/>
        <v>4.8999999999999998E-3</v>
      </c>
      <c r="L19" s="170">
        <f t="shared" si="1"/>
        <v>11429</v>
      </c>
      <c r="M19" s="171"/>
      <c r="N19" s="170"/>
      <c r="O19" s="169"/>
      <c r="P19" s="178">
        <f t="shared" ref="P19:P24" si="4">F19/F7-1</f>
        <v>0.02</v>
      </c>
      <c r="Q19" s="177">
        <v>3.7239999999999998</v>
      </c>
      <c r="R19" s="167">
        <f t="shared" si="3"/>
        <v>-0.11</v>
      </c>
      <c r="S19" s="166" t="s">
        <v>882</v>
      </c>
    </row>
    <row r="20" spans="1:19" s="166" customFormat="1" ht="15" customHeight="1" x14ac:dyDescent="0.2">
      <c r="A20" s="247"/>
      <c r="B20" s="247"/>
      <c r="C20" s="246"/>
      <c r="D20" s="260"/>
      <c r="E20" s="175" t="s">
        <v>871</v>
      </c>
      <c r="F20" s="174">
        <v>4</v>
      </c>
      <c r="G20" s="173">
        <v>30</v>
      </c>
      <c r="H20" s="172">
        <v>25</v>
      </c>
      <c r="I20" s="173">
        <v>30</v>
      </c>
      <c r="J20" s="172">
        <v>4</v>
      </c>
      <c r="K20" s="171">
        <f t="shared" si="0"/>
        <v>5.5999999999999999E-3</v>
      </c>
      <c r="L20" s="170">
        <f t="shared" si="1"/>
        <v>10000</v>
      </c>
      <c r="M20" s="171"/>
      <c r="N20" s="170"/>
      <c r="O20" s="169"/>
      <c r="P20" s="178">
        <f t="shared" si="4"/>
        <v>0.02</v>
      </c>
      <c r="Q20" s="177">
        <v>4.5789999999999997</v>
      </c>
      <c r="R20" s="167">
        <f t="shared" si="3"/>
        <v>-0.13</v>
      </c>
    </row>
    <row r="21" spans="1:19" s="166" customFormat="1" ht="15" customHeight="1" x14ac:dyDescent="0.2">
      <c r="A21" s="247"/>
      <c r="B21" s="247"/>
      <c r="C21" s="247"/>
      <c r="D21" s="260"/>
      <c r="E21" s="175" t="s">
        <v>870</v>
      </c>
      <c r="F21" s="174">
        <v>4.4000000000000004</v>
      </c>
      <c r="G21" s="173">
        <v>30</v>
      </c>
      <c r="H21" s="172">
        <v>25</v>
      </c>
      <c r="I21" s="173">
        <v>34</v>
      </c>
      <c r="J21" s="172">
        <v>4</v>
      </c>
      <c r="K21" s="171">
        <f t="shared" si="0"/>
        <v>6.4000000000000003E-3</v>
      </c>
      <c r="L21" s="170">
        <f t="shared" si="1"/>
        <v>8750</v>
      </c>
      <c r="M21" s="171"/>
      <c r="N21" s="170"/>
      <c r="O21" s="169"/>
      <c r="P21" s="178">
        <f t="shared" si="4"/>
        <v>0.02</v>
      </c>
      <c r="Q21" s="177">
        <v>5.0919999999999996</v>
      </c>
      <c r="R21" s="167">
        <f t="shared" si="3"/>
        <v>-0.14000000000000001</v>
      </c>
    </row>
    <row r="22" spans="1:19" s="166" customFormat="1" ht="15" customHeight="1" x14ac:dyDescent="0.2">
      <c r="A22" s="247"/>
      <c r="B22" s="247"/>
      <c r="C22" s="247"/>
      <c r="D22" s="260"/>
      <c r="E22" s="175" t="s">
        <v>869</v>
      </c>
      <c r="F22" s="174">
        <v>5.04</v>
      </c>
      <c r="G22" s="173">
        <v>30</v>
      </c>
      <c r="H22" s="172">
        <v>25</v>
      </c>
      <c r="I22" s="173">
        <v>40</v>
      </c>
      <c r="J22" s="172">
        <v>4</v>
      </c>
      <c r="K22" s="171">
        <f t="shared" si="0"/>
        <v>7.4999999999999997E-3</v>
      </c>
      <c r="L22" s="170">
        <f t="shared" si="1"/>
        <v>7467</v>
      </c>
      <c r="M22" s="171"/>
      <c r="N22" s="170"/>
      <c r="O22" s="169"/>
      <c r="P22" s="178">
        <f t="shared" si="4"/>
        <v>0.02</v>
      </c>
      <c r="Q22" s="177">
        <v>5.89</v>
      </c>
      <c r="R22" s="167">
        <f t="shared" si="3"/>
        <v>-0.14000000000000001</v>
      </c>
    </row>
    <row r="23" spans="1:19" s="166" customFormat="1" ht="15" customHeight="1" x14ac:dyDescent="0.2">
      <c r="A23" s="247"/>
      <c r="B23" s="247"/>
      <c r="C23" s="247"/>
      <c r="D23" s="260"/>
      <c r="E23" s="175" t="s">
        <v>834</v>
      </c>
      <c r="F23" s="174">
        <v>1.06</v>
      </c>
      <c r="G23" s="173">
        <v>30</v>
      </c>
      <c r="H23" s="172">
        <v>25</v>
      </c>
      <c r="I23" s="173">
        <v>13</v>
      </c>
      <c r="J23" s="172">
        <v>8</v>
      </c>
      <c r="K23" s="171">
        <f t="shared" si="0"/>
        <v>1.1999999999999999E-3</v>
      </c>
      <c r="L23" s="170">
        <f t="shared" si="1"/>
        <v>46667</v>
      </c>
      <c r="M23" s="171"/>
      <c r="N23" s="170"/>
      <c r="O23" s="169"/>
      <c r="P23" s="178">
        <f t="shared" si="4"/>
        <v>0.02</v>
      </c>
      <c r="Q23" s="177">
        <v>0.97849999999999993</v>
      </c>
      <c r="R23" s="167">
        <f t="shared" si="3"/>
        <v>0.08</v>
      </c>
    </row>
    <row r="24" spans="1:19" s="166" customFormat="1" ht="15" customHeight="1" x14ac:dyDescent="0.2">
      <c r="A24" s="247"/>
      <c r="B24" s="247"/>
      <c r="C24" s="247"/>
      <c r="D24" s="260"/>
      <c r="E24" s="175" t="s">
        <v>835</v>
      </c>
      <c r="F24" s="174">
        <v>1.23</v>
      </c>
      <c r="G24" s="173">
        <v>30</v>
      </c>
      <c r="H24" s="172">
        <v>25</v>
      </c>
      <c r="I24" s="173">
        <v>15</v>
      </c>
      <c r="J24" s="172">
        <v>8</v>
      </c>
      <c r="K24" s="171">
        <f t="shared" si="0"/>
        <v>1.4E-3</v>
      </c>
      <c r="L24" s="170">
        <f t="shared" si="1"/>
        <v>40000</v>
      </c>
      <c r="M24" s="171"/>
      <c r="N24" s="170"/>
      <c r="O24" s="169"/>
      <c r="P24" s="178">
        <f t="shared" si="4"/>
        <v>0.03</v>
      </c>
      <c r="Q24" s="177">
        <v>1.121</v>
      </c>
      <c r="R24" s="167">
        <f t="shared" si="3"/>
        <v>0.1</v>
      </c>
    </row>
    <row r="25" spans="1:19" s="166" customFormat="1" ht="15" customHeight="1" x14ac:dyDescent="0.2">
      <c r="A25" s="247" t="s">
        <v>881</v>
      </c>
      <c r="B25" s="247" t="s">
        <v>857</v>
      </c>
      <c r="C25" s="246" t="s">
        <v>880</v>
      </c>
      <c r="D25" s="261" t="s">
        <v>879</v>
      </c>
      <c r="E25" s="175" t="s">
        <v>872</v>
      </c>
      <c r="F25" s="174">
        <v>7.85</v>
      </c>
      <c r="G25" s="173">
        <v>30</v>
      </c>
      <c r="H25" s="172">
        <v>25</v>
      </c>
      <c r="I25" s="173">
        <v>26</v>
      </c>
      <c r="J25" s="172">
        <v>4</v>
      </c>
      <c r="K25" s="171">
        <f t="shared" si="0"/>
        <v>4.8999999999999998E-3</v>
      </c>
      <c r="L25" s="170">
        <f t="shared" si="1"/>
        <v>11429</v>
      </c>
      <c r="M25" s="171"/>
      <c r="N25" s="170"/>
      <c r="O25" s="169"/>
    </row>
    <row r="26" spans="1:19" s="166" customFormat="1" ht="15" customHeight="1" x14ac:dyDescent="0.2">
      <c r="A26" s="247"/>
      <c r="B26" s="247"/>
      <c r="C26" s="246"/>
      <c r="D26" s="262"/>
      <c r="E26" s="175" t="s">
        <v>871</v>
      </c>
      <c r="F26" s="174">
        <v>9.85</v>
      </c>
      <c r="G26" s="173">
        <v>30</v>
      </c>
      <c r="H26" s="172">
        <v>25</v>
      </c>
      <c r="I26" s="173">
        <v>30</v>
      </c>
      <c r="J26" s="172">
        <v>4</v>
      </c>
      <c r="K26" s="171">
        <f t="shared" si="0"/>
        <v>5.5999999999999999E-3</v>
      </c>
      <c r="L26" s="170">
        <f t="shared" si="1"/>
        <v>10000</v>
      </c>
      <c r="M26" s="171"/>
      <c r="N26" s="170"/>
      <c r="O26" s="169"/>
      <c r="Q26" s="166" t="s">
        <v>878</v>
      </c>
    </row>
    <row r="27" spans="1:19" s="166" customFormat="1" ht="15" customHeight="1" x14ac:dyDescent="0.2">
      <c r="A27" s="247"/>
      <c r="B27" s="247"/>
      <c r="C27" s="247"/>
      <c r="D27" s="262"/>
      <c r="E27" s="175" t="s">
        <v>870</v>
      </c>
      <c r="F27" s="174">
        <v>10.95</v>
      </c>
      <c r="G27" s="173">
        <v>30</v>
      </c>
      <c r="H27" s="172">
        <v>25</v>
      </c>
      <c r="I27" s="173">
        <v>34</v>
      </c>
      <c r="J27" s="172">
        <v>4</v>
      </c>
      <c r="K27" s="171">
        <f t="shared" si="0"/>
        <v>6.4000000000000003E-3</v>
      </c>
      <c r="L27" s="170">
        <f t="shared" si="1"/>
        <v>8750</v>
      </c>
      <c r="M27" s="171"/>
      <c r="N27" s="170"/>
      <c r="O27" s="169"/>
      <c r="Q27" s="177">
        <v>11.48</v>
      </c>
      <c r="R27" s="167">
        <f>F27/Q27-1</f>
        <v>-0.05</v>
      </c>
    </row>
    <row r="28" spans="1:19" s="166" customFormat="1" ht="15" customHeight="1" x14ac:dyDescent="0.2">
      <c r="A28" s="247"/>
      <c r="B28" s="247"/>
      <c r="C28" s="247"/>
      <c r="D28" s="262"/>
      <c r="E28" s="175" t="s">
        <v>869</v>
      </c>
      <c r="F28" s="174">
        <v>12.9</v>
      </c>
      <c r="G28" s="173">
        <v>30</v>
      </c>
      <c r="H28" s="172">
        <v>25</v>
      </c>
      <c r="I28" s="173">
        <v>40</v>
      </c>
      <c r="J28" s="172">
        <v>4</v>
      </c>
      <c r="K28" s="171">
        <f t="shared" si="0"/>
        <v>7.4999999999999997E-3</v>
      </c>
      <c r="L28" s="170">
        <f t="shared" si="1"/>
        <v>7467</v>
      </c>
      <c r="M28" s="171"/>
      <c r="N28" s="170"/>
      <c r="O28" s="169"/>
      <c r="Q28" s="177">
        <v>13.58</v>
      </c>
      <c r="R28" s="167">
        <f>F28/Q28-1</f>
        <v>-0.05</v>
      </c>
    </row>
    <row r="29" spans="1:19" s="166" customFormat="1" ht="15" customHeight="1" x14ac:dyDescent="0.2">
      <c r="A29" s="247"/>
      <c r="B29" s="247"/>
      <c r="C29" s="247"/>
      <c r="D29" s="262"/>
      <c r="E29" s="175" t="s">
        <v>834</v>
      </c>
      <c r="F29" s="174">
        <v>1.85</v>
      </c>
      <c r="G29" s="173">
        <v>30</v>
      </c>
      <c r="H29" s="172">
        <v>25</v>
      </c>
      <c r="I29" s="173">
        <v>13</v>
      </c>
      <c r="J29" s="172">
        <v>8</v>
      </c>
      <c r="K29" s="171">
        <f t="shared" si="0"/>
        <v>1.1999999999999999E-3</v>
      </c>
      <c r="L29" s="170">
        <f t="shared" si="1"/>
        <v>46667</v>
      </c>
      <c r="M29" s="171"/>
      <c r="N29" s="170"/>
      <c r="O29" s="169"/>
      <c r="Q29" s="177">
        <v>1.9</v>
      </c>
      <c r="R29" s="167">
        <f>F29/Q29-1</f>
        <v>-0.03</v>
      </c>
    </row>
    <row r="30" spans="1:19" s="166" customFormat="1" ht="15" customHeight="1" x14ac:dyDescent="0.2">
      <c r="A30" s="247"/>
      <c r="B30" s="247"/>
      <c r="C30" s="247"/>
      <c r="D30" s="262"/>
      <c r="E30" s="175" t="s">
        <v>835</v>
      </c>
      <c r="F30" s="174">
        <v>2.2000000000000002</v>
      </c>
      <c r="G30" s="173">
        <v>30</v>
      </c>
      <c r="H30" s="172">
        <v>25</v>
      </c>
      <c r="I30" s="173">
        <v>15</v>
      </c>
      <c r="J30" s="172">
        <v>8</v>
      </c>
      <c r="K30" s="171">
        <f t="shared" si="0"/>
        <v>1.4E-3</v>
      </c>
      <c r="L30" s="170">
        <f t="shared" si="1"/>
        <v>40000</v>
      </c>
      <c r="M30" s="171"/>
      <c r="N30" s="170"/>
      <c r="O30" s="169"/>
      <c r="Q30" s="177">
        <v>2.25</v>
      </c>
      <c r="R30" s="167">
        <f>F30/Q30-1</f>
        <v>-0.02</v>
      </c>
    </row>
    <row r="31" spans="1:19" s="166" customFormat="1" ht="15" customHeight="1" x14ac:dyDescent="0.2">
      <c r="A31" s="247" t="s">
        <v>877</v>
      </c>
      <c r="B31" s="247" t="s">
        <v>857</v>
      </c>
      <c r="C31" s="246" t="s">
        <v>863</v>
      </c>
      <c r="D31" s="263" t="s">
        <v>876</v>
      </c>
      <c r="E31" s="175" t="s">
        <v>872</v>
      </c>
      <c r="F31" s="174">
        <v>4.3</v>
      </c>
      <c r="G31" s="173">
        <v>30</v>
      </c>
      <c r="H31" s="172">
        <v>25</v>
      </c>
      <c r="I31" s="173">
        <v>26</v>
      </c>
      <c r="J31" s="172">
        <v>4</v>
      </c>
      <c r="K31" s="171">
        <f t="shared" si="0"/>
        <v>4.8999999999999998E-3</v>
      </c>
      <c r="L31" s="170">
        <f t="shared" si="1"/>
        <v>11429</v>
      </c>
      <c r="M31" s="171"/>
      <c r="N31" s="170"/>
      <c r="O31" s="169"/>
      <c r="P31" s="167">
        <f t="shared" ref="P31:P36" si="5">F31/F7-1</f>
        <v>0.32</v>
      </c>
    </row>
    <row r="32" spans="1:19" s="166" customFormat="1" ht="15" customHeight="1" x14ac:dyDescent="0.2">
      <c r="A32" s="247"/>
      <c r="B32" s="247"/>
      <c r="C32" s="246"/>
      <c r="D32" s="263"/>
      <c r="E32" s="175" t="s">
        <v>871</v>
      </c>
      <c r="F32" s="174">
        <v>5.25</v>
      </c>
      <c r="G32" s="173">
        <v>30</v>
      </c>
      <c r="H32" s="172">
        <v>25</v>
      </c>
      <c r="I32" s="173">
        <v>30</v>
      </c>
      <c r="J32" s="172">
        <v>4</v>
      </c>
      <c r="K32" s="171">
        <f t="shared" si="0"/>
        <v>5.5999999999999999E-3</v>
      </c>
      <c r="L32" s="170">
        <f t="shared" si="1"/>
        <v>10000</v>
      </c>
      <c r="M32" s="171"/>
      <c r="N32" s="170"/>
      <c r="O32" s="169"/>
      <c r="P32" s="167">
        <f t="shared" si="5"/>
        <v>0.34</v>
      </c>
    </row>
    <row r="33" spans="1:18" s="166" customFormat="1" ht="15" customHeight="1" x14ac:dyDescent="0.2">
      <c r="A33" s="247"/>
      <c r="B33" s="247"/>
      <c r="C33" s="247"/>
      <c r="D33" s="263"/>
      <c r="E33" s="175" t="s">
        <v>870</v>
      </c>
      <c r="F33" s="174">
        <v>5.75</v>
      </c>
      <c r="G33" s="173">
        <v>30</v>
      </c>
      <c r="H33" s="172">
        <v>25</v>
      </c>
      <c r="I33" s="173">
        <v>34</v>
      </c>
      <c r="J33" s="172">
        <v>4</v>
      </c>
      <c r="K33" s="171">
        <f t="shared" si="0"/>
        <v>6.4000000000000003E-3</v>
      </c>
      <c r="L33" s="170">
        <f t="shared" si="1"/>
        <v>8750</v>
      </c>
      <c r="M33" s="171"/>
      <c r="N33" s="170"/>
      <c r="O33" s="169"/>
      <c r="P33" s="167">
        <f t="shared" si="5"/>
        <v>0.33</v>
      </c>
      <c r="Q33" s="176">
        <v>6.1559999999999997</v>
      </c>
      <c r="R33" s="167">
        <f>F33/Q33-1</f>
        <v>-7.0000000000000007E-2</v>
      </c>
    </row>
    <row r="34" spans="1:18" s="166" customFormat="1" ht="15" customHeight="1" x14ac:dyDescent="0.2">
      <c r="A34" s="247"/>
      <c r="B34" s="247"/>
      <c r="C34" s="247"/>
      <c r="D34" s="263"/>
      <c r="E34" s="175" t="s">
        <v>869</v>
      </c>
      <c r="F34" s="174">
        <v>6.55</v>
      </c>
      <c r="G34" s="173">
        <v>30</v>
      </c>
      <c r="H34" s="172">
        <v>25</v>
      </c>
      <c r="I34" s="173">
        <v>40</v>
      </c>
      <c r="J34" s="172">
        <v>4</v>
      </c>
      <c r="K34" s="171">
        <f t="shared" si="0"/>
        <v>7.4999999999999997E-3</v>
      </c>
      <c r="L34" s="170">
        <f t="shared" si="1"/>
        <v>7467</v>
      </c>
      <c r="M34" s="171"/>
      <c r="N34" s="170"/>
      <c r="O34" s="169"/>
      <c r="P34" s="167">
        <f t="shared" si="5"/>
        <v>0.32</v>
      </c>
      <c r="Q34" s="176">
        <v>7.2009999999999996</v>
      </c>
      <c r="R34" s="167">
        <f>F34/Q34-1</f>
        <v>-0.09</v>
      </c>
    </row>
    <row r="35" spans="1:18" s="166" customFormat="1" ht="15" customHeight="1" x14ac:dyDescent="0.2">
      <c r="A35" s="247"/>
      <c r="B35" s="247"/>
      <c r="C35" s="247"/>
      <c r="D35" s="263"/>
      <c r="E35" s="175" t="s">
        <v>834</v>
      </c>
      <c r="F35" s="174">
        <v>1.1399999999999999</v>
      </c>
      <c r="G35" s="173">
        <v>30</v>
      </c>
      <c r="H35" s="172">
        <v>25</v>
      </c>
      <c r="I35" s="173">
        <v>13</v>
      </c>
      <c r="J35" s="172">
        <v>8</v>
      </c>
      <c r="K35" s="171">
        <f t="shared" si="0"/>
        <v>1.1999999999999999E-3</v>
      </c>
      <c r="L35" s="170">
        <f t="shared" si="1"/>
        <v>46667</v>
      </c>
      <c r="M35" s="171"/>
      <c r="N35" s="170"/>
      <c r="O35" s="169"/>
      <c r="P35" s="167">
        <f t="shared" si="5"/>
        <v>0.1</v>
      </c>
      <c r="Q35" s="176">
        <v>1.0640000000000001</v>
      </c>
      <c r="R35" s="167">
        <f>F35/Q35-1</f>
        <v>7.0000000000000007E-2</v>
      </c>
    </row>
    <row r="36" spans="1:18" s="166" customFormat="1" ht="15" customHeight="1" x14ac:dyDescent="0.2">
      <c r="A36" s="247"/>
      <c r="B36" s="247"/>
      <c r="C36" s="247"/>
      <c r="D36" s="263"/>
      <c r="E36" s="175" t="s">
        <v>835</v>
      </c>
      <c r="F36" s="174">
        <v>1.29</v>
      </c>
      <c r="G36" s="173">
        <v>30</v>
      </c>
      <c r="H36" s="172">
        <v>25</v>
      </c>
      <c r="I36" s="173">
        <v>15</v>
      </c>
      <c r="J36" s="172">
        <v>8</v>
      </c>
      <c r="K36" s="171">
        <f t="shared" si="0"/>
        <v>1.4E-3</v>
      </c>
      <c r="L36" s="170">
        <f t="shared" si="1"/>
        <v>40000</v>
      </c>
      <c r="M36" s="171"/>
      <c r="N36" s="170"/>
      <c r="O36" s="169"/>
      <c r="P36" s="167">
        <f t="shared" si="5"/>
        <v>0.08</v>
      </c>
      <c r="Q36" s="176">
        <v>1.2064999999999999</v>
      </c>
      <c r="R36" s="167">
        <f>F36/Q36-1</f>
        <v>7.0000000000000007E-2</v>
      </c>
    </row>
    <row r="37" spans="1:18" s="166" customFormat="1" ht="15" customHeight="1" x14ac:dyDescent="0.2">
      <c r="A37" s="247" t="s">
        <v>875</v>
      </c>
      <c r="B37" s="247" t="s">
        <v>857</v>
      </c>
      <c r="C37" s="258" t="s">
        <v>874</v>
      </c>
      <c r="D37" s="264" t="s">
        <v>873</v>
      </c>
      <c r="E37" s="175" t="s">
        <v>872</v>
      </c>
      <c r="F37" s="174">
        <v>4.34</v>
      </c>
      <c r="G37" s="173">
        <v>30</v>
      </c>
      <c r="H37" s="172">
        <v>25</v>
      </c>
      <c r="I37" s="173">
        <v>26</v>
      </c>
      <c r="J37" s="172">
        <v>4</v>
      </c>
      <c r="K37" s="171">
        <f t="shared" si="0"/>
        <v>4.8999999999999998E-3</v>
      </c>
      <c r="L37" s="170">
        <f t="shared" si="1"/>
        <v>11429</v>
      </c>
      <c r="M37" s="171"/>
      <c r="N37" s="170"/>
      <c r="O37" s="169"/>
      <c r="P37" s="167">
        <f t="shared" ref="P37:P42" si="6">F37/F7-1</f>
        <v>0.34</v>
      </c>
    </row>
    <row r="38" spans="1:18" s="166" customFormat="1" ht="15" customHeight="1" x14ac:dyDescent="0.2">
      <c r="A38" s="247"/>
      <c r="B38" s="247"/>
      <c r="C38" s="259"/>
      <c r="D38" s="265"/>
      <c r="E38" s="175" t="s">
        <v>871</v>
      </c>
      <c r="F38" s="174">
        <v>5.19</v>
      </c>
      <c r="G38" s="173">
        <v>30</v>
      </c>
      <c r="H38" s="172">
        <v>25</v>
      </c>
      <c r="I38" s="173">
        <v>30</v>
      </c>
      <c r="J38" s="172">
        <v>4</v>
      </c>
      <c r="K38" s="171">
        <f t="shared" si="0"/>
        <v>5.5999999999999999E-3</v>
      </c>
      <c r="L38" s="170">
        <f t="shared" si="1"/>
        <v>10000</v>
      </c>
      <c r="M38" s="171"/>
      <c r="N38" s="170"/>
      <c r="O38" s="169"/>
      <c r="P38" s="167">
        <f t="shared" si="6"/>
        <v>0.32</v>
      </c>
    </row>
    <row r="39" spans="1:18" s="166" customFormat="1" ht="15" customHeight="1" x14ac:dyDescent="0.2">
      <c r="A39" s="247"/>
      <c r="B39" s="247"/>
      <c r="C39" s="259"/>
      <c r="D39" s="265"/>
      <c r="E39" s="175" t="s">
        <v>870</v>
      </c>
      <c r="F39" s="174">
        <v>5.58</v>
      </c>
      <c r="G39" s="173">
        <v>30</v>
      </c>
      <c r="H39" s="172">
        <v>25</v>
      </c>
      <c r="I39" s="173">
        <v>34</v>
      </c>
      <c r="J39" s="172">
        <v>4</v>
      </c>
      <c r="K39" s="171">
        <f t="shared" ref="K39:K66" si="7">G39*H39*I39/1000000/J39</f>
        <v>6.4000000000000003E-3</v>
      </c>
      <c r="L39" s="170">
        <f t="shared" ref="L39:L66" si="8">56/K39</f>
        <v>8750</v>
      </c>
      <c r="M39" s="171"/>
      <c r="N39" s="170"/>
      <c r="O39" s="169"/>
      <c r="P39" s="167">
        <f t="shared" si="6"/>
        <v>0.28999999999999998</v>
      </c>
    </row>
    <row r="40" spans="1:18" s="166" customFormat="1" ht="15" customHeight="1" x14ac:dyDescent="0.2">
      <c r="A40" s="247"/>
      <c r="B40" s="247"/>
      <c r="C40" s="259"/>
      <c r="D40" s="265"/>
      <c r="E40" s="175" t="s">
        <v>869</v>
      </c>
      <c r="F40" s="174">
        <v>6.33</v>
      </c>
      <c r="G40" s="173">
        <v>30</v>
      </c>
      <c r="H40" s="172">
        <v>25</v>
      </c>
      <c r="I40" s="173">
        <v>40</v>
      </c>
      <c r="J40" s="172">
        <v>4</v>
      </c>
      <c r="K40" s="171">
        <f t="shared" si="7"/>
        <v>7.4999999999999997E-3</v>
      </c>
      <c r="L40" s="170">
        <f t="shared" si="8"/>
        <v>7467</v>
      </c>
      <c r="M40" s="171"/>
      <c r="N40" s="170"/>
      <c r="O40" s="169"/>
      <c r="P40" s="167">
        <f t="shared" si="6"/>
        <v>0.28000000000000003</v>
      </c>
    </row>
    <row r="41" spans="1:18" s="166" customFormat="1" ht="15" customHeight="1" x14ac:dyDescent="0.2">
      <c r="A41" s="247"/>
      <c r="B41" s="247"/>
      <c r="C41" s="259"/>
      <c r="D41" s="265"/>
      <c r="E41" s="175" t="s">
        <v>834</v>
      </c>
      <c r="F41" s="174">
        <v>1.34</v>
      </c>
      <c r="G41" s="173">
        <v>30</v>
      </c>
      <c r="H41" s="172">
        <v>25</v>
      </c>
      <c r="I41" s="173">
        <v>13</v>
      </c>
      <c r="J41" s="172">
        <v>8</v>
      </c>
      <c r="K41" s="171">
        <f t="shared" si="7"/>
        <v>1.1999999999999999E-3</v>
      </c>
      <c r="L41" s="170">
        <f t="shared" si="8"/>
        <v>46667</v>
      </c>
      <c r="M41" s="171"/>
      <c r="N41" s="170"/>
      <c r="O41" s="169"/>
      <c r="P41" s="167">
        <f t="shared" si="6"/>
        <v>0.28999999999999998</v>
      </c>
    </row>
    <row r="42" spans="1:18" s="166" customFormat="1" ht="15" customHeight="1" x14ac:dyDescent="0.2">
      <c r="A42" s="247"/>
      <c r="B42" s="247"/>
      <c r="C42" s="259"/>
      <c r="D42" s="265"/>
      <c r="E42" s="175" t="s">
        <v>835</v>
      </c>
      <c r="F42" s="174">
        <v>1.48</v>
      </c>
      <c r="G42" s="173">
        <v>30</v>
      </c>
      <c r="H42" s="172">
        <v>25</v>
      </c>
      <c r="I42" s="173">
        <v>15</v>
      </c>
      <c r="J42" s="172">
        <v>8</v>
      </c>
      <c r="K42" s="171">
        <f t="shared" si="7"/>
        <v>1.4E-3</v>
      </c>
      <c r="L42" s="170">
        <f t="shared" si="8"/>
        <v>40000</v>
      </c>
      <c r="M42" s="171"/>
      <c r="N42" s="170"/>
      <c r="O42" s="169"/>
      <c r="P42" s="167">
        <f t="shared" si="6"/>
        <v>0.23</v>
      </c>
      <c r="Q42" s="166" t="s">
        <v>868</v>
      </c>
    </row>
    <row r="43" spans="1:18" s="166" customFormat="1" ht="15" customHeight="1" x14ac:dyDescent="0.2">
      <c r="A43" s="247" t="s">
        <v>867</v>
      </c>
      <c r="B43" s="247" t="s">
        <v>857</v>
      </c>
      <c r="C43" s="246" t="s">
        <v>866</v>
      </c>
      <c r="D43" s="251" t="s">
        <v>865</v>
      </c>
      <c r="E43" s="175" t="s">
        <v>830</v>
      </c>
      <c r="F43" s="174">
        <v>12.8</v>
      </c>
      <c r="G43" s="173">
        <v>30</v>
      </c>
      <c r="H43" s="172">
        <v>25</v>
      </c>
      <c r="I43" s="173">
        <v>28</v>
      </c>
      <c r="J43" s="172">
        <v>4</v>
      </c>
      <c r="K43" s="171">
        <f t="shared" si="7"/>
        <v>5.3E-3</v>
      </c>
      <c r="L43" s="170">
        <f t="shared" si="8"/>
        <v>10566</v>
      </c>
      <c r="M43" s="171"/>
      <c r="N43" s="170"/>
      <c r="O43" s="169"/>
      <c r="P43" s="167">
        <f t="shared" ref="P43:P48" si="9">F43/F49-1</f>
        <v>0.45</v>
      </c>
      <c r="Q43" s="166">
        <v>13.96</v>
      </c>
      <c r="R43" s="167">
        <f t="shared" ref="R43:R48" si="10">F43/Q43-1</f>
        <v>-0.08</v>
      </c>
    </row>
    <row r="44" spans="1:18" s="166" customFormat="1" ht="15" customHeight="1" x14ac:dyDescent="0.2">
      <c r="A44" s="247"/>
      <c r="B44" s="247"/>
      <c r="C44" s="246"/>
      <c r="D44" s="251"/>
      <c r="E44" s="175" t="s">
        <v>831</v>
      </c>
      <c r="F44" s="174">
        <v>15.8</v>
      </c>
      <c r="G44" s="173">
        <v>30</v>
      </c>
      <c r="H44" s="172">
        <v>25</v>
      </c>
      <c r="I44" s="173">
        <v>32</v>
      </c>
      <c r="J44" s="172">
        <v>4</v>
      </c>
      <c r="K44" s="171">
        <f t="shared" si="7"/>
        <v>6.0000000000000001E-3</v>
      </c>
      <c r="L44" s="170">
        <f t="shared" si="8"/>
        <v>9333</v>
      </c>
      <c r="M44" s="171"/>
      <c r="N44" s="170"/>
      <c r="O44" s="169"/>
      <c r="P44" s="167">
        <f t="shared" si="9"/>
        <v>0.44</v>
      </c>
      <c r="Q44" s="166">
        <v>17.079999999999998</v>
      </c>
      <c r="R44" s="167">
        <f t="shared" si="10"/>
        <v>-7.0000000000000007E-2</v>
      </c>
    </row>
    <row r="45" spans="1:18" s="166" customFormat="1" ht="15" customHeight="1" x14ac:dyDescent="0.2">
      <c r="A45" s="247"/>
      <c r="B45" s="247"/>
      <c r="C45" s="247"/>
      <c r="D45" s="251"/>
      <c r="E45" s="175" t="s">
        <v>832</v>
      </c>
      <c r="F45" s="174">
        <v>16.899999999999999</v>
      </c>
      <c r="G45" s="173">
        <v>30</v>
      </c>
      <c r="H45" s="172">
        <v>25</v>
      </c>
      <c r="I45" s="173">
        <v>36</v>
      </c>
      <c r="J45" s="172">
        <v>4</v>
      </c>
      <c r="K45" s="171">
        <f t="shared" si="7"/>
        <v>6.7999999999999996E-3</v>
      </c>
      <c r="L45" s="170">
        <f t="shared" si="8"/>
        <v>8235</v>
      </c>
      <c r="M45" s="171"/>
      <c r="N45" s="170"/>
      <c r="O45" s="169"/>
      <c r="P45" s="167">
        <f t="shared" si="9"/>
        <v>0.43</v>
      </c>
      <c r="Q45" s="166">
        <v>18.309999999999999</v>
      </c>
      <c r="R45" s="167">
        <f t="shared" si="10"/>
        <v>-0.08</v>
      </c>
    </row>
    <row r="46" spans="1:18" s="166" customFormat="1" ht="15" customHeight="1" x14ac:dyDescent="0.2">
      <c r="A46" s="247"/>
      <c r="B46" s="247"/>
      <c r="C46" s="247"/>
      <c r="D46" s="251"/>
      <c r="E46" s="175" t="s">
        <v>833</v>
      </c>
      <c r="F46" s="174">
        <v>19.899999999999999</v>
      </c>
      <c r="G46" s="173">
        <v>30</v>
      </c>
      <c r="H46" s="172">
        <v>25</v>
      </c>
      <c r="I46" s="173">
        <v>42</v>
      </c>
      <c r="J46" s="172">
        <v>4</v>
      </c>
      <c r="K46" s="171">
        <f t="shared" si="7"/>
        <v>7.9000000000000008E-3</v>
      </c>
      <c r="L46" s="170">
        <f t="shared" si="8"/>
        <v>7089</v>
      </c>
      <c r="M46" s="171"/>
      <c r="N46" s="170"/>
      <c r="O46" s="169"/>
      <c r="P46" s="167">
        <f t="shared" si="9"/>
        <v>0.43</v>
      </c>
      <c r="Q46" s="166">
        <v>21.48</v>
      </c>
      <c r="R46" s="167">
        <f t="shared" si="10"/>
        <v>-7.0000000000000007E-2</v>
      </c>
    </row>
    <row r="47" spans="1:18" s="166" customFormat="1" ht="15" customHeight="1" x14ac:dyDescent="0.2">
      <c r="A47" s="247"/>
      <c r="B47" s="247"/>
      <c r="C47" s="247"/>
      <c r="D47" s="251"/>
      <c r="E47" s="175" t="s">
        <v>834</v>
      </c>
      <c r="F47" s="174">
        <v>2.95</v>
      </c>
      <c r="G47" s="173">
        <v>30</v>
      </c>
      <c r="H47" s="172">
        <v>25</v>
      </c>
      <c r="I47" s="173">
        <v>15</v>
      </c>
      <c r="J47" s="172">
        <v>8</v>
      </c>
      <c r="K47" s="171">
        <f t="shared" si="7"/>
        <v>1.4E-3</v>
      </c>
      <c r="L47" s="170">
        <f t="shared" si="8"/>
        <v>40000</v>
      </c>
      <c r="M47" s="171"/>
      <c r="N47" s="170"/>
      <c r="O47" s="169"/>
      <c r="P47" s="167">
        <f t="shared" si="9"/>
        <v>0.51</v>
      </c>
      <c r="Q47" s="166">
        <v>3.04</v>
      </c>
      <c r="R47" s="167">
        <f t="shared" si="10"/>
        <v>-0.03</v>
      </c>
    </row>
    <row r="48" spans="1:18" s="166" customFormat="1" ht="15" customHeight="1" x14ac:dyDescent="0.2">
      <c r="A48" s="247"/>
      <c r="B48" s="247"/>
      <c r="C48" s="247"/>
      <c r="D48" s="251"/>
      <c r="E48" s="175" t="s">
        <v>835</v>
      </c>
      <c r="F48" s="174">
        <v>3.54</v>
      </c>
      <c r="G48" s="173">
        <v>30</v>
      </c>
      <c r="H48" s="172">
        <v>25</v>
      </c>
      <c r="I48" s="173">
        <v>17</v>
      </c>
      <c r="J48" s="172">
        <v>8</v>
      </c>
      <c r="K48" s="171">
        <f t="shared" si="7"/>
        <v>1.6000000000000001E-3</v>
      </c>
      <c r="L48" s="170">
        <f t="shared" si="8"/>
        <v>35000</v>
      </c>
      <c r="M48" s="171"/>
      <c r="N48" s="170"/>
      <c r="O48" s="169"/>
      <c r="P48" s="167">
        <f t="shared" si="9"/>
        <v>0.51</v>
      </c>
      <c r="Q48" s="166">
        <v>3.63</v>
      </c>
      <c r="R48" s="167">
        <f t="shared" si="10"/>
        <v>-0.02</v>
      </c>
    </row>
    <row r="49" spans="1:18" s="166" customFormat="1" ht="15" customHeight="1" x14ac:dyDescent="0.2">
      <c r="A49" s="247" t="s">
        <v>864</v>
      </c>
      <c r="B49" s="247" t="s">
        <v>857</v>
      </c>
      <c r="C49" s="246" t="s">
        <v>863</v>
      </c>
      <c r="D49" s="251" t="s">
        <v>862</v>
      </c>
      <c r="E49" s="175" t="s">
        <v>830</v>
      </c>
      <c r="F49" s="174">
        <v>8.85</v>
      </c>
      <c r="G49" s="173">
        <v>30</v>
      </c>
      <c r="H49" s="172">
        <v>25</v>
      </c>
      <c r="I49" s="173">
        <v>28</v>
      </c>
      <c r="J49" s="172">
        <v>4</v>
      </c>
      <c r="K49" s="171">
        <f t="shared" si="7"/>
        <v>5.3E-3</v>
      </c>
      <c r="L49" s="170">
        <f t="shared" si="8"/>
        <v>10566</v>
      </c>
      <c r="M49" s="171"/>
      <c r="N49" s="170"/>
      <c r="O49" s="169"/>
    </row>
    <row r="50" spans="1:18" s="166" customFormat="1" ht="15" customHeight="1" x14ac:dyDescent="0.2">
      <c r="A50" s="247"/>
      <c r="B50" s="247"/>
      <c r="C50" s="246"/>
      <c r="D50" s="251"/>
      <c r="E50" s="175" t="s">
        <v>831</v>
      </c>
      <c r="F50" s="174">
        <v>11</v>
      </c>
      <c r="G50" s="173">
        <v>30</v>
      </c>
      <c r="H50" s="172">
        <v>25</v>
      </c>
      <c r="I50" s="173">
        <v>32</v>
      </c>
      <c r="J50" s="172">
        <v>4</v>
      </c>
      <c r="K50" s="171">
        <f t="shared" si="7"/>
        <v>6.0000000000000001E-3</v>
      </c>
      <c r="L50" s="170">
        <f t="shared" si="8"/>
        <v>9333</v>
      </c>
      <c r="M50" s="171"/>
      <c r="N50" s="170"/>
      <c r="O50" s="169"/>
    </row>
    <row r="51" spans="1:18" s="166" customFormat="1" ht="15" customHeight="1" x14ac:dyDescent="0.2">
      <c r="A51" s="247"/>
      <c r="B51" s="247"/>
      <c r="C51" s="247"/>
      <c r="D51" s="251"/>
      <c r="E51" s="175" t="s">
        <v>832</v>
      </c>
      <c r="F51" s="174">
        <v>11.8</v>
      </c>
      <c r="G51" s="173">
        <v>30</v>
      </c>
      <c r="H51" s="172">
        <v>25</v>
      </c>
      <c r="I51" s="173">
        <v>36</v>
      </c>
      <c r="J51" s="172">
        <v>4</v>
      </c>
      <c r="K51" s="171">
        <f t="shared" si="7"/>
        <v>6.7999999999999996E-3</v>
      </c>
      <c r="L51" s="170">
        <f t="shared" si="8"/>
        <v>8235</v>
      </c>
      <c r="M51" s="171"/>
      <c r="N51" s="170"/>
      <c r="O51" s="169"/>
    </row>
    <row r="52" spans="1:18" s="166" customFormat="1" ht="15" customHeight="1" x14ac:dyDescent="0.2">
      <c r="A52" s="247"/>
      <c r="B52" s="247"/>
      <c r="C52" s="247"/>
      <c r="D52" s="251"/>
      <c r="E52" s="175" t="s">
        <v>833</v>
      </c>
      <c r="F52" s="174">
        <v>13.9</v>
      </c>
      <c r="G52" s="173">
        <v>30</v>
      </c>
      <c r="H52" s="172">
        <v>25</v>
      </c>
      <c r="I52" s="173">
        <v>42</v>
      </c>
      <c r="J52" s="172">
        <v>4</v>
      </c>
      <c r="K52" s="171">
        <f t="shared" si="7"/>
        <v>7.9000000000000008E-3</v>
      </c>
      <c r="L52" s="170">
        <f t="shared" si="8"/>
        <v>7089</v>
      </c>
      <c r="M52" s="171"/>
      <c r="N52" s="170"/>
      <c r="O52" s="169"/>
    </row>
    <row r="53" spans="1:18" s="166" customFormat="1" ht="15" customHeight="1" x14ac:dyDescent="0.2">
      <c r="A53" s="247"/>
      <c r="B53" s="247"/>
      <c r="C53" s="247"/>
      <c r="D53" s="251"/>
      <c r="E53" s="175" t="s">
        <v>834</v>
      </c>
      <c r="F53" s="174">
        <v>1.95</v>
      </c>
      <c r="G53" s="173">
        <v>30</v>
      </c>
      <c r="H53" s="172">
        <v>25</v>
      </c>
      <c r="I53" s="173">
        <v>15</v>
      </c>
      <c r="J53" s="172">
        <v>8</v>
      </c>
      <c r="K53" s="171">
        <f t="shared" si="7"/>
        <v>1.4E-3</v>
      </c>
      <c r="L53" s="170">
        <f t="shared" si="8"/>
        <v>40000</v>
      </c>
      <c r="M53" s="171"/>
      <c r="N53" s="170"/>
      <c r="O53" s="169"/>
    </row>
    <row r="54" spans="1:18" s="166" customFormat="1" ht="15" customHeight="1" x14ac:dyDescent="0.2">
      <c r="A54" s="247"/>
      <c r="B54" s="247"/>
      <c r="C54" s="247"/>
      <c r="D54" s="251"/>
      <c r="E54" s="175" t="s">
        <v>835</v>
      </c>
      <c r="F54" s="174">
        <v>2.35</v>
      </c>
      <c r="G54" s="173">
        <v>30</v>
      </c>
      <c r="H54" s="172">
        <v>25</v>
      </c>
      <c r="I54" s="173">
        <v>17</v>
      </c>
      <c r="J54" s="172">
        <v>8</v>
      </c>
      <c r="K54" s="171">
        <f t="shared" si="7"/>
        <v>1.6000000000000001E-3</v>
      </c>
      <c r="L54" s="170">
        <f t="shared" si="8"/>
        <v>35000</v>
      </c>
      <c r="M54" s="171"/>
      <c r="N54" s="170"/>
      <c r="O54" s="169"/>
    </row>
    <row r="55" spans="1:18" s="166" customFormat="1" ht="15" customHeight="1" x14ac:dyDescent="0.2">
      <c r="A55" s="247" t="s">
        <v>861</v>
      </c>
      <c r="B55" s="247" t="s">
        <v>857</v>
      </c>
      <c r="C55" s="246" t="s">
        <v>860</v>
      </c>
      <c r="D55" s="257" t="s">
        <v>859</v>
      </c>
      <c r="E55" s="175" t="s">
        <v>830</v>
      </c>
      <c r="F55" s="174">
        <v>9.85</v>
      </c>
      <c r="G55" s="173">
        <v>30</v>
      </c>
      <c r="H55" s="172">
        <v>25</v>
      </c>
      <c r="I55" s="173">
        <v>28</v>
      </c>
      <c r="J55" s="172">
        <v>4</v>
      </c>
      <c r="K55" s="171">
        <f t="shared" si="7"/>
        <v>5.3E-3</v>
      </c>
      <c r="L55" s="170">
        <f t="shared" si="8"/>
        <v>10566</v>
      </c>
      <c r="M55" s="171"/>
      <c r="N55" s="170"/>
      <c r="O55" s="169"/>
      <c r="P55" s="167">
        <f t="shared" ref="P55:P60" si="11">F55/F61-1</f>
        <v>0.72</v>
      </c>
    </row>
    <row r="56" spans="1:18" s="166" customFormat="1" ht="15" customHeight="1" x14ac:dyDescent="0.2">
      <c r="A56" s="247"/>
      <c r="B56" s="247"/>
      <c r="C56" s="246"/>
      <c r="D56" s="257"/>
      <c r="E56" s="175" t="s">
        <v>831</v>
      </c>
      <c r="F56" s="174">
        <v>12.52</v>
      </c>
      <c r="G56" s="173">
        <v>30</v>
      </c>
      <c r="H56" s="172">
        <v>25</v>
      </c>
      <c r="I56" s="173">
        <v>32</v>
      </c>
      <c r="J56" s="172">
        <v>4</v>
      </c>
      <c r="K56" s="171">
        <f t="shared" si="7"/>
        <v>6.0000000000000001E-3</v>
      </c>
      <c r="L56" s="170">
        <f t="shared" si="8"/>
        <v>9333</v>
      </c>
      <c r="M56" s="171"/>
      <c r="N56" s="170"/>
      <c r="O56" s="169"/>
      <c r="P56" s="167">
        <f t="shared" si="11"/>
        <v>0.79</v>
      </c>
    </row>
    <row r="57" spans="1:18" s="166" customFormat="1" ht="15" customHeight="1" x14ac:dyDescent="0.2">
      <c r="A57" s="247"/>
      <c r="B57" s="247"/>
      <c r="C57" s="247"/>
      <c r="D57" s="257"/>
      <c r="E57" s="175" t="s">
        <v>832</v>
      </c>
      <c r="F57" s="174">
        <v>13.7</v>
      </c>
      <c r="G57" s="173">
        <v>30</v>
      </c>
      <c r="H57" s="172">
        <v>25</v>
      </c>
      <c r="I57" s="173">
        <v>36</v>
      </c>
      <c r="J57" s="172">
        <v>4</v>
      </c>
      <c r="K57" s="171">
        <f t="shared" si="7"/>
        <v>6.7999999999999996E-3</v>
      </c>
      <c r="L57" s="170">
        <f t="shared" si="8"/>
        <v>8235</v>
      </c>
      <c r="M57" s="171"/>
      <c r="N57" s="170"/>
      <c r="O57" s="169"/>
      <c r="P57" s="167">
        <f t="shared" si="11"/>
        <v>0.85</v>
      </c>
      <c r="Q57" s="168">
        <v>13.6</v>
      </c>
      <c r="R57" s="167">
        <f>F57/Q57-1</f>
        <v>0.01</v>
      </c>
    </row>
    <row r="58" spans="1:18" s="166" customFormat="1" ht="15" customHeight="1" x14ac:dyDescent="0.2">
      <c r="A58" s="247"/>
      <c r="B58" s="247"/>
      <c r="C58" s="247"/>
      <c r="D58" s="257"/>
      <c r="E58" s="175" t="s">
        <v>833</v>
      </c>
      <c r="F58" s="174">
        <v>16.2</v>
      </c>
      <c r="G58" s="173">
        <v>30</v>
      </c>
      <c r="H58" s="172">
        <v>25</v>
      </c>
      <c r="I58" s="173">
        <v>42</v>
      </c>
      <c r="J58" s="172">
        <v>4</v>
      </c>
      <c r="K58" s="171">
        <f t="shared" si="7"/>
        <v>7.9000000000000008E-3</v>
      </c>
      <c r="L58" s="170">
        <f t="shared" si="8"/>
        <v>7089</v>
      </c>
      <c r="M58" s="171"/>
      <c r="N58" s="170"/>
      <c r="O58" s="169"/>
      <c r="P58" s="167">
        <f t="shared" si="11"/>
        <v>0.88</v>
      </c>
      <c r="Q58" s="168">
        <v>16.100000000000001</v>
      </c>
      <c r="R58" s="167">
        <f>F58/Q58-1</f>
        <v>0.01</v>
      </c>
    </row>
    <row r="59" spans="1:18" s="166" customFormat="1" ht="15" customHeight="1" x14ac:dyDescent="0.2">
      <c r="A59" s="247"/>
      <c r="B59" s="247"/>
      <c r="C59" s="247"/>
      <c r="D59" s="257"/>
      <c r="E59" s="175" t="s">
        <v>834</v>
      </c>
      <c r="F59" s="174">
        <v>2.25</v>
      </c>
      <c r="G59" s="173">
        <v>30</v>
      </c>
      <c r="H59" s="172">
        <v>25</v>
      </c>
      <c r="I59" s="173">
        <v>15</v>
      </c>
      <c r="J59" s="172">
        <v>8</v>
      </c>
      <c r="K59" s="171">
        <f t="shared" si="7"/>
        <v>1.4E-3</v>
      </c>
      <c r="L59" s="170">
        <f t="shared" si="8"/>
        <v>40000</v>
      </c>
      <c r="M59" s="171"/>
      <c r="N59" s="170"/>
      <c r="O59" s="169"/>
      <c r="P59" s="167">
        <f t="shared" si="11"/>
        <v>0.61</v>
      </c>
      <c r="Q59" s="168">
        <v>2.2000000000000002</v>
      </c>
      <c r="R59" s="167">
        <f>F59/Q59-1</f>
        <v>0.02</v>
      </c>
    </row>
    <row r="60" spans="1:18" s="166" customFormat="1" ht="15" customHeight="1" x14ac:dyDescent="0.2">
      <c r="A60" s="247"/>
      <c r="B60" s="247"/>
      <c r="C60" s="247"/>
      <c r="D60" s="257"/>
      <c r="E60" s="175" t="s">
        <v>835</v>
      </c>
      <c r="F60" s="174">
        <v>2.7</v>
      </c>
      <c r="G60" s="173">
        <v>30</v>
      </c>
      <c r="H60" s="172">
        <v>25</v>
      </c>
      <c r="I60" s="173">
        <v>17</v>
      </c>
      <c r="J60" s="172">
        <v>8</v>
      </c>
      <c r="K60" s="171">
        <f t="shared" si="7"/>
        <v>1.6000000000000001E-3</v>
      </c>
      <c r="L60" s="170">
        <f t="shared" si="8"/>
        <v>35000</v>
      </c>
      <c r="M60" s="171"/>
      <c r="N60" s="170"/>
      <c r="O60" s="169"/>
      <c r="P60" s="167">
        <f t="shared" si="11"/>
        <v>0.64</v>
      </c>
      <c r="Q60" s="168">
        <v>2.65</v>
      </c>
      <c r="R60" s="167">
        <f>F60/Q60-1</f>
        <v>0.02</v>
      </c>
    </row>
    <row r="61" spans="1:18" s="166" customFormat="1" ht="15" customHeight="1" x14ac:dyDescent="0.2">
      <c r="A61" s="247" t="s">
        <v>858</v>
      </c>
      <c r="B61" s="247" t="s">
        <v>857</v>
      </c>
      <c r="C61" s="246" t="s">
        <v>856</v>
      </c>
      <c r="D61" s="251" t="s">
        <v>855</v>
      </c>
      <c r="E61" s="175" t="s">
        <v>830</v>
      </c>
      <c r="F61" s="174">
        <v>5.72</v>
      </c>
      <c r="G61" s="173">
        <v>30</v>
      </c>
      <c r="H61" s="172">
        <v>25</v>
      </c>
      <c r="I61" s="173">
        <v>26</v>
      </c>
      <c r="J61" s="172">
        <v>4</v>
      </c>
      <c r="K61" s="171">
        <f t="shared" si="7"/>
        <v>4.8999999999999998E-3</v>
      </c>
      <c r="L61" s="170">
        <f t="shared" si="8"/>
        <v>11429</v>
      </c>
      <c r="M61" s="171"/>
      <c r="N61" s="170"/>
      <c r="O61" s="169"/>
    </row>
    <row r="62" spans="1:18" s="166" customFormat="1" ht="15" customHeight="1" x14ac:dyDescent="0.2">
      <c r="A62" s="247"/>
      <c r="B62" s="247"/>
      <c r="C62" s="246"/>
      <c r="D62" s="251"/>
      <c r="E62" s="175" t="s">
        <v>831</v>
      </c>
      <c r="F62" s="174">
        <v>7</v>
      </c>
      <c r="G62" s="173">
        <v>30</v>
      </c>
      <c r="H62" s="172">
        <v>25</v>
      </c>
      <c r="I62" s="173">
        <v>30</v>
      </c>
      <c r="J62" s="172">
        <v>4</v>
      </c>
      <c r="K62" s="171">
        <f t="shared" si="7"/>
        <v>5.5999999999999999E-3</v>
      </c>
      <c r="L62" s="170">
        <f t="shared" si="8"/>
        <v>10000</v>
      </c>
      <c r="M62" s="171"/>
      <c r="N62" s="170"/>
      <c r="O62" s="169"/>
    </row>
    <row r="63" spans="1:18" s="166" customFormat="1" ht="15" customHeight="1" x14ac:dyDescent="0.2">
      <c r="A63" s="247"/>
      <c r="B63" s="247"/>
      <c r="C63" s="247"/>
      <c r="D63" s="251"/>
      <c r="E63" s="175" t="s">
        <v>832</v>
      </c>
      <c r="F63" s="174">
        <v>7.4</v>
      </c>
      <c r="G63" s="173">
        <v>30</v>
      </c>
      <c r="H63" s="172">
        <v>25</v>
      </c>
      <c r="I63" s="173">
        <v>34</v>
      </c>
      <c r="J63" s="172">
        <v>4</v>
      </c>
      <c r="K63" s="171">
        <f t="shared" si="7"/>
        <v>6.4000000000000003E-3</v>
      </c>
      <c r="L63" s="170">
        <f t="shared" si="8"/>
        <v>8750</v>
      </c>
      <c r="M63" s="171"/>
      <c r="N63" s="170"/>
      <c r="O63" s="169"/>
      <c r="Q63" s="168">
        <v>7.3</v>
      </c>
      <c r="R63" s="167">
        <f>F63/Q63-1</f>
        <v>0.01</v>
      </c>
    </row>
    <row r="64" spans="1:18" s="166" customFormat="1" ht="15" customHeight="1" x14ac:dyDescent="0.2">
      <c r="A64" s="247"/>
      <c r="B64" s="247"/>
      <c r="C64" s="247"/>
      <c r="D64" s="251"/>
      <c r="E64" s="175" t="s">
        <v>833</v>
      </c>
      <c r="F64" s="174">
        <v>8.6</v>
      </c>
      <c r="G64" s="173">
        <v>30</v>
      </c>
      <c r="H64" s="172">
        <v>25</v>
      </c>
      <c r="I64" s="173">
        <v>40</v>
      </c>
      <c r="J64" s="172">
        <v>4</v>
      </c>
      <c r="K64" s="171">
        <f t="shared" si="7"/>
        <v>7.4999999999999997E-3</v>
      </c>
      <c r="L64" s="170">
        <f t="shared" si="8"/>
        <v>7467</v>
      </c>
      <c r="M64" s="171"/>
      <c r="N64" s="170"/>
      <c r="O64" s="169"/>
      <c r="Q64" s="168">
        <v>8.5</v>
      </c>
      <c r="R64" s="167">
        <f>F64/Q64-1</f>
        <v>0.01</v>
      </c>
    </row>
    <row r="65" spans="1:18" s="166" customFormat="1" ht="15" customHeight="1" x14ac:dyDescent="0.2">
      <c r="A65" s="247"/>
      <c r="B65" s="247"/>
      <c r="C65" s="247"/>
      <c r="D65" s="251"/>
      <c r="E65" s="175" t="s">
        <v>834</v>
      </c>
      <c r="F65" s="174">
        <v>1.4</v>
      </c>
      <c r="G65" s="173">
        <v>30</v>
      </c>
      <c r="H65" s="172">
        <v>25</v>
      </c>
      <c r="I65" s="173">
        <v>13</v>
      </c>
      <c r="J65" s="172">
        <v>8</v>
      </c>
      <c r="K65" s="171">
        <f t="shared" si="7"/>
        <v>1.1999999999999999E-3</v>
      </c>
      <c r="L65" s="170">
        <f t="shared" si="8"/>
        <v>46667</v>
      </c>
      <c r="M65" s="171"/>
      <c r="N65" s="170"/>
      <c r="O65" s="169"/>
      <c r="Q65" s="168">
        <v>1.35</v>
      </c>
      <c r="R65" s="167">
        <f>F65/Q65-1</f>
        <v>0.04</v>
      </c>
    </row>
    <row r="66" spans="1:18" s="166" customFormat="1" ht="15" customHeight="1" x14ac:dyDescent="0.2">
      <c r="A66" s="247"/>
      <c r="B66" s="247"/>
      <c r="C66" s="247"/>
      <c r="D66" s="251"/>
      <c r="E66" s="175" t="s">
        <v>835</v>
      </c>
      <c r="F66" s="174">
        <v>1.65</v>
      </c>
      <c r="G66" s="173">
        <v>30</v>
      </c>
      <c r="H66" s="172">
        <v>25</v>
      </c>
      <c r="I66" s="173">
        <v>15</v>
      </c>
      <c r="J66" s="172">
        <v>8</v>
      </c>
      <c r="K66" s="171">
        <f t="shared" si="7"/>
        <v>1.4E-3</v>
      </c>
      <c r="L66" s="170">
        <f t="shared" si="8"/>
        <v>40000</v>
      </c>
      <c r="M66" s="171"/>
      <c r="N66" s="170"/>
      <c r="O66" s="169"/>
      <c r="Q66" s="168">
        <v>1.6</v>
      </c>
      <c r="R66" s="167">
        <f>F66/Q66-1</f>
        <v>0.03</v>
      </c>
    </row>
    <row r="67" spans="1:18" x14ac:dyDescent="0.2">
      <c r="A67" s="165"/>
      <c r="B67" s="165"/>
      <c r="C67" s="165"/>
      <c r="D67" s="164"/>
      <c r="E67" s="163"/>
      <c r="F67" s="162"/>
      <c r="G67" s="158"/>
      <c r="H67" s="158"/>
      <c r="I67" s="158"/>
      <c r="J67" s="158"/>
      <c r="K67" s="161"/>
      <c r="L67" s="160"/>
      <c r="M67" s="161"/>
      <c r="N67" s="160"/>
      <c r="O67" s="159"/>
    </row>
    <row r="68" spans="1:18" x14ac:dyDescent="0.2">
      <c r="C68" s="156" t="s">
        <v>854</v>
      </c>
    </row>
    <row r="69" spans="1:18" x14ac:dyDescent="0.2">
      <c r="F69" s="158"/>
    </row>
    <row r="70" spans="1:18" x14ac:dyDescent="0.2">
      <c r="C70" s="156" t="s">
        <v>853</v>
      </c>
    </row>
    <row r="71" spans="1:18" x14ac:dyDescent="0.2">
      <c r="C71" s="153" t="s">
        <v>852</v>
      </c>
      <c r="F71" s="157" t="s">
        <v>851</v>
      </c>
      <c r="M71" s="156" t="s">
        <v>850</v>
      </c>
    </row>
    <row r="72" spans="1:18" x14ac:dyDescent="0.2">
      <c r="B72" s="156" t="s">
        <v>849</v>
      </c>
    </row>
    <row r="84" spans="2:7" x14ac:dyDescent="0.2">
      <c r="B84" s="156" t="s">
        <v>848</v>
      </c>
      <c r="G84" s="155"/>
    </row>
  </sheetData>
  <mergeCells count="55">
    <mergeCell ref="C55:C60"/>
    <mergeCell ref="C61:C66"/>
    <mergeCell ref="B25:B30"/>
    <mergeCell ref="B31:B36"/>
    <mergeCell ref="D55:D60"/>
    <mergeCell ref="D61:D66"/>
    <mergeCell ref="C7:C12"/>
    <mergeCell ref="C13:C18"/>
    <mergeCell ref="C19:C24"/>
    <mergeCell ref="C25:C30"/>
    <mergeCell ref="C31:C36"/>
    <mergeCell ref="C37:C42"/>
    <mergeCell ref="D7:D12"/>
    <mergeCell ref="D13:D18"/>
    <mergeCell ref="D19:D24"/>
    <mergeCell ref="D25:D30"/>
    <mergeCell ref="D31:D36"/>
    <mergeCell ref="D37:D42"/>
    <mergeCell ref="A55:A60"/>
    <mergeCell ref="A61:A66"/>
    <mergeCell ref="B1:C1"/>
    <mergeCell ref="B2:C2"/>
    <mergeCell ref="B43:B48"/>
    <mergeCell ref="B49:B54"/>
    <mergeCell ref="B55:B60"/>
    <mergeCell ref="B61:B66"/>
    <mergeCell ref="A7:A12"/>
    <mergeCell ref="A13:A18"/>
    <mergeCell ref="A19:A24"/>
    <mergeCell ref="A25:A30"/>
    <mergeCell ref="A31:A36"/>
    <mergeCell ref="A37:A42"/>
    <mergeCell ref="C43:C48"/>
    <mergeCell ref="B7:B12"/>
    <mergeCell ref="C49:C54"/>
    <mergeCell ref="F3:F5"/>
    <mergeCell ref="J4:J5"/>
    <mergeCell ref="K4:K5"/>
    <mergeCell ref="A43:A48"/>
    <mergeCell ref="A49:A54"/>
    <mergeCell ref="D43:D48"/>
    <mergeCell ref="D49:D54"/>
    <mergeCell ref="A3:A5"/>
    <mergeCell ref="B3:B5"/>
    <mergeCell ref="C3:C5"/>
    <mergeCell ref="D3:D5"/>
    <mergeCell ref="E3:E5"/>
    <mergeCell ref="B37:B42"/>
    <mergeCell ref="B13:B18"/>
    <mergeCell ref="B19:B24"/>
    <mergeCell ref="L4:L5"/>
    <mergeCell ref="M4:M5"/>
    <mergeCell ref="N4:N5"/>
    <mergeCell ref="G3:N3"/>
    <mergeCell ref="G4:I4"/>
  </mergeCells>
  <phoneticPr fontId="18"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FF5A-A042-498D-B3C4-BF5F8D2BB4DE}">
  <sheetPr>
    <tabColor rgb="FFFFFF00"/>
  </sheetPr>
  <dimension ref="A1:K296"/>
  <sheetViews>
    <sheetView workbookViewId="0">
      <selection activeCell="E10" sqref="E10"/>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11" t="s">
        <v>100</v>
      </c>
      <c r="B1" s="12" t="s">
        <v>101</v>
      </c>
      <c r="C1" s="13" t="s">
        <v>28</v>
      </c>
      <c r="D1" s="15" t="s">
        <v>3</v>
      </c>
      <c r="E1" s="6" t="s">
        <v>20</v>
      </c>
      <c r="F1" s="6" t="s">
        <v>399</v>
      </c>
      <c r="G1" s="6" t="s">
        <v>53</v>
      </c>
      <c r="H1" s="6" t="s">
        <v>37</v>
      </c>
      <c r="I1" s="6" t="s">
        <v>456</v>
      </c>
      <c r="J1" s="6" t="s">
        <v>447</v>
      </c>
      <c r="K1" s="6" t="s">
        <v>38</v>
      </c>
    </row>
    <row r="2" spans="1:11" x14ac:dyDescent="0.25">
      <c r="A2" s="8" t="s">
        <v>102</v>
      </c>
      <c r="B2" s="8" t="s">
        <v>61</v>
      </c>
      <c r="C2" s="8" t="s">
        <v>88</v>
      </c>
      <c r="F2" s="3" t="s">
        <v>632</v>
      </c>
      <c r="G2" t="s">
        <v>565</v>
      </c>
      <c r="I2" s="3"/>
      <c r="K2" s="3" t="s">
        <v>402</v>
      </c>
    </row>
    <row r="3" spans="1:11" x14ac:dyDescent="0.25">
      <c r="A3" s="8" t="s">
        <v>97</v>
      </c>
      <c r="B3" s="8" t="s">
        <v>62</v>
      </c>
      <c r="C3" s="8" t="s">
        <v>103</v>
      </c>
      <c r="D3" t="s">
        <v>143</v>
      </c>
      <c r="E3" t="s">
        <v>139</v>
      </c>
      <c r="F3" s="3" t="s">
        <v>633</v>
      </c>
      <c r="G3" t="s">
        <v>564</v>
      </c>
      <c r="H3" t="s">
        <v>542</v>
      </c>
      <c r="I3" t="s">
        <v>457</v>
      </c>
      <c r="J3" t="s">
        <v>552</v>
      </c>
      <c r="K3" t="s">
        <v>571</v>
      </c>
    </row>
    <row r="4" spans="1:11" x14ac:dyDescent="0.25">
      <c r="A4" s="8" t="s">
        <v>492</v>
      </c>
      <c r="B4" s="8" t="s">
        <v>492</v>
      </c>
      <c r="C4" s="8" t="s">
        <v>103</v>
      </c>
      <c r="D4" t="s">
        <v>140</v>
      </c>
      <c r="E4" t="s">
        <v>138</v>
      </c>
      <c r="F4" s="3" t="s">
        <v>634</v>
      </c>
      <c r="G4" t="s">
        <v>80</v>
      </c>
      <c r="H4" t="s">
        <v>543</v>
      </c>
      <c r="I4" t="s">
        <v>458</v>
      </c>
      <c r="J4" t="s">
        <v>455</v>
      </c>
      <c r="K4" t="s">
        <v>398</v>
      </c>
    </row>
    <row r="5" spans="1:11" x14ac:dyDescent="0.25">
      <c r="A5" s="8" t="s">
        <v>104</v>
      </c>
      <c r="B5" s="8" t="s">
        <v>63</v>
      </c>
      <c r="C5" s="8" t="s">
        <v>89</v>
      </c>
      <c r="D5" s="3" t="s">
        <v>144</v>
      </c>
      <c r="E5" t="s">
        <v>445</v>
      </c>
      <c r="F5" s="3" t="s">
        <v>635</v>
      </c>
      <c r="G5" t="s">
        <v>560</v>
      </c>
      <c r="H5" t="s">
        <v>544</v>
      </c>
      <c r="I5" t="s">
        <v>568</v>
      </c>
      <c r="J5" t="s">
        <v>553</v>
      </c>
      <c r="K5" t="s">
        <v>477</v>
      </c>
    </row>
    <row r="6" spans="1:11" x14ac:dyDescent="0.25">
      <c r="A6" s="8" t="s">
        <v>493</v>
      </c>
      <c r="B6" s="8" t="s">
        <v>494</v>
      </c>
      <c r="C6" s="8" t="s">
        <v>495</v>
      </c>
      <c r="D6" s="3" t="s">
        <v>145</v>
      </c>
      <c r="E6" t="s">
        <v>487</v>
      </c>
      <c r="F6" s="3" t="s">
        <v>636</v>
      </c>
      <c r="G6" t="s">
        <v>561</v>
      </c>
      <c r="H6" t="s">
        <v>545</v>
      </c>
      <c r="I6" t="s">
        <v>459</v>
      </c>
      <c r="J6" t="s">
        <v>554</v>
      </c>
      <c r="K6" t="s">
        <v>397</v>
      </c>
    </row>
    <row r="7" spans="1:11" x14ac:dyDescent="0.25">
      <c r="A7" s="8" t="s">
        <v>105</v>
      </c>
      <c r="B7" s="8" t="s">
        <v>64</v>
      </c>
      <c r="C7" s="8" t="s">
        <v>64</v>
      </c>
      <c r="D7" t="s">
        <v>146</v>
      </c>
      <c r="E7" t="s">
        <v>137</v>
      </c>
      <c r="F7" s="3" t="s">
        <v>637</v>
      </c>
      <c r="G7" t="s">
        <v>562</v>
      </c>
      <c r="H7" t="s">
        <v>394</v>
      </c>
      <c r="I7" t="s">
        <v>460</v>
      </c>
      <c r="J7" t="s">
        <v>555</v>
      </c>
      <c r="K7" t="s">
        <v>572</v>
      </c>
    </row>
    <row r="8" spans="1:11" x14ac:dyDescent="0.25">
      <c r="A8" s="8" t="s">
        <v>496</v>
      </c>
      <c r="B8" s="8" t="s">
        <v>497</v>
      </c>
      <c r="C8" s="8" t="s">
        <v>498</v>
      </c>
      <c r="D8" t="s">
        <v>323</v>
      </c>
      <c r="E8" t="s">
        <v>136</v>
      </c>
      <c r="F8" s="3" t="s">
        <v>638</v>
      </c>
      <c r="G8" s="3" t="s">
        <v>563</v>
      </c>
      <c r="H8" t="s">
        <v>395</v>
      </c>
      <c r="I8" t="s">
        <v>461</v>
      </c>
      <c r="J8" t="s">
        <v>454</v>
      </c>
      <c r="K8" t="s">
        <v>573</v>
      </c>
    </row>
    <row r="9" spans="1:11" x14ac:dyDescent="0.25">
      <c r="A9" s="8" t="s">
        <v>499</v>
      </c>
      <c r="B9" s="8" t="s">
        <v>500</v>
      </c>
      <c r="C9" s="8" t="s">
        <v>501</v>
      </c>
      <c r="D9" t="s">
        <v>147</v>
      </c>
      <c r="E9" t="s">
        <v>135</v>
      </c>
      <c r="F9" s="3" t="s">
        <v>639</v>
      </c>
      <c r="G9" t="s">
        <v>566</v>
      </c>
      <c r="H9" t="s">
        <v>396</v>
      </c>
      <c r="I9" t="s">
        <v>569</v>
      </c>
      <c r="J9" t="s">
        <v>452</v>
      </c>
      <c r="K9" t="s">
        <v>574</v>
      </c>
    </row>
    <row r="10" spans="1:11" x14ac:dyDescent="0.25">
      <c r="A10" s="8" t="s">
        <v>502</v>
      </c>
      <c r="B10" s="8" t="s">
        <v>503</v>
      </c>
      <c r="C10" s="8" t="s">
        <v>504</v>
      </c>
      <c r="D10" t="s">
        <v>324</v>
      </c>
      <c r="E10" t="s">
        <v>134</v>
      </c>
      <c r="F10" s="3" t="s">
        <v>640</v>
      </c>
      <c r="G10" t="s">
        <v>567</v>
      </c>
      <c r="H10" t="s">
        <v>546</v>
      </c>
      <c r="I10" t="s">
        <v>570</v>
      </c>
      <c r="J10" t="s">
        <v>451</v>
      </c>
      <c r="K10" t="s">
        <v>478</v>
      </c>
    </row>
    <row r="11" spans="1:11" x14ac:dyDescent="0.25">
      <c r="A11" s="8" t="s">
        <v>106</v>
      </c>
      <c r="B11" s="8" t="s">
        <v>65</v>
      </c>
      <c r="C11" s="8" t="s">
        <v>90</v>
      </c>
      <c r="D11" t="s">
        <v>148</v>
      </c>
      <c r="E11" t="s">
        <v>133</v>
      </c>
      <c r="H11" t="s">
        <v>547</v>
      </c>
      <c r="J11" t="s">
        <v>556</v>
      </c>
      <c r="K11" t="s">
        <v>479</v>
      </c>
    </row>
    <row r="12" spans="1:11" x14ac:dyDescent="0.25">
      <c r="A12" s="8" t="s">
        <v>505</v>
      </c>
      <c r="B12" s="8" t="s">
        <v>506</v>
      </c>
      <c r="C12" s="8" t="s">
        <v>90</v>
      </c>
      <c r="D12" t="s">
        <v>149</v>
      </c>
      <c r="E12" t="s">
        <v>132</v>
      </c>
      <c r="H12" t="s">
        <v>548</v>
      </c>
      <c r="J12" t="s">
        <v>453</v>
      </c>
      <c r="K12" t="s">
        <v>575</v>
      </c>
    </row>
    <row r="13" spans="1:11" x14ac:dyDescent="0.25">
      <c r="A13" s="8" t="s">
        <v>507</v>
      </c>
      <c r="B13" s="8" t="s">
        <v>508</v>
      </c>
      <c r="C13" s="8" t="s">
        <v>92</v>
      </c>
      <c r="D13" t="s">
        <v>325</v>
      </c>
      <c r="E13" t="s">
        <v>463</v>
      </c>
      <c r="J13" t="s">
        <v>448</v>
      </c>
      <c r="K13" t="s">
        <v>576</v>
      </c>
    </row>
    <row r="14" spans="1:11" x14ac:dyDescent="0.25">
      <c r="A14" s="8" t="s">
        <v>107</v>
      </c>
      <c r="B14" s="8" t="s">
        <v>66</v>
      </c>
      <c r="C14" s="8" t="s">
        <v>92</v>
      </c>
      <c r="D14" t="s">
        <v>141</v>
      </c>
      <c r="E14" t="s">
        <v>464</v>
      </c>
      <c r="J14" t="s">
        <v>450</v>
      </c>
      <c r="K14" t="s">
        <v>577</v>
      </c>
    </row>
    <row r="15" spans="1:11" x14ac:dyDescent="0.25">
      <c r="A15" s="8" t="s">
        <v>509</v>
      </c>
      <c r="B15" s="8" t="s">
        <v>510</v>
      </c>
      <c r="C15" s="8" t="s">
        <v>511</v>
      </c>
      <c r="D15" t="s">
        <v>326</v>
      </c>
      <c r="E15" t="s">
        <v>465</v>
      </c>
      <c r="J15" t="s">
        <v>43</v>
      </c>
      <c r="K15" t="s">
        <v>578</v>
      </c>
    </row>
    <row r="16" spans="1:11" x14ac:dyDescent="0.25">
      <c r="A16" s="8" t="s">
        <v>108</v>
      </c>
      <c r="B16" s="8" t="s">
        <v>67</v>
      </c>
      <c r="C16" s="8" t="s">
        <v>93</v>
      </c>
      <c r="D16" t="s">
        <v>327</v>
      </c>
      <c r="E16" t="s">
        <v>131</v>
      </c>
      <c r="J16" t="s">
        <v>449</v>
      </c>
      <c r="K16" t="s">
        <v>579</v>
      </c>
    </row>
    <row r="17" spans="1:11" x14ac:dyDescent="0.25">
      <c r="A17" s="8" t="s">
        <v>512</v>
      </c>
      <c r="B17" s="8" t="s">
        <v>513</v>
      </c>
      <c r="C17" s="8" t="s">
        <v>512</v>
      </c>
      <c r="D17" t="s">
        <v>150</v>
      </c>
      <c r="E17" t="s">
        <v>442</v>
      </c>
      <c r="J17" t="s">
        <v>557</v>
      </c>
      <c r="K17" t="s">
        <v>580</v>
      </c>
    </row>
    <row r="18" spans="1:11" x14ac:dyDescent="0.25">
      <c r="A18" s="8" t="s">
        <v>109</v>
      </c>
      <c r="B18" s="8" t="s">
        <v>68</v>
      </c>
      <c r="C18" s="8" t="s">
        <v>94</v>
      </c>
      <c r="D18" t="s">
        <v>403</v>
      </c>
      <c r="E18" t="s">
        <v>130</v>
      </c>
      <c r="J18" t="s">
        <v>558</v>
      </c>
      <c r="K18" t="s">
        <v>581</v>
      </c>
    </row>
    <row r="19" spans="1:11" x14ac:dyDescent="0.25">
      <c r="A19" s="8" t="s">
        <v>473</v>
      </c>
      <c r="B19" s="8" t="s">
        <v>474</v>
      </c>
      <c r="C19" s="8" t="s">
        <v>94</v>
      </c>
      <c r="D19" t="s">
        <v>151</v>
      </c>
      <c r="E19" t="s">
        <v>466</v>
      </c>
      <c r="K19" t="s">
        <v>582</v>
      </c>
    </row>
    <row r="20" spans="1:11" x14ac:dyDescent="0.25">
      <c r="A20" s="8" t="s">
        <v>514</v>
      </c>
      <c r="B20" s="8" t="s">
        <v>515</v>
      </c>
      <c r="C20" s="8" t="s">
        <v>515</v>
      </c>
      <c r="D20" t="s">
        <v>328</v>
      </c>
      <c r="E20" t="s">
        <v>441</v>
      </c>
      <c r="F20" s="3"/>
      <c r="K20" t="s">
        <v>480</v>
      </c>
    </row>
    <row r="21" spans="1:11" x14ac:dyDescent="0.25">
      <c r="A21" s="8" t="s">
        <v>120</v>
      </c>
      <c r="B21" s="8" t="s">
        <v>121</v>
      </c>
      <c r="C21" s="8" t="s">
        <v>122</v>
      </c>
      <c r="D21" t="s">
        <v>152</v>
      </c>
      <c r="E21" t="s">
        <v>467</v>
      </c>
      <c r="F21" s="3"/>
      <c r="G21" s="3"/>
      <c r="K21" t="s">
        <v>583</v>
      </c>
    </row>
    <row r="22" spans="1:11" x14ac:dyDescent="0.25">
      <c r="A22" s="8" t="s">
        <v>123</v>
      </c>
      <c r="B22" s="8" t="s">
        <v>124</v>
      </c>
      <c r="C22" s="8" t="s">
        <v>122</v>
      </c>
      <c r="D22" t="s">
        <v>153</v>
      </c>
      <c r="E22" t="s">
        <v>468</v>
      </c>
    </row>
    <row r="23" spans="1:11" x14ac:dyDescent="0.25">
      <c r="A23" s="8" t="s">
        <v>127</v>
      </c>
      <c r="B23" s="8" t="s">
        <v>128</v>
      </c>
      <c r="C23" s="8" t="s">
        <v>122</v>
      </c>
      <c r="D23" t="s">
        <v>154</v>
      </c>
      <c r="E23" t="s">
        <v>469</v>
      </c>
    </row>
    <row r="24" spans="1:11" x14ac:dyDescent="0.25">
      <c r="A24" s="8" t="s">
        <v>125</v>
      </c>
      <c r="B24" s="8" t="s">
        <v>126</v>
      </c>
      <c r="C24" s="8" t="s">
        <v>122</v>
      </c>
      <c r="D24" t="s">
        <v>155</v>
      </c>
      <c r="E24" t="s">
        <v>443</v>
      </c>
    </row>
    <row r="25" spans="1:11" x14ac:dyDescent="0.25">
      <c r="A25" s="8" t="s">
        <v>110</v>
      </c>
      <c r="B25" s="8" t="s">
        <v>69</v>
      </c>
      <c r="C25" s="8" t="s">
        <v>69</v>
      </c>
      <c r="D25" s="3" t="s">
        <v>329</v>
      </c>
      <c r="E25" t="s">
        <v>444</v>
      </c>
    </row>
    <row r="26" spans="1:11" x14ac:dyDescent="0.25">
      <c r="A26" s="8" t="s">
        <v>111</v>
      </c>
      <c r="B26" s="8" t="s">
        <v>70</v>
      </c>
      <c r="C26" s="8" t="s">
        <v>70</v>
      </c>
      <c r="D26" t="s">
        <v>156</v>
      </c>
      <c r="E26" t="s">
        <v>129</v>
      </c>
    </row>
    <row r="27" spans="1:11" x14ac:dyDescent="0.25">
      <c r="A27" s="8" t="s">
        <v>112</v>
      </c>
      <c r="B27" s="8" t="s">
        <v>71</v>
      </c>
      <c r="C27" s="8" t="s">
        <v>70</v>
      </c>
      <c r="D27" t="s">
        <v>404</v>
      </c>
    </row>
    <row r="28" spans="1:11" x14ac:dyDescent="0.25">
      <c r="A28" s="8" t="s">
        <v>516</v>
      </c>
      <c r="B28" s="8" t="s">
        <v>517</v>
      </c>
      <c r="C28" s="8" t="s">
        <v>70</v>
      </c>
      <c r="D28" t="s">
        <v>157</v>
      </c>
    </row>
    <row r="29" spans="1:11" x14ac:dyDescent="0.25">
      <c r="A29" s="8" t="s">
        <v>518</v>
      </c>
      <c r="B29" s="8" t="s">
        <v>519</v>
      </c>
      <c r="C29" s="8" t="s">
        <v>519</v>
      </c>
      <c r="D29" t="s">
        <v>405</v>
      </c>
    </row>
    <row r="30" spans="1:11" x14ac:dyDescent="0.25">
      <c r="A30" s="8" t="s">
        <v>520</v>
      </c>
      <c r="B30" s="8" t="s">
        <v>521</v>
      </c>
      <c r="C30" s="8" t="s">
        <v>95</v>
      </c>
      <c r="D30" t="s">
        <v>158</v>
      </c>
    </row>
    <row r="31" spans="1:11" x14ac:dyDescent="0.25">
      <c r="A31" s="8" t="s">
        <v>113</v>
      </c>
      <c r="B31" s="8" t="s">
        <v>72</v>
      </c>
      <c r="C31" s="8" t="s">
        <v>95</v>
      </c>
      <c r="D31" t="s">
        <v>406</v>
      </c>
    </row>
    <row r="32" spans="1:11" x14ac:dyDescent="0.25">
      <c r="A32" s="8" t="s">
        <v>114</v>
      </c>
      <c r="B32" s="8" t="s">
        <v>73</v>
      </c>
      <c r="C32" s="8" t="s">
        <v>95</v>
      </c>
      <c r="D32" t="s">
        <v>142</v>
      </c>
    </row>
    <row r="33" spans="1:4" x14ac:dyDescent="0.25">
      <c r="A33" s="8" t="s">
        <v>522</v>
      </c>
      <c r="B33" s="8" t="s">
        <v>523</v>
      </c>
      <c r="C33" t="s">
        <v>498</v>
      </c>
      <c r="D33" t="s">
        <v>159</v>
      </c>
    </row>
    <row r="34" spans="1:4" x14ac:dyDescent="0.25">
      <c r="A34" s="8" t="s">
        <v>524</v>
      </c>
      <c r="B34" s="8" t="s">
        <v>525</v>
      </c>
      <c r="C34" s="8" t="s">
        <v>525</v>
      </c>
      <c r="D34" s="3" t="s">
        <v>407</v>
      </c>
    </row>
    <row r="35" spans="1:4" x14ac:dyDescent="0.25">
      <c r="A35" s="8" t="s">
        <v>526</v>
      </c>
      <c r="B35" s="8" t="s">
        <v>527</v>
      </c>
      <c r="C35" s="8" t="s">
        <v>528</v>
      </c>
      <c r="D35" t="s">
        <v>160</v>
      </c>
    </row>
    <row r="36" spans="1:4" x14ac:dyDescent="0.25">
      <c r="A36" s="8" t="s">
        <v>529</v>
      </c>
      <c r="B36" s="8" t="s">
        <v>530</v>
      </c>
      <c r="C36" s="8" t="s">
        <v>531</v>
      </c>
      <c r="D36" t="s">
        <v>330</v>
      </c>
    </row>
    <row r="37" spans="1:4" x14ac:dyDescent="0.25">
      <c r="A37" s="8" t="s">
        <v>115</v>
      </c>
      <c r="B37" s="8" t="s">
        <v>74</v>
      </c>
      <c r="C37" s="8" t="s">
        <v>99</v>
      </c>
      <c r="D37" t="s">
        <v>161</v>
      </c>
    </row>
    <row r="38" spans="1:4" x14ac:dyDescent="0.25">
      <c r="A38" s="8" t="s">
        <v>532</v>
      </c>
      <c r="B38" s="8" t="s">
        <v>533</v>
      </c>
      <c r="C38" s="8" t="s">
        <v>534</v>
      </c>
      <c r="D38" t="s">
        <v>162</v>
      </c>
    </row>
    <row r="39" spans="1:4" x14ac:dyDescent="0.25">
      <c r="A39" s="8" t="s">
        <v>117</v>
      </c>
      <c r="B39" s="8" t="s">
        <v>75</v>
      </c>
      <c r="C39" s="8" t="s">
        <v>91</v>
      </c>
      <c r="D39" t="s">
        <v>163</v>
      </c>
    </row>
    <row r="40" spans="1:4" x14ac:dyDescent="0.25">
      <c r="A40" s="8" t="s">
        <v>535</v>
      </c>
      <c r="B40" s="8" t="s">
        <v>536</v>
      </c>
      <c r="C40" s="8" t="s">
        <v>519</v>
      </c>
      <c r="D40" t="s">
        <v>408</v>
      </c>
    </row>
    <row r="41" spans="1:4" x14ac:dyDescent="0.25">
      <c r="A41" s="8" t="s">
        <v>537</v>
      </c>
      <c r="B41" s="8" t="s">
        <v>538</v>
      </c>
      <c r="C41" s="8" t="s">
        <v>539</v>
      </c>
      <c r="D41" t="s">
        <v>331</v>
      </c>
    </row>
    <row r="42" spans="1:4" x14ac:dyDescent="0.25">
      <c r="A42" s="8" t="s">
        <v>118</v>
      </c>
      <c r="B42" s="8" t="s">
        <v>76</v>
      </c>
      <c r="C42" s="8" t="s">
        <v>119</v>
      </c>
      <c r="D42" t="s">
        <v>164</v>
      </c>
    </row>
    <row r="43" spans="1:4" x14ac:dyDescent="0.25">
      <c r="A43" s="8" t="s">
        <v>475</v>
      </c>
      <c r="B43" s="8" t="s">
        <v>476</v>
      </c>
      <c r="C43" s="8" t="s">
        <v>119</v>
      </c>
      <c r="D43" t="s">
        <v>165</v>
      </c>
    </row>
    <row r="44" spans="1:4" x14ac:dyDescent="0.25">
      <c r="A44" s="8" t="s">
        <v>540</v>
      </c>
      <c r="B44" s="8" t="s">
        <v>541</v>
      </c>
      <c r="C44" s="8" t="s">
        <v>541</v>
      </c>
      <c r="D44" t="s">
        <v>409</v>
      </c>
    </row>
    <row r="45" spans="1:4" x14ac:dyDescent="0.25">
      <c r="D45" t="s">
        <v>166</v>
      </c>
    </row>
    <row r="46" spans="1:4" x14ac:dyDescent="0.25">
      <c r="D46" t="s">
        <v>332</v>
      </c>
    </row>
    <row r="47" spans="1:4" x14ac:dyDescent="0.25">
      <c r="D47" t="s">
        <v>167</v>
      </c>
    </row>
    <row r="48" spans="1:4" x14ac:dyDescent="0.25">
      <c r="D48" t="s">
        <v>168</v>
      </c>
    </row>
    <row r="49" spans="4:4" x14ac:dyDescent="0.25">
      <c r="D49" t="s">
        <v>169</v>
      </c>
    </row>
    <row r="50" spans="4:4" x14ac:dyDescent="0.25">
      <c r="D50" t="s">
        <v>410</v>
      </c>
    </row>
    <row r="51" spans="4:4" x14ac:dyDescent="0.25">
      <c r="D51" t="s">
        <v>170</v>
      </c>
    </row>
    <row r="52" spans="4:4" x14ac:dyDescent="0.25">
      <c r="D52" t="s">
        <v>333</v>
      </c>
    </row>
    <row r="53" spans="4:4" x14ac:dyDescent="0.25">
      <c r="D53" t="s">
        <v>171</v>
      </c>
    </row>
    <row r="54" spans="4:4" x14ac:dyDescent="0.25">
      <c r="D54" t="s">
        <v>334</v>
      </c>
    </row>
    <row r="55" spans="4:4" x14ac:dyDescent="0.25">
      <c r="D55" t="s">
        <v>411</v>
      </c>
    </row>
    <row r="56" spans="4:4" x14ac:dyDescent="0.25">
      <c r="D56" s="3" t="s">
        <v>335</v>
      </c>
    </row>
    <row r="57" spans="4:4" x14ac:dyDescent="0.25">
      <c r="D57" t="s">
        <v>336</v>
      </c>
    </row>
    <row r="58" spans="4:4" x14ac:dyDescent="0.25">
      <c r="D58" t="s">
        <v>172</v>
      </c>
    </row>
    <row r="59" spans="4:4" x14ac:dyDescent="0.25">
      <c r="D59" t="s">
        <v>337</v>
      </c>
    </row>
    <row r="60" spans="4:4" x14ac:dyDescent="0.25">
      <c r="D60" t="s">
        <v>338</v>
      </c>
    </row>
    <row r="61" spans="4:4" x14ac:dyDescent="0.25">
      <c r="D61" t="s">
        <v>173</v>
      </c>
    </row>
    <row r="62" spans="4:4" x14ac:dyDescent="0.25">
      <c r="D62" s="3" t="s">
        <v>174</v>
      </c>
    </row>
    <row r="63" spans="4:4" x14ac:dyDescent="0.25">
      <c r="D63" t="s">
        <v>175</v>
      </c>
    </row>
    <row r="64" spans="4:4" x14ac:dyDescent="0.25">
      <c r="D64" t="s">
        <v>176</v>
      </c>
    </row>
    <row r="65" spans="4:4" x14ac:dyDescent="0.25">
      <c r="D65" t="s">
        <v>177</v>
      </c>
    </row>
    <row r="66" spans="4:4" x14ac:dyDescent="0.25">
      <c r="D66" t="s">
        <v>178</v>
      </c>
    </row>
    <row r="67" spans="4:4" x14ac:dyDescent="0.25">
      <c r="D67" t="s">
        <v>412</v>
      </c>
    </row>
    <row r="68" spans="4:4" x14ac:dyDescent="0.25">
      <c r="D68" s="3" t="s">
        <v>179</v>
      </c>
    </row>
    <row r="69" spans="4:4" x14ac:dyDescent="0.25">
      <c r="D69" t="s">
        <v>413</v>
      </c>
    </row>
    <row r="70" spans="4:4" x14ac:dyDescent="0.25">
      <c r="D70" t="s">
        <v>180</v>
      </c>
    </row>
    <row r="71" spans="4:4" x14ac:dyDescent="0.25">
      <c r="D71" t="s">
        <v>181</v>
      </c>
    </row>
    <row r="72" spans="4:4" x14ac:dyDescent="0.25">
      <c r="D72" t="s">
        <v>182</v>
      </c>
    </row>
    <row r="73" spans="4:4" x14ac:dyDescent="0.25">
      <c r="D73" t="s">
        <v>183</v>
      </c>
    </row>
    <row r="74" spans="4:4" x14ac:dyDescent="0.25">
      <c r="D74" t="s">
        <v>339</v>
      </c>
    </row>
    <row r="75" spans="4:4" x14ac:dyDescent="0.25">
      <c r="D75" t="s">
        <v>184</v>
      </c>
    </row>
    <row r="76" spans="4:4" x14ac:dyDescent="0.25">
      <c r="D76" t="s">
        <v>340</v>
      </c>
    </row>
    <row r="77" spans="4:4" x14ac:dyDescent="0.25">
      <c r="D77" t="s">
        <v>185</v>
      </c>
    </row>
    <row r="78" spans="4:4" x14ac:dyDescent="0.25">
      <c r="D78" t="s">
        <v>341</v>
      </c>
    </row>
    <row r="79" spans="4:4" x14ac:dyDescent="0.25">
      <c r="D79" t="s">
        <v>186</v>
      </c>
    </row>
    <row r="80" spans="4:4" x14ac:dyDescent="0.25">
      <c r="D80" t="s">
        <v>342</v>
      </c>
    </row>
    <row r="81" spans="4:4" x14ac:dyDescent="0.25">
      <c r="D81" t="s">
        <v>187</v>
      </c>
    </row>
    <row r="82" spans="4:4" x14ac:dyDescent="0.25">
      <c r="D82" t="s">
        <v>188</v>
      </c>
    </row>
    <row r="83" spans="4:4" x14ac:dyDescent="0.25">
      <c r="D83" t="s">
        <v>414</v>
      </c>
    </row>
    <row r="84" spans="4:4" x14ac:dyDescent="0.25">
      <c r="D84" t="s">
        <v>343</v>
      </c>
    </row>
    <row r="85" spans="4:4" x14ac:dyDescent="0.25">
      <c r="D85" t="s">
        <v>189</v>
      </c>
    </row>
    <row r="86" spans="4:4" x14ac:dyDescent="0.25">
      <c r="D86" t="s">
        <v>190</v>
      </c>
    </row>
    <row r="87" spans="4:4" x14ac:dyDescent="0.25">
      <c r="D87" t="s">
        <v>191</v>
      </c>
    </row>
    <row r="88" spans="4:4" x14ac:dyDescent="0.25">
      <c r="D88" t="s">
        <v>344</v>
      </c>
    </row>
    <row r="89" spans="4:4" x14ac:dyDescent="0.25">
      <c r="D89" t="s">
        <v>345</v>
      </c>
    </row>
    <row r="90" spans="4:4" x14ac:dyDescent="0.25">
      <c r="D90" t="s">
        <v>415</v>
      </c>
    </row>
    <row r="91" spans="4:4" x14ac:dyDescent="0.25">
      <c r="D91" t="s">
        <v>192</v>
      </c>
    </row>
    <row r="92" spans="4:4" x14ac:dyDescent="0.25">
      <c r="D92" t="s">
        <v>193</v>
      </c>
    </row>
    <row r="93" spans="4:4" x14ac:dyDescent="0.25">
      <c r="D93" t="s">
        <v>194</v>
      </c>
    </row>
    <row r="94" spans="4:4" x14ac:dyDescent="0.25">
      <c r="D94" t="s">
        <v>470</v>
      </c>
    </row>
    <row r="95" spans="4:4" x14ac:dyDescent="0.25">
      <c r="D95" t="s">
        <v>195</v>
      </c>
    </row>
    <row r="96" spans="4:4" x14ac:dyDescent="0.25">
      <c r="D96" t="s">
        <v>196</v>
      </c>
    </row>
    <row r="97" spans="4:4" x14ac:dyDescent="0.25">
      <c r="D97" t="s">
        <v>416</v>
      </c>
    </row>
    <row r="98" spans="4:4" x14ac:dyDescent="0.25">
      <c r="D98" t="s">
        <v>197</v>
      </c>
    </row>
    <row r="99" spans="4:4" x14ac:dyDescent="0.25">
      <c r="D99" t="s">
        <v>198</v>
      </c>
    </row>
    <row r="100" spans="4:4" x14ac:dyDescent="0.25">
      <c r="D100" t="s">
        <v>199</v>
      </c>
    </row>
    <row r="101" spans="4:4" x14ac:dyDescent="0.25">
      <c r="D101" t="s">
        <v>200</v>
      </c>
    </row>
    <row r="102" spans="4:4" x14ac:dyDescent="0.25">
      <c r="D102" t="s">
        <v>417</v>
      </c>
    </row>
    <row r="103" spans="4:4" x14ac:dyDescent="0.25">
      <c r="D103" t="s">
        <v>201</v>
      </c>
    </row>
    <row r="104" spans="4:4" x14ac:dyDescent="0.25">
      <c r="D104" t="s">
        <v>202</v>
      </c>
    </row>
    <row r="105" spans="4:4" x14ac:dyDescent="0.25">
      <c r="D105" t="s">
        <v>418</v>
      </c>
    </row>
    <row r="106" spans="4:4" x14ac:dyDescent="0.25">
      <c r="D106" t="s">
        <v>471</v>
      </c>
    </row>
    <row r="107" spans="4:4" x14ac:dyDescent="0.25">
      <c r="D107" t="s">
        <v>203</v>
      </c>
    </row>
    <row r="108" spans="4:4" x14ac:dyDescent="0.25">
      <c r="D108" t="s">
        <v>204</v>
      </c>
    </row>
    <row r="109" spans="4:4" x14ac:dyDescent="0.25">
      <c r="D109" t="s">
        <v>205</v>
      </c>
    </row>
    <row r="110" spans="4:4" x14ac:dyDescent="0.25">
      <c r="D110" t="s">
        <v>206</v>
      </c>
    </row>
    <row r="111" spans="4:4" x14ac:dyDescent="0.25">
      <c r="D111" t="s">
        <v>207</v>
      </c>
    </row>
    <row r="112" spans="4:4" x14ac:dyDescent="0.25">
      <c r="D112" t="s">
        <v>208</v>
      </c>
    </row>
    <row r="113" spans="4:4" x14ac:dyDescent="0.25">
      <c r="D113" t="s">
        <v>209</v>
      </c>
    </row>
    <row r="114" spans="4:4" x14ac:dyDescent="0.25">
      <c r="D114" t="s">
        <v>419</v>
      </c>
    </row>
    <row r="115" spans="4:4" x14ac:dyDescent="0.25">
      <c r="D115" t="s">
        <v>210</v>
      </c>
    </row>
    <row r="116" spans="4:4" x14ac:dyDescent="0.25">
      <c r="D116" t="s">
        <v>346</v>
      </c>
    </row>
    <row r="117" spans="4:4" x14ac:dyDescent="0.25">
      <c r="D117" t="s">
        <v>347</v>
      </c>
    </row>
    <row r="118" spans="4:4" x14ac:dyDescent="0.25">
      <c r="D118" t="s">
        <v>211</v>
      </c>
    </row>
    <row r="119" spans="4:4" x14ac:dyDescent="0.25">
      <c r="D119" t="s">
        <v>348</v>
      </c>
    </row>
    <row r="120" spans="4:4" x14ac:dyDescent="0.25">
      <c r="D120" t="s">
        <v>212</v>
      </c>
    </row>
    <row r="121" spans="4:4" x14ac:dyDescent="0.25">
      <c r="D121" t="s">
        <v>213</v>
      </c>
    </row>
    <row r="122" spans="4:4" x14ac:dyDescent="0.25">
      <c r="D122" t="s">
        <v>214</v>
      </c>
    </row>
    <row r="123" spans="4:4" x14ac:dyDescent="0.25">
      <c r="D123" t="s">
        <v>349</v>
      </c>
    </row>
    <row r="124" spans="4:4" x14ac:dyDescent="0.25">
      <c r="D124" t="s">
        <v>215</v>
      </c>
    </row>
    <row r="125" spans="4:4" x14ac:dyDescent="0.25">
      <c r="D125" t="s">
        <v>216</v>
      </c>
    </row>
    <row r="126" spans="4:4" x14ac:dyDescent="0.25">
      <c r="D126" t="s">
        <v>217</v>
      </c>
    </row>
    <row r="127" spans="4:4" x14ac:dyDescent="0.25">
      <c r="D127" t="s">
        <v>350</v>
      </c>
    </row>
    <row r="128" spans="4:4" x14ac:dyDescent="0.25">
      <c r="D128" t="s">
        <v>420</v>
      </c>
    </row>
    <row r="129" spans="4:4" x14ac:dyDescent="0.25">
      <c r="D129" t="s">
        <v>218</v>
      </c>
    </row>
    <row r="130" spans="4:4" x14ac:dyDescent="0.25">
      <c r="D130" t="s">
        <v>219</v>
      </c>
    </row>
    <row r="131" spans="4:4" x14ac:dyDescent="0.25">
      <c r="D131" t="s">
        <v>220</v>
      </c>
    </row>
    <row r="132" spans="4:4" x14ac:dyDescent="0.25">
      <c r="D132" t="s">
        <v>351</v>
      </c>
    </row>
    <row r="133" spans="4:4" x14ac:dyDescent="0.25">
      <c r="D133" t="s">
        <v>352</v>
      </c>
    </row>
    <row r="134" spans="4:4" x14ac:dyDescent="0.25">
      <c r="D134" t="s">
        <v>221</v>
      </c>
    </row>
    <row r="135" spans="4:4" x14ac:dyDescent="0.25">
      <c r="D135" t="s">
        <v>421</v>
      </c>
    </row>
    <row r="136" spans="4:4" x14ac:dyDescent="0.25">
      <c r="D136" t="s">
        <v>353</v>
      </c>
    </row>
    <row r="137" spans="4:4" x14ac:dyDescent="0.25">
      <c r="D137" t="s">
        <v>422</v>
      </c>
    </row>
    <row r="138" spans="4:4" x14ac:dyDescent="0.25">
      <c r="D138" t="s">
        <v>423</v>
      </c>
    </row>
    <row r="139" spans="4:4" x14ac:dyDescent="0.25">
      <c r="D139" t="s">
        <v>222</v>
      </c>
    </row>
    <row r="140" spans="4:4" x14ac:dyDescent="0.25">
      <c r="D140" t="s">
        <v>223</v>
      </c>
    </row>
    <row r="141" spans="4:4" x14ac:dyDescent="0.25">
      <c r="D141" t="s">
        <v>424</v>
      </c>
    </row>
    <row r="142" spans="4:4" x14ac:dyDescent="0.25">
      <c r="D142" t="s">
        <v>224</v>
      </c>
    </row>
    <row r="143" spans="4:4" x14ac:dyDescent="0.25">
      <c r="D143" t="s">
        <v>425</v>
      </c>
    </row>
    <row r="144" spans="4:4" x14ac:dyDescent="0.25">
      <c r="D144" t="s">
        <v>225</v>
      </c>
    </row>
    <row r="145" spans="4:4" x14ac:dyDescent="0.25">
      <c r="D145" t="s">
        <v>426</v>
      </c>
    </row>
    <row r="146" spans="4:4" x14ac:dyDescent="0.25">
      <c r="D146" t="s">
        <v>226</v>
      </c>
    </row>
    <row r="147" spans="4:4" x14ac:dyDescent="0.25">
      <c r="D147" t="s">
        <v>427</v>
      </c>
    </row>
    <row r="148" spans="4:4" x14ac:dyDescent="0.25">
      <c r="D148" t="s">
        <v>69</v>
      </c>
    </row>
    <row r="149" spans="4:4" x14ac:dyDescent="0.25">
      <c r="D149" t="s">
        <v>227</v>
      </c>
    </row>
    <row r="150" spans="4:4" x14ac:dyDescent="0.25">
      <c r="D150" t="s">
        <v>228</v>
      </c>
    </row>
    <row r="151" spans="4:4" x14ac:dyDescent="0.25">
      <c r="D151" t="s">
        <v>229</v>
      </c>
    </row>
    <row r="152" spans="4:4" x14ac:dyDescent="0.25">
      <c r="D152" t="s">
        <v>230</v>
      </c>
    </row>
    <row r="153" spans="4:4" x14ac:dyDescent="0.25">
      <c r="D153" t="s">
        <v>354</v>
      </c>
    </row>
    <row r="154" spans="4:4" x14ac:dyDescent="0.25">
      <c r="D154" t="s">
        <v>231</v>
      </c>
    </row>
    <row r="155" spans="4:4" x14ac:dyDescent="0.25">
      <c r="D155" t="s">
        <v>232</v>
      </c>
    </row>
    <row r="156" spans="4:4" x14ac:dyDescent="0.25">
      <c r="D156" t="s">
        <v>233</v>
      </c>
    </row>
    <row r="157" spans="4:4" x14ac:dyDescent="0.25">
      <c r="D157" t="s">
        <v>234</v>
      </c>
    </row>
    <row r="158" spans="4:4" x14ac:dyDescent="0.25">
      <c r="D158" t="s">
        <v>355</v>
      </c>
    </row>
    <row r="159" spans="4:4" x14ac:dyDescent="0.25">
      <c r="D159" t="s">
        <v>235</v>
      </c>
    </row>
    <row r="160" spans="4:4" x14ac:dyDescent="0.25">
      <c r="D160" t="s">
        <v>356</v>
      </c>
    </row>
    <row r="161" spans="4:4" x14ac:dyDescent="0.25">
      <c r="D161" t="s">
        <v>428</v>
      </c>
    </row>
    <row r="162" spans="4:4" x14ac:dyDescent="0.25">
      <c r="D162" t="s">
        <v>357</v>
      </c>
    </row>
    <row r="163" spans="4:4" x14ac:dyDescent="0.25">
      <c r="D163" t="s">
        <v>358</v>
      </c>
    </row>
    <row r="164" spans="4:4" x14ac:dyDescent="0.25">
      <c r="D164" t="s">
        <v>429</v>
      </c>
    </row>
    <row r="165" spans="4:4" x14ac:dyDescent="0.25">
      <c r="D165" t="s">
        <v>359</v>
      </c>
    </row>
    <row r="166" spans="4:4" x14ac:dyDescent="0.25">
      <c r="D166" t="s">
        <v>236</v>
      </c>
    </row>
    <row r="167" spans="4:4" x14ac:dyDescent="0.25">
      <c r="D167" t="s">
        <v>237</v>
      </c>
    </row>
    <row r="168" spans="4:4" x14ac:dyDescent="0.25">
      <c r="D168" t="s">
        <v>238</v>
      </c>
    </row>
    <row r="169" spans="4:4" x14ac:dyDescent="0.25">
      <c r="D169" t="s">
        <v>239</v>
      </c>
    </row>
    <row r="170" spans="4:4" x14ac:dyDescent="0.25">
      <c r="D170" t="s">
        <v>240</v>
      </c>
    </row>
    <row r="171" spans="4:4" x14ac:dyDescent="0.25">
      <c r="D171" t="s">
        <v>241</v>
      </c>
    </row>
    <row r="172" spans="4:4" x14ac:dyDescent="0.25">
      <c r="D172" t="s">
        <v>242</v>
      </c>
    </row>
    <row r="173" spans="4:4" x14ac:dyDescent="0.25">
      <c r="D173" t="s">
        <v>243</v>
      </c>
    </row>
    <row r="174" spans="4:4" x14ac:dyDescent="0.25">
      <c r="D174" t="s">
        <v>244</v>
      </c>
    </row>
    <row r="175" spans="4:4" x14ac:dyDescent="0.25">
      <c r="D175" t="s">
        <v>245</v>
      </c>
    </row>
    <row r="176" spans="4:4" x14ac:dyDescent="0.25">
      <c r="D176" t="s">
        <v>430</v>
      </c>
    </row>
    <row r="177" spans="4:4" x14ac:dyDescent="0.25">
      <c r="D177" t="s">
        <v>360</v>
      </c>
    </row>
    <row r="178" spans="4:4" x14ac:dyDescent="0.25">
      <c r="D178" t="s">
        <v>361</v>
      </c>
    </row>
    <row r="179" spans="4:4" x14ac:dyDescent="0.25">
      <c r="D179" t="s">
        <v>246</v>
      </c>
    </row>
    <row r="180" spans="4:4" x14ac:dyDescent="0.25">
      <c r="D180" t="s">
        <v>247</v>
      </c>
    </row>
    <row r="181" spans="4:4" x14ac:dyDescent="0.25">
      <c r="D181" t="s">
        <v>431</v>
      </c>
    </row>
    <row r="182" spans="4:4" x14ac:dyDescent="0.25">
      <c r="D182" t="s">
        <v>248</v>
      </c>
    </row>
    <row r="183" spans="4:4" x14ac:dyDescent="0.25">
      <c r="D183" t="s">
        <v>249</v>
      </c>
    </row>
    <row r="184" spans="4:4" x14ac:dyDescent="0.25">
      <c r="D184" t="s">
        <v>250</v>
      </c>
    </row>
    <row r="185" spans="4:4" x14ac:dyDescent="0.25">
      <c r="D185" t="s">
        <v>432</v>
      </c>
    </row>
    <row r="186" spans="4:4" x14ac:dyDescent="0.25">
      <c r="D186" t="s">
        <v>251</v>
      </c>
    </row>
    <row r="187" spans="4:4" x14ac:dyDescent="0.25">
      <c r="D187" t="s">
        <v>252</v>
      </c>
    </row>
    <row r="188" spans="4:4" x14ac:dyDescent="0.25">
      <c r="D188" t="s">
        <v>433</v>
      </c>
    </row>
    <row r="189" spans="4:4" x14ac:dyDescent="0.25">
      <c r="D189" t="s">
        <v>362</v>
      </c>
    </row>
    <row r="190" spans="4:4" x14ac:dyDescent="0.25">
      <c r="D190" t="s">
        <v>253</v>
      </c>
    </row>
    <row r="191" spans="4:4" x14ac:dyDescent="0.25">
      <c r="D191" t="s">
        <v>254</v>
      </c>
    </row>
    <row r="192" spans="4:4" x14ac:dyDescent="0.25">
      <c r="D192" t="s">
        <v>363</v>
      </c>
    </row>
    <row r="193" spans="4:4" x14ac:dyDescent="0.25">
      <c r="D193" t="s">
        <v>255</v>
      </c>
    </row>
    <row r="194" spans="4:4" x14ac:dyDescent="0.25">
      <c r="D194" t="s">
        <v>364</v>
      </c>
    </row>
    <row r="195" spans="4:4" x14ac:dyDescent="0.25">
      <c r="D195" t="s">
        <v>256</v>
      </c>
    </row>
    <row r="196" spans="4:4" x14ac:dyDescent="0.25">
      <c r="D196" t="s">
        <v>257</v>
      </c>
    </row>
    <row r="197" spans="4:4" x14ac:dyDescent="0.25">
      <c r="D197" t="s">
        <v>365</v>
      </c>
    </row>
    <row r="198" spans="4:4" x14ac:dyDescent="0.25">
      <c r="D198" t="s">
        <v>96</v>
      </c>
    </row>
    <row r="199" spans="4:4" x14ac:dyDescent="0.25">
      <c r="D199" t="s">
        <v>258</v>
      </c>
    </row>
    <row r="200" spans="4:4" x14ac:dyDescent="0.25">
      <c r="D200" t="s">
        <v>259</v>
      </c>
    </row>
    <row r="201" spans="4:4" x14ac:dyDescent="0.25">
      <c r="D201" t="s">
        <v>260</v>
      </c>
    </row>
    <row r="202" spans="4:4" x14ac:dyDescent="0.25">
      <c r="D202" t="s">
        <v>261</v>
      </c>
    </row>
    <row r="203" spans="4:4" x14ac:dyDescent="0.25">
      <c r="D203" t="s">
        <v>262</v>
      </c>
    </row>
    <row r="204" spans="4:4" x14ac:dyDescent="0.25">
      <c r="D204" t="s">
        <v>263</v>
      </c>
    </row>
    <row r="205" spans="4:4" x14ac:dyDescent="0.25">
      <c r="D205" t="s">
        <v>264</v>
      </c>
    </row>
    <row r="206" spans="4:4" x14ac:dyDescent="0.25">
      <c r="D206" t="s">
        <v>265</v>
      </c>
    </row>
    <row r="207" spans="4:4" x14ac:dyDescent="0.25">
      <c r="D207" t="s">
        <v>366</v>
      </c>
    </row>
    <row r="208" spans="4:4" x14ac:dyDescent="0.25">
      <c r="D208" t="s">
        <v>434</v>
      </c>
    </row>
    <row r="209" spans="4:4" x14ac:dyDescent="0.25">
      <c r="D209" t="s">
        <v>367</v>
      </c>
    </row>
    <row r="210" spans="4:4" x14ac:dyDescent="0.25">
      <c r="D210" t="s">
        <v>266</v>
      </c>
    </row>
    <row r="211" spans="4:4" x14ac:dyDescent="0.25">
      <c r="D211" t="s">
        <v>267</v>
      </c>
    </row>
    <row r="212" spans="4:4" x14ac:dyDescent="0.25">
      <c r="D212" t="s">
        <v>268</v>
      </c>
    </row>
    <row r="213" spans="4:4" x14ac:dyDescent="0.25">
      <c r="D213" t="s">
        <v>368</v>
      </c>
    </row>
    <row r="214" spans="4:4" x14ac:dyDescent="0.25">
      <c r="D214" t="s">
        <v>435</v>
      </c>
    </row>
    <row r="215" spans="4:4" x14ac:dyDescent="0.25">
      <c r="D215" t="s">
        <v>269</v>
      </c>
    </row>
    <row r="216" spans="4:4" x14ac:dyDescent="0.25">
      <c r="D216" t="s">
        <v>270</v>
      </c>
    </row>
    <row r="217" spans="4:4" x14ac:dyDescent="0.25">
      <c r="D217" t="s">
        <v>271</v>
      </c>
    </row>
    <row r="218" spans="4:4" x14ac:dyDescent="0.25">
      <c r="D218" t="s">
        <v>369</v>
      </c>
    </row>
    <row r="219" spans="4:4" x14ac:dyDescent="0.25">
      <c r="D219" t="s">
        <v>436</v>
      </c>
    </row>
    <row r="220" spans="4:4" x14ac:dyDescent="0.25">
      <c r="D220" t="s">
        <v>272</v>
      </c>
    </row>
    <row r="221" spans="4:4" x14ac:dyDescent="0.25">
      <c r="D221" t="s">
        <v>273</v>
      </c>
    </row>
    <row r="222" spans="4:4" x14ac:dyDescent="0.25">
      <c r="D222" t="s">
        <v>274</v>
      </c>
    </row>
    <row r="223" spans="4:4" x14ac:dyDescent="0.25">
      <c r="D223" t="s">
        <v>370</v>
      </c>
    </row>
    <row r="224" spans="4:4" x14ac:dyDescent="0.25">
      <c r="D224" t="s">
        <v>275</v>
      </c>
    </row>
    <row r="225" spans="4:4" x14ac:dyDescent="0.25">
      <c r="D225" t="s">
        <v>371</v>
      </c>
    </row>
    <row r="226" spans="4:4" x14ac:dyDescent="0.25">
      <c r="D226" t="s">
        <v>372</v>
      </c>
    </row>
    <row r="227" spans="4:4" x14ac:dyDescent="0.25">
      <c r="D227" t="s">
        <v>373</v>
      </c>
    </row>
    <row r="228" spans="4:4" x14ac:dyDescent="0.25">
      <c r="D228" t="s">
        <v>374</v>
      </c>
    </row>
    <row r="229" spans="4:4" x14ac:dyDescent="0.25">
      <c r="D229" t="s">
        <v>276</v>
      </c>
    </row>
    <row r="230" spans="4:4" x14ac:dyDescent="0.25">
      <c r="D230" t="s">
        <v>277</v>
      </c>
    </row>
    <row r="231" spans="4:4" x14ac:dyDescent="0.25">
      <c r="D231" t="s">
        <v>278</v>
      </c>
    </row>
    <row r="232" spans="4:4" x14ac:dyDescent="0.25">
      <c r="D232" t="s">
        <v>279</v>
      </c>
    </row>
    <row r="233" spans="4:4" x14ac:dyDescent="0.25">
      <c r="D233" t="s">
        <v>280</v>
      </c>
    </row>
    <row r="234" spans="4:4" x14ac:dyDescent="0.25">
      <c r="D234" t="s">
        <v>281</v>
      </c>
    </row>
    <row r="235" spans="4:4" x14ac:dyDescent="0.25">
      <c r="D235" t="s">
        <v>116</v>
      </c>
    </row>
    <row r="236" spans="4:4" x14ac:dyDescent="0.25">
      <c r="D236" t="s">
        <v>282</v>
      </c>
    </row>
    <row r="237" spans="4:4" x14ac:dyDescent="0.25">
      <c r="D237" t="s">
        <v>375</v>
      </c>
    </row>
    <row r="238" spans="4:4" x14ac:dyDescent="0.25">
      <c r="D238" t="s">
        <v>283</v>
      </c>
    </row>
    <row r="239" spans="4:4" x14ac:dyDescent="0.25">
      <c r="D239" t="s">
        <v>437</v>
      </c>
    </row>
    <row r="240" spans="4:4" x14ac:dyDescent="0.25">
      <c r="D240" t="s">
        <v>284</v>
      </c>
    </row>
    <row r="241" spans="4:4" x14ac:dyDescent="0.25">
      <c r="D241" t="s">
        <v>285</v>
      </c>
    </row>
    <row r="242" spans="4:4" x14ac:dyDescent="0.25">
      <c r="D242" t="s">
        <v>376</v>
      </c>
    </row>
    <row r="243" spans="4:4" x14ac:dyDescent="0.25">
      <c r="D243" t="s">
        <v>377</v>
      </c>
    </row>
    <row r="244" spans="4:4" x14ac:dyDescent="0.25">
      <c r="D244" t="s">
        <v>286</v>
      </c>
    </row>
    <row r="245" spans="4:4" x14ac:dyDescent="0.25">
      <c r="D245" t="s">
        <v>378</v>
      </c>
    </row>
    <row r="246" spans="4:4" x14ac:dyDescent="0.25">
      <c r="D246" t="s">
        <v>472</v>
      </c>
    </row>
    <row r="247" spans="4:4" x14ac:dyDescent="0.25">
      <c r="D247" t="s">
        <v>438</v>
      </c>
    </row>
    <row r="248" spans="4:4" x14ac:dyDescent="0.25">
      <c r="D248" t="s">
        <v>287</v>
      </c>
    </row>
    <row r="249" spans="4:4" x14ac:dyDescent="0.25">
      <c r="D249" t="s">
        <v>379</v>
      </c>
    </row>
    <row r="250" spans="4:4" x14ac:dyDescent="0.25">
      <c r="D250" t="s">
        <v>288</v>
      </c>
    </row>
    <row r="251" spans="4:4" x14ac:dyDescent="0.25">
      <c r="D251" t="s">
        <v>289</v>
      </c>
    </row>
    <row r="252" spans="4:4" x14ac:dyDescent="0.25">
      <c r="D252" t="s">
        <v>290</v>
      </c>
    </row>
    <row r="253" spans="4:4" x14ac:dyDescent="0.25">
      <c r="D253" t="s">
        <v>380</v>
      </c>
    </row>
    <row r="254" spans="4:4" x14ac:dyDescent="0.25">
      <c r="D254" t="s">
        <v>291</v>
      </c>
    </row>
    <row r="255" spans="4:4" x14ac:dyDescent="0.25">
      <c r="D255" t="s">
        <v>292</v>
      </c>
    </row>
    <row r="256" spans="4:4" x14ac:dyDescent="0.25">
      <c r="D256" t="s">
        <v>293</v>
      </c>
    </row>
    <row r="257" spans="4:4" x14ac:dyDescent="0.25">
      <c r="D257" t="s">
        <v>98</v>
      </c>
    </row>
    <row r="258" spans="4:4" x14ac:dyDescent="0.25">
      <c r="D258" t="s">
        <v>294</v>
      </c>
    </row>
    <row r="259" spans="4:4" x14ac:dyDescent="0.25">
      <c r="D259" t="s">
        <v>295</v>
      </c>
    </row>
    <row r="260" spans="4:4" x14ac:dyDescent="0.25">
      <c r="D260" t="s">
        <v>296</v>
      </c>
    </row>
    <row r="261" spans="4:4" x14ac:dyDescent="0.25">
      <c r="D261" t="s">
        <v>381</v>
      </c>
    </row>
    <row r="262" spans="4:4" x14ac:dyDescent="0.25">
      <c r="D262" t="s">
        <v>297</v>
      </c>
    </row>
    <row r="263" spans="4:4" x14ac:dyDescent="0.25">
      <c r="D263" t="s">
        <v>298</v>
      </c>
    </row>
    <row r="264" spans="4:4" x14ac:dyDescent="0.25">
      <c r="D264" t="s">
        <v>299</v>
      </c>
    </row>
    <row r="265" spans="4:4" x14ac:dyDescent="0.25">
      <c r="D265" t="s">
        <v>300</v>
      </c>
    </row>
    <row r="266" spans="4:4" x14ac:dyDescent="0.25">
      <c r="D266" t="s">
        <v>301</v>
      </c>
    </row>
    <row r="267" spans="4:4" x14ac:dyDescent="0.25">
      <c r="D267" t="s">
        <v>439</v>
      </c>
    </row>
    <row r="268" spans="4:4" x14ac:dyDescent="0.25">
      <c r="D268" t="s">
        <v>302</v>
      </c>
    </row>
    <row r="269" spans="4:4" x14ac:dyDescent="0.25">
      <c r="D269" t="s">
        <v>303</v>
      </c>
    </row>
    <row r="270" spans="4:4" x14ac:dyDescent="0.25">
      <c r="D270" t="s">
        <v>304</v>
      </c>
    </row>
    <row r="271" spans="4:4" x14ac:dyDescent="0.25">
      <c r="D271" t="s">
        <v>305</v>
      </c>
    </row>
    <row r="272" spans="4:4" x14ac:dyDescent="0.25">
      <c r="D272" t="s">
        <v>306</v>
      </c>
    </row>
    <row r="273" spans="4:4" x14ac:dyDescent="0.25">
      <c r="D273" t="s">
        <v>307</v>
      </c>
    </row>
    <row r="274" spans="4:4" x14ac:dyDescent="0.25">
      <c r="D274" t="s">
        <v>308</v>
      </c>
    </row>
    <row r="275" spans="4:4" x14ac:dyDescent="0.25">
      <c r="D275" t="s">
        <v>309</v>
      </c>
    </row>
    <row r="276" spans="4:4" x14ac:dyDescent="0.25">
      <c r="D276" t="s">
        <v>440</v>
      </c>
    </row>
    <row r="277" spans="4:4" x14ac:dyDescent="0.25">
      <c r="D277" t="s">
        <v>382</v>
      </c>
    </row>
    <row r="278" spans="4:4" x14ac:dyDescent="0.25">
      <c r="D278" t="s">
        <v>310</v>
      </c>
    </row>
    <row r="279" spans="4:4" x14ac:dyDescent="0.25">
      <c r="D279" t="s">
        <v>311</v>
      </c>
    </row>
    <row r="280" spans="4:4" x14ac:dyDescent="0.25">
      <c r="D280" t="s">
        <v>312</v>
      </c>
    </row>
    <row r="281" spans="4:4" x14ac:dyDescent="0.25">
      <c r="D281" t="s">
        <v>313</v>
      </c>
    </row>
    <row r="282" spans="4:4" x14ac:dyDescent="0.25">
      <c r="D282" t="s">
        <v>314</v>
      </c>
    </row>
    <row r="283" spans="4:4" x14ac:dyDescent="0.25">
      <c r="D283" t="s">
        <v>383</v>
      </c>
    </row>
    <row r="284" spans="4:4" x14ac:dyDescent="0.25">
      <c r="D284" t="s">
        <v>384</v>
      </c>
    </row>
    <row r="285" spans="4:4" x14ac:dyDescent="0.25">
      <c r="D285" t="s">
        <v>315</v>
      </c>
    </row>
    <row r="286" spans="4:4" x14ac:dyDescent="0.25">
      <c r="D286" t="s">
        <v>385</v>
      </c>
    </row>
    <row r="287" spans="4:4" x14ac:dyDescent="0.25">
      <c r="D287" t="s">
        <v>386</v>
      </c>
    </row>
    <row r="288" spans="4:4" x14ac:dyDescent="0.25">
      <c r="D288" t="s">
        <v>316</v>
      </c>
    </row>
    <row r="289" spans="4:4" x14ac:dyDescent="0.25">
      <c r="D289" t="s">
        <v>317</v>
      </c>
    </row>
    <row r="290" spans="4:4" x14ac:dyDescent="0.25">
      <c r="D290" t="s">
        <v>318</v>
      </c>
    </row>
    <row r="291" spans="4:4" x14ac:dyDescent="0.25">
      <c r="D291" t="s">
        <v>319</v>
      </c>
    </row>
    <row r="292" spans="4:4" x14ac:dyDescent="0.25">
      <c r="D292" t="s">
        <v>320</v>
      </c>
    </row>
    <row r="293" spans="4:4" x14ac:dyDescent="0.25">
      <c r="D293" t="s">
        <v>321</v>
      </c>
    </row>
    <row r="294" spans="4:4" x14ac:dyDescent="0.25">
      <c r="D294" t="s">
        <v>322</v>
      </c>
    </row>
    <row r="295" spans="4:4" x14ac:dyDescent="0.25">
      <c r="D295" t="s">
        <v>387</v>
      </c>
    </row>
    <row r="296" spans="4:4" x14ac:dyDescent="0.25">
      <c r="D296" t="s">
        <v>388</v>
      </c>
    </row>
  </sheetData>
  <autoFilter ref="D1:K293" xr:uid="{5FEFFF5A-A042-498D-B3C4-BF5F8D2BB4DE}"/>
  <phoneticPr fontId="18" type="noConversion"/>
  <conditionalFormatting sqref="A1:A4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95A8-E453-403A-A9BA-9F06E2BA3E15}">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6" customFormat="1" ht="41.45" customHeight="1" x14ac:dyDescent="0.25">
      <c r="A1" s="6" t="s">
        <v>19</v>
      </c>
      <c r="B1" s="6" t="s">
        <v>29</v>
      </c>
      <c r="C1" s="6" t="s">
        <v>32</v>
      </c>
      <c r="D1" s="6" t="s">
        <v>48</v>
      </c>
      <c r="E1" s="6" t="s">
        <v>400</v>
      </c>
      <c r="F1" s="6" t="s">
        <v>22</v>
      </c>
      <c r="G1" s="6" t="s">
        <v>24</v>
      </c>
      <c r="H1" s="6" t="s">
        <v>54</v>
      </c>
      <c r="I1" s="6" t="s">
        <v>33</v>
      </c>
      <c r="J1" s="6" t="s">
        <v>44</v>
      </c>
      <c r="K1" s="6" t="s">
        <v>48</v>
      </c>
      <c r="L1" s="6" t="s">
        <v>481</v>
      </c>
      <c r="M1" s="6" t="s">
        <v>462</v>
      </c>
      <c r="N1" s="6" t="s">
        <v>23</v>
      </c>
      <c r="O1" s="6" t="s">
        <v>25</v>
      </c>
      <c r="P1" s="6" t="s">
        <v>31</v>
      </c>
      <c r="Q1" s="6" t="s">
        <v>34</v>
      </c>
      <c r="R1" s="7" t="s">
        <v>446</v>
      </c>
      <c r="S1" s="6" t="s">
        <v>4</v>
      </c>
      <c r="T1" s="6" t="s">
        <v>60</v>
      </c>
    </row>
    <row r="2" spans="1:20" ht="14.45" customHeight="1" x14ac:dyDescent="0.25">
      <c r="A2" t="s">
        <v>488</v>
      </c>
      <c r="D2" s="3" t="s">
        <v>0</v>
      </c>
      <c r="F2" s="3" t="s">
        <v>27</v>
      </c>
      <c r="G2" t="s">
        <v>35</v>
      </c>
      <c r="H2" s="3" t="s">
        <v>39</v>
      </c>
      <c r="I2" s="3" t="s">
        <v>77</v>
      </c>
      <c r="K2" s="3" t="s">
        <v>0</v>
      </c>
      <c r="L2" t="s">
        <v>485</v>
      </c>
      <c r="M2" s="3" t="s">
        <v>489</v>
      </c>
      <c r="N2" s="3" t="s">
        <v>490</v>
      </c>
      <c r="O2" s="3" t="s">
        <v>491</v>
      </c>
      <c r="P2" s="3" t="s">
        <v>81</v>
      </c>
      <c r="Q2" s="3" t="s">
        <v>0</v>
      </c>
      <c r="R2" t="s">
        <v>5</v>
      </c>
      <c r="S2" s="9" t="s">
        <v>83</v>
      </c>
      <c r="T2" s="3" t="s">
        <v>0</v>
      </c>
    </row>
    <row r="3" spans="1:20" x14ac:dyDescent="0.25">
      <c r="B3">
        <v>2025</v>
      </c>
      <c r="C3" s="3" t="s">
        <v>51</v>
      </c>
      <c r="D3" s="3" t="s">
        <v>1</v>
      </c>
      <c r="E3" t="s">
        <v>584</v>
      </c>
      <c r="F3" s="3" t="s">
        <v>26</v>
      </c>
      <c r="G3" t="s">
        <v>549</v>
      </c>
      <c r="H3" s="3" t="s">
        <v>40</v>
      </c>
      <c r="I3" s="3" t="s">
        <v>78</v>
      </c>
      <c r="J3" s="3" t="s">
        <v>58</v>
      </c>
      <c r="K3" s="3" t="s">
        <v>1</v>
      </c>
      <c r="L3" t="s">
        <v>482</v>
      </c>
      <c r="M3" s="3" t="s">
        <v>644</v>
      </c>
      <c r="N3" s="3"/>
      <c r="O3" s="3"/>
      <c r="P3" s="3" t="s">
        <v>82</v>
      </c>
      <c r="Q3" s="3" t="s">
        <v>1</v>
      </c>
      <c r="R3" t="s">
        <v>6</v>
      </c>
      <c r="S3" s="9" t="s">
        <v>84</v>
      </c>
      <c r="T3" s="3" t="s">
        <v>1</v>
      </c>
    </row>
    <row r="4" spans="1:20" x14ac:dyDescent="0.25">
      <c r="B4">
        <v>2026</v>
      </c>
      <c r="C4" s="3" t="s">
        <v>52</v>
      </c>
      <c r="D4" s="3"/>
      <c r="E4" t="s">
        <v>585</v>
      </c>
      <c r="F4" s="3"/>
      <c r="G4" t="s">
        <v>550</v>
      </c>
      <c r="H4" s="3" t="s">
        <v>652</v>
      </c>
      <c r="I4" s="3" t="s">
        <v>79</v>
      </c>
      <c r="J4" s="3" t="s">
        <v>59</v>
      </c>
      <c r="K4" s="3"/>
      <c r="L4" t="s">
        <v>484</v>
      </c>
      <c r="M4" s="3" t="s">
        <v>645</v>
      </c>
      <c r="N4" s="3"/>
      <c r="O4" s="3"/>
      <c r="P4" s="3"/>
      <c r="Q4" s="3"/>
      <c r="R4" t="s">
        <v>7</v>
      </c>
      <c r="S4" s="3" t="s">
        <v>85</v>
      </c>
    </row>
    <row r="5" spans="1:20" x14ac:dyDescent="0.25">
      <c r="B5">
        <v>2027</v>
      </c>
      <c r="C5" s="3" t="s">
        <v>50</v>
      </c>
      <c r="D5" s="3"/>
      <c r="E5" t="s">
        <v>586</v>
      </c>
      <c r="F5" s="3"/>
      <c r="G5" t="s">
        <v>2</v>
      </c>
      <c r="H5" s="3" t="s">
        <v>390</v>
      </c>
      <c r="I5" t="s">
        <v>559</v>
      </c>
      <c r="K5" s="3"/>
      <c r="L5" t="s">
        <v>483</v>
      </c>
      <c r="M5" s="3" t="s">
        <v>646</v>
      </c>
      <c r="N5" s="3"/>
      <c r="O5" s="3"/>
      <c r="P5" s="3"/>
      <c r="Q5" s="3"/>
      <c r="R5" t="s">
        <v>8</v>
      </c>
      <c r="S5" s="3" t="s">
        <v>87</v>
      </c>
    </row>
    <row r="6" spans="1:20" x14ac:dyDescent="0.25">
      <c r="C6" s="3" t="s">
        <v>49</v>
      </c>
      <c r="E6" t="s">
        <v>587</v>
      </c>
      <c r="G6" t="s">
        <v>55</v>
      </c>
      <c r="H6" s="3" t="s">
        <v>391</v>
      </c>
      <c r="L6" t="s">
        <v>486</v>
      </c>
      <c r="M6" s="3" t="s">
        <v>647</v>
      </c>
      <c r="N6" s="3"/>
      <c r="R6" s="1" t="s">
        <v>9</v>
      </c>
      <c r="S6" s="3" t="s">
        <v>86</v>
      </c>
    </row>
    <row r="7" spans="1:20" x14ac:dyDescent="0.25">
      <c r="C7" s="3" t="s">
        <v>401</v>
      </c>
      <c r="G7" t="s">
        <v>56</v>
      </c>
      <c r="H7" s="3" t="s">
        <v>42</v>
      </c>
      <c r="M7" s="3"/>
      <c r="R7" t="s">
        <v>10</v>
      </c>
    </row>
    <row r="8" spans="1:20" x14ac:dyDescent="0.25">
      <c r="G8" t="s">
        <v>551</v>
      </c>
      <c r="H8" s="3" t="s">
        <v>392</v>
      </c>
      <c r="M8" s="3"/>
      <c r="R8" t="s">
        <v>11</v>
      </c>
    </row>
    <row r="9" spans="1:20" x14ac:dyDescent="0.25">
      <c r="G9" t="s">
        <v>57</v>
      </c>
      <c r="H9" s="3" t="s">
        <v>393</v>
      </c>
      <c r="M9" s="3"/>
      <c r="R9" t="s">
        <v>12</v>
      </c>
    </row>
    <row r="10" spans="1:20" x14ac:dyDescent="0.25">
      <c r="G10" t="s">
        <v>389</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CEB295A8-E453-403A-A9BA-9F06E2BA3E15}"/>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Item</vt:lpstr>
      <vt:lpstr>Internal Commitment</vt:lpstr>
      <vt:lpstr>Cost</vt:lpstr>
      <vt:lpstr>ValueSelect</vt:lpstr>
      <vt:lpstr>Data</vt:lpstr>
      <vt:lpstr>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2025-10-17T07:49:18Z</dcterms:modified>
</cp:coreProperties>
</file>