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6205260-93AE-43B4-AD40-BC4CE8D2F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" i="5" l="1"/>
  <c r="BB5" i="5"/>
  <c r="AS5" i="5" s="1"/>
  <c r="AN5" i="5"/>
  <c r="AC5" i="5"/>
  <c r="AI5" i="5" s="1"/>
  <c r="AK5" i="5" s="1"/>
  <c r="BD4" i="5"/>
  <c r="BB4" i="5"/>
  <c r="AS4" i="5" s="1"/>
  <c r="AN4" i="5"/>
  <c r="AC4" i="5"/>
  <c r="AI4" i="5" s="1"/>
  <c r="AK4" i="5" s="1"/>
  <c r="BD3" i="5"/>
  <c r="BB3" i="5"/>
  <c r="BB2" i="5"/>
  <c r="AQ5" i="5" l="1"/>
  <c r="AU4" i="5"/>
  <c r="AU5" i="5"/>
  <c r="AX4" i="5"/>
  <c r="AX5" i="5"/>
  <c r="AO5" i="5"/>
  <c r="AO4" i="5"/>
  <c r="AQ4" i="5"/>
  <c r="AU3" i="5"/>
  <c r="AQ3" i="5"/>
  <c r="AS3" i="5"/>
  <c r="AX3" i="5"/>
  <c r="AY4" i="5" l="1"/>
  <c r="AY5" i="5"/>
  <c r="AZ5" i="5"/>
  <c r="BF5" i="5" s="1"/>
  <c r="BG5" i="5" s="1"/>
  <c r="AZ4" i="5"/>
  <c r="BA4" i="5" s="1"/>
  <c r="AY3" i="5"/>
  <c r="BA5" i="5" l="1"/>
  <c r="BF4" i="5"/>
  <c r="BG4" i="5" s="1"/>
  <c r="BD2" i="5"/>
  <c r="AN3" i="5"/>
  <c r="AN2" i="5" l="1"/>
  <c r="AC3" i="5" l="1"/>
  <c r="AI3" i="5" s="1"/>
  <c r="AK3" i="5" s="1"/>
  <c r="AO3" i="5" s="1"/>
  <c r="AC2" i="5"/>
  <c r="AI2" i="5" s="1"/>
  <c r="AK2" i="5" s="1"/>
  <c r="AO2" i="5" l="1"/>
  <c r="AZ3" i="5"/>
  <c r="BF3" i="5" l="1"/>
  <c r="BG3" i="5" s="1"/>
  <c r="BA3" i="5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<sst xmlns="http://schemas.openxmlformats.org/spreadsheetml/2006/main" count="108" uniqueCount="74">
  <si>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</si>
  <si>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</si>
  <si>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</si>
  <si>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</si>
  <si>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</si>
  <si>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</si>
  <si>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</si>
  <si>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</si>
  <si>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</si>
  <si>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</si>
  <si>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</si>
  <si>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</si>
  <si>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</si>
  <si>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</si>
  <si>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</si>
  <si>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</si>
  <si>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</si>
  <si>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</si>
  <si>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</si>
  <si>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</si>
  <si>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</si>
  <si>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</si>
  <si>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</si>
  <si>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</si>
  <si>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</si>
  <si>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</si>
  <si>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</si>
  <si>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</si>
  <si>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</si>
  <si>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</si>
  <si>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</si>
  <si>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</si>
  <si>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</si>
  <si>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</si>
  <si>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</si>
  <si>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</si>
  <si>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</si>
  <si>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</si>
  <si>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</si>
  <si>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</si>
  <si>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</si>
  <si>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</si>
  <si>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</si>
  <si>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</si>
  <si>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</si>
  <si>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Leaves Duvet Mini Set</t>
  </si>
  <si>
    <t>Duvet Mini Set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</si>
  <si>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</si>
  <si>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</si>
  <si>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</si>
  <si>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</si>
  <si>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</si>
  <si>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</si>
  <si>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</si>
  <si>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</si>
  <si>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</si>
  <si>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</si>
  <si>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</si>
  <si>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</si>
  <si>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</si>
  <si>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</si>
  <si>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</si>
  <si>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</si>
  <si>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</si>
  <si>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</si>
  <si>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</si>
  <si>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r>
      <t>Fabric: 100% jacquard 3 layers cotton gauze(imported cotton), back: 200TC solid percale, 40*40/110*85(imported cotton)
Duvet: Knife edge on three sides, 2" self hem on the bottom with hidden buttons (9 on Full/Queen; 11 on King). 2*10" HH logo tie on the each corners. 
Shams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2" flange all around, 6" open back and 5" overlap on the back
Packing details:  HH hangtag +thanks card+U white card board +1.5" 100% cotton Herringbone ribbon+ print box with 2pcs desiccant +inner box.</t>
    </r>
    <phoneticPr fontId="9" type="noConversion"/>
  </si>
  <si>
    <t xml:space="preserve">Full/Queen: 90x94“  /20*26"--1pair </t>
    <phoneticPr fontId="9" type="noConversion"/>
  </si>
  <si>
    <t>Linen</t>
    <phoneticPr fontId="9" type="noConversion"/>
  </si>
  <si>
    <t>cotton gauze</t>
    <phoneticPr fontId="9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</si>
  <si>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108x94” /20*36"--1pair</t>
    </r>
    <phoneticPr fontId="9" type="noConversion"/>
  </si>
  <si>
    <t>Light Gray</t>
    <phoneticPr fontId="9" type="noConversion"/>
  </si>
  <si>
    <t xml:space="preserve">Botanical Tropical </t>
    <phoneticPr fontId="9" type="noConversion"/>
  </si>
  <si>
    <t>JLA Domestic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</si>
</sst>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84" fontId="3" fillId="0" borderId="1" xfId="4" applyNumberFormat="1" applyBorder="1"/>
    <xf numFmtId="177" fontId="2" fillId="4" borderId="3" xfId="4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4" fontId="2" fillId="4" borderId="3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0" fontId="3" fillId="2" borderId="1" xfId="4" applyNumberFormat="1" applyFill="1" applyBorder="1"/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</cellXfs>
  <cellStyles count="25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I5"/>
  <sheetViews>
    <sheetView tabSelected="1" zoomScaleNormal="100" workbookViewId="0">
      <selection activeCell="E9" sqref="E9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11.570312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3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5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4.425781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16384" width="9.140625" style="2"/>
  </cols>
  <sheetData>
    <row r="1" spans="1:61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6" t="s">
        <v>44</v>
      </c>
      <c r="L1" s="10" t="s">
        <v>14</v>
      </c>
      <c r="M1" s="10" t="s">
        <v>15</v>
      </c>
      <c r="N1" s="7" t="s">
        <v>43</v>
      </c>
      <c r="O1" s="7" t="s">
        <v>16</v>
      </c>
      <c r="P1" s="7" t="s">
        <v>17</v>
      </c>
      <c r="Q1" s="7" t="s">
        <v>41</v>
      </c>
      <c r="R1" s="10" t="s">
        <v>18</v>
      </c>
      <c r="S1" s="13" t="s">
        <v>38</v>
      </c>
      <c r="T1" s="49" t="s">
        <v>40</v>
      </c>
      <c r="U1" s="51" t="s">
        <v>47</v>
      </c>
      <c r="V1" s="54" t="s">
        <v>48</v>
      </c>
      <c r="W1" s="50" t="s">
        <v>49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3" t="s">
        <v>23</v>
      </c>
      <c r="AD1" s="35" t="s">
        <v>50</v>
      </c>
      <c r="AE1" s="35" t="s">
        <v>51</v>
      </c>
      <c r="AF1" s="35" t="s">
        <v>52</v>
      </c>
      <c r="AG1" s="12" t="s">
        <v>53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59</v>
      </c>
      <c r="AU1" s="16" t="s">
        <v>58</v>
      </c>
      <c r="AV1" s="38" t="s">
        <v>55</v>
      </c>
      <c r="AW1" s="17" t="s">
        <v>56</v>
      </c>
      <c r="AX1" s="16" t="s">
        <v>57</v>
      </c>
      <c r="AY1" s="16" t="s">
        <v>36</v>
      </c>
      <c r="AZ1" s="40" t="s">
        <v>37</v>
      </c>
      <c r="BA1" s="19" t="s">
        <v>42</v>
      </c>
      <c r="BB1" s="40" t="s">
        <v>73</v>
      </c>
      <c r="BC1" s="56" t="s">
        <v>61</v>
      </c>
      <c r="BD1" s="16" t="s">
        <v>62</v>
      </c>
      <c r="BE1" s="58" t="s">
        <v>63</v>
      </c>
      <c r="BF1" s="40" t="s">
        <v>64</v>
      </c>
      <c r="BG1" s="19" t="s">
        <v>65</v>
      </c>
      <c r="BH1" s="61" t="s">
        <v>60</v>
      </c>
      <c r="BI1" s="60"/>
    </row>
    <row r="2" spans="1:61" s="32" customFormat="1" ht="16.5">
      <c r="A2" s="20">
        <v>1</v>
      </c>
      <c r="B2" s="21"/>
      <c r="C2" s="21"/>
      <c r="D2" s="21" t="s">
        <v>4</v>
      </c>
      <c r="E2" s="21"/>
      <c r="F2" s="21" t="s">
        <v>39</v>
      </c>
      <c r="G2" s="22" t="s">
        <v>72</v>
      </c>
      <c r="H2" s="21" t="s">
        <v>45</v>
      </c>
      <c r="I2" s="21" t="s">
        <v>46</v>
      </c>
      <c r="J2" s="20" t="s">
        <v>66</v>
      </c>
      <c r="K2" s="41" t="s">
        <v>69</v>
      </c>
      <c r="L2" s="21" t="s">
        <v>67</v>
      </c>
      <c r="M2" s="21" t="s">
        <v>68</v>
      </c>
      <c r="N2" s="41"/>
      <c r="O2" s="48"/>
      <c r="P2" s="48"/>
      <c r="Q2" s="21"/>
      <c r="R2" s="21" t="s">
        <v>5</v>
      </c>
      <c r="S2" s="23">
        <v>100</v>
      </c>
      <c r="T2" s="37">
        <v>24.4</v>
      </c>
      <c r="U2" s="52">
        <v>209.79</v>
      </c>
      <c r="V2" s="55">
        <v>8.1</v>
      </c>
      <c r="W2" s="27">
        <v>24.9</v>
      </c>
      <c r="X2" s="21" t="s">
        <v>3</v>
      </c>
      <c r="Y2" s="42">
        <v>38</v>
      </c>
      <c r="Z2" s="42">
        <v>48</v>
      </c>
      <c r="AA2" s="42">
        <v>51</v>
      </c>
      <c r="AB2" s="23">
        <v>4</v>
      </c>
      <c r="AC2" s="44">
        <f t="shared" ref="AC2:AC3" si="0">IF(Y2="","",Y2*Z2*AA2/1000000)</f>
        <v>9.2999999999999999E-2</v>
      </c>
      <c r="AD2" s="42">
        <v>13</v>
      </c>
      <c r="AE2" s="42">
        <v>17</v>
      </c>
      <c r="AF2" s="42">
        <v>4</v>
      </c>
      <c r="AG2" s="24">
        <v>4.9000000000000004</v>
      </c>
      <c r="AH2" s="24">
        <v>65</v>
      </c>
      <c r="AI2" s="25">
        <f t="shared" ref="AI2:AI3" si="1">IF(AB2="","",AH2/AC2*AB2)</f>
        <v>2796</v>
      </c>
      <c r="AJ2" s="26">
        <v>4000</v>
      </c>
      <c r="AK2" s="27">
        <f>IF(ISERROR(AJ2/AI2),"",AJ2/AI2)</f>
        <v>1.43</v>
      </c>
      <c r="AL2" s="21" t="s">
        <v>54</v>
      </c>
      <c r="AM2" s="28">
        <v>0.442</v>
      </c>
      <c r="AN2" s="27">
        <f>IF(ISERROR(W2*AM2),"",W2*AM2)</f>
        <v>11.01</v>
      </c>
      <c r="AO2" s="27">
        <f>IF(ISERROR(W2+AK2+AN2),"",W2+AK2+AN2)</f>
        <v>37.340000000000003</v>
      </c>
      <c r="AP2" s="29">
        <v>0.1</v>
      </c>
      <c r="AQ2" s="27">
        <f>IF(ISERROR(BB2*AP2),"",BB2*AP2)</f>
        <v>12.5</v>
      </c>
      <c r="AR2" s="29">
        <v>0.15</v>
      </c>
      <c r="AS2" s="27">
        <f>IF(ISERROR(BB2*AR2),"",BB2*AR2)</f>
        <v>18.75</v>
      </c>
      <c r="AT2" s="29">
        <v>0.1</v>
      </c>
      <c r="AU2" s="27">
        <f>IF(ISERROR(BB2*AT2),"",BB2*AT2)</f>
        <v>12.5</v>
      </c>
      <c r="AV2" s="31"/>
      <c r="AW2" s="29">
        <v>0</v>
      </c>
      <c r="AX2" s="27">
        <f>IF(ISERROR(BB2*AW2),"",BB2*AW2)</f>
        <v>0</v>
      </c>
      <c r="AY2" s="27">
        <f>IF(ISERROR(AQ2+AS2+AU2+AX2),"",AQ2+AS2+AU2+AX2)</f>
        <v>43.75</v>
      </c>
      <c r="AZ2" s="27">
        <f t="shared" ref="AZ2" si="2">IF(ISERROR(AO2+AY2),"",AO2+AY2)</f>
        <v>81.09</v>
      </c>
      <c r="BA2" s="30">
        <f t="shared" ref="BA2" si="3">IF(ISERROR((BB2-AZ2)/BB2),"",(BB2-AZ2)/BB2)</f>
        <v>0.3513</v>
      </c>
      <c r="BB2" s="27">
        <f>IF(BH2="","",BH2*(1-50%))</f>
        <v>125</v>
      </c>
      <c r="BC2" s="57">
        <v>0.3</v>
      </c>
      <c r="BD2" s="27">
        <f>IF(BC2="","",BH2*BC2)</f>
        <v>75</v>
      </c>
      <c r="BE2" s="47">
        <v>15</v>
      </c>
      <c r="BF2" s="27">
        <f>IF(ISERROR(AZ2+BD2+BE2),"",AZ2+BD2+BE2)</f>
        <v>171.09</v>
      </c>
      <c r="BG2" s="59">
        <f>IF(BH2="","",(BH2-BF2)/BH2)</f>
        <v>0.31559999999999999</v>
      </c>
      <c r="BH2" s="47">
        <v>249.99</v>
      </c>
      <c r="BI2" s="3"/>
    </row>
    <row r="3" spans="1:61" s="32" customFormat="1" ht="16.5">
      <c r="A3" s="20">
        <v>2</v>
      </c>
      <c r="B3" s="21"/>
      <c r="C3" s="21"/>
      <c r="D3" s="21" t="s">
        <v>4</v>
      </c>
      <c r="E3" s="21"/>
      <c r="F3" s="21" t="s">
        <v>39</v>
      </c>
      <c r="G3" s="22" t="s">
        <v>72</v>
      </c>
      <c r="H3" s="21" t="s">
        <v>45</v>
      </c>
      <c r="I3" s="21" t="s">
        <v>46</v>
      </c>
      <c r="J3" s="20" t="s">
        <v>66</v>
      </c>
      <c r="K3" s="41" t="s">
        <v>69</v>
      </c>
      <c r="L3" s="21" t="s">
        <v>70</v>
      </c>
      <c r="M3" s="21" t="s">
        <v>68</v>
      </c>
      <c r="N3" s="41"/>
      <c r="O3" s="21"/>
      <c r="P3" s="21"/>
      <c r="Q3" s="21"/>
      <c r="R3" s="21" t="s">
        <v>5</v>
      </c>
      <c r="S3" s="23">
        <v>100</v>
      </c>
      <c r="T3" s="37">
        <v>28.22</v>
      </c>
      <c r="U3" s="52">
        <v>241.38</v>
      </c>
      <c r="V3" s="55">
        <v>8.1</v>
      </c>
      <c r="W3" s="27">
        <v>28.8</v>
      </c>
      <c r="X3" s="21" t="s">
        <v>3</v>
      </c>
      <c r="Y3" s="42">
        <v>38</v>
      </c>
      <c r="Z3" s="42">
        <v>48</v>
      </c>
      <c r="AA3" s="42">
        <v>62</v>
      </c>
      <c r="AB3" s="23">
        <v>4</v>
      </c>
      <c r="AC3" s="44">
        <f t="shared" si="0"/>
        <v>0.113</v>
      </c>
      <c r="AD3" s="42">
        <v>13</v>
      </c>
      <c r="AE3" s="42">
        <v>17</v>
      </c>
      <c r="AF3" s="42">
        <v>5</v>
      </c>
      <c r="AG3" s="24">
        <v>5.8</v>
      </c>
      <c r="AH3" s="24">
        <v>65</v>
      </c>
      <c r="AI3" s="25">
        <f t="shared" si="1"/>
        <v>2301</v>
      </c>
      <c r="AJ3" s="26">
        <v>4000</v>
      </c>
      <c r="AK3" s="27">
        <f t="shared" ref="AK3" si="4">IF(ISERROR(AJ3/AI3),"",AJ3/AI3)</f>
        <v>1.74</v>
      </c>
      <c r="AL3" s="21" t="s">
        <v>54</v>
      </c>
      <c r="AM3" s="28">
        <v>0.442</v>
      </c>
      <c r="AN3" s="27">
        <f t="shared" ref="AN3" si="5">IF(ISERROR(W3*AM3),"",W3*AM3)</f>
        <v>12.73</v>
      </c>
      <c r="AO3" s="27">
        <f t="shared" ref="AO3" si="6">IF(ISERROR(W3+AK3+AN3),"",W3+AK3+AN3)</f>
        <v>43.27</v>
      </c>
      <c r="AP3" s="29">
        <v>0.1</v>
      </c>
      <c r="AQ3" s="27">
        <f>IF(ISERROR(BB3*AP3),"",BB3*AP3)</f>
        <v>15</v>
      </c>
      <c r="AR3" s="29">
        <v>0.15</v>
      </c>
      <c r="AS3" s="27">
        <f>IF(ISERROR(BB3*AR3),"",BB3*AR3)</f>
        <v>22.5</v>
      </c>
      <c r="AT3" s="29">
        <v>0.1</v>
      </c>
      <c r="AU3" s="27">
        <f>IF(ISERROR(BB3*AT3),"",BB3*AT3)</f>
        <v>15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52.5</v>
      </c>
      <c r="AZ3" s="27">
        <f t="shared" ref="AZ3:AZ4" si="7">IF(ISERROR(AO3+AY3),"",AO3+AY3)</f>
        <v>95.77</v>
      </c>
      <c r="BA3" s="30">
        <f t="shared" ref="BA3:BA4" si="8">IF(ISERROR((BB3-AZ3)/BB3),"",(BB3-AZ3)/BB3)</f>
        <v>0.36149999999999999</v>
      </c>
      <c r="BB3" s="27">
        <f>IF(BH3="","",BH3*(1-50%))</f>
        <v>150</v>
      </c>
      <c r="BC3" s="57">
        <v>0.3</v>
      </c>
      <c r="BD3" s="27">
        <f>IF(BC3="","",BH3*BC3)</f>
        <v>90</v>
      </c>
      <c r="BE3" s="47">
        <v>15</v>
      </c>
      <c r="BF3" s="27">
        <f>IF(ISERROR(AZ3+BD3+BE3),"",AZ3+BD3+BE3)</f>
        <v>200.77</v>
      </c>
      <c r="BG3" s="59">
        <f>IF(BH3="","",(BH3-BF3)/BH3)</f>
        <v>0.33069999999999999</v>
      </c>
      <c r="BH3" s="47">
        <v>299.99</v>
      </c>
      <c r="BI3" s="3"/>
    </row>
    <row r="4" spans="1:61" s="32" customFormat="1" ht="16.5">
      <c r="A4" s="20">
        <v>3</v>
      </c>
      <c r="B4" s="21"/>
      <c r="C4" s="21"/>
      <c r="D4" s="21" t="s">
        <v>4</v>
      </c>
      <c r="E4" s="21"/>
      <c r="F4" s="21" t="s">
        <v>39</v>
      </c>
      <c r="G4" s="22" t="s">
        <v>72</v>
      </c>
      <c r="H4" s="21" t="s">
        <v>45</v>
      </c>
      <c r="I4" s="21" t="s">
        <v>46</v>
      </c>
      <c r="J4" s="20" t="s">
        <v>66</v>
      </c>
      <c r="K4" s="41" t="s">
        <v>69</v>
      </c>
      <c r="L4" s="21" t="s">
        <v>67</v>
      </c>
      <c r="M4" s="21" t="s">
        <v>71</v>
      </c>
      <c r="N4" s="41"/>
      <c r="O4" s="21"/>
      <c r="P4" s="21"/>
      <c r="Q4" s="21"/>
      <c r="R4" s="21" t="s">
        <v>5</v>
      </c>
      <c r="S4" s="23">
        <v>100</v>
      </c>
      <c r="T4" s="37">
        <v>24.4</v>
      </c>
      <c r="U4" s="52">
        <v>209.79</v>
      </c>
      <c r="V4" s="55">
        <v>8.1</v>
      </c>
      <c r="W4" s="27">
        <v>24.9</v>
      </c>
      <c r="X4" s="21" t="s">
        <v>3</v>
      </c>
      <c r="Y4" s="42">
        <v>38</v>
      </c>
      <c r="Z4" s="42">
        <v>48</v>
      </c>
      <c r="AA4" s="42">
        <v>51</v>
      </c>
      <c r="AB4" s="23">
        <v>4</v>
      </c>
      <c r="AC4" s="44">
        <f t="shared" ref="AC4:AC5" si="9">IF(Y4="","",Y4*Z4*AA4/1000000)</f>
        <v>9.2999999999999999E-2</v>
      </c>
      <c r="AD4" s="42">
        <v>13</v>
      </c>
      <c r="AE4" s="42">
        <v>17</v>
      </c>
      <c r="AF4" s="42">
        <v>4</v>
      </c>
      <c r="AG4" s="24">
        <v>4.9000000000000004</v>
      </c>
      <c r="AH4" s="24">
        <v>65</v>
      </c>
      <c r="AI4" s="25">
        <f t="shared" ref="AI4:AI5" si="10">IF(AB4="","",AH4/AC4*AB4)</f>
        <v>2796</v>
      </c>
      <c r="AJ4" s="26">
        <v>4000</v>
      </c>
      <c r="AK4" s="27">
        <f>IF(ISERROR(AJ4/AI4),"",AJ4/AI4)</f>
        <v>1.43</v>
      </c>
      <c r="AL4" s="21" t="s">
        <v>54</v>
      </c>
      <c r="AM4" s="28">
        <v>0.442</v>
      </c>
      <c r="AN4" s="27">
        <f>IF(ISERROR(W4*AM4),"",W4*AM4)</f>
        <v>11.01</v>
      </c>
      <c r="AO4" s="27">
        <f>IF(ISERROR(W4+AK4+AN4),"",W4+AK4+AN4)</f>
        <v>37.340000000000003</v>
      </c>
      <c r="AP4" s="29">
        <v>0.1</v>
      </c>
      <c r="AQ4" s="27">
        <f>IF(ISERROR(BB4*AP4),"",BB4*AP4)</f>
        <v>12.5</v>
      </c>
      <c r="AR4" s="29">
        <v>0.15</v>
      </c>
      <c r="AS4" s="27">
        <f>IF(ISERROR(BB4*AR4),"",BB4*AR4)</f>
        <v>18.75</v>
      </c>
      <c r="AT4" s="29">
        <v>0.1</v>
      </c>
      <c r="AU4" s="27">
        <f>IF(ISERROR(BB4*AT4),"",BB4*AT4)</f>
        <v>12.5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43.75</v>
      </c>
      <c r="AZ4" s="27">
        <f t="shared" si="7"/>
        <v>81.09</v>
      </c>
      <c r="BA4" s="30">
        <f t="shared" si="8"/>
        <v>0.3513</v>
      </c>
      <c r="BB4" s="27">
        <f>IF(BH4="","",BH4*(1-50%))</f>
        <v>125</v>
      </c>
      <c r="BC4" s="57">
        <v>0.3</v>
      </c>
      <c r="BD4" s="27">
        <f>IF(BC4="","",BH4*BC4)</f>
        <v>75</v>
      </c>
      <c r="BE4" s="47">
        <v>15</v>
      </c>
      <c r="BF4" s="27">
        <f>IF(ISERROR(AZ4+BD4+BE4),"",AZ4+BD4+BE4)</f>
        <v>171.09</v>
      </c>
      <c r="BG4" s="59">
        <f>IF(BH4="","",(BH4-BF4)/BH4)</f>
        <v>0.31559999999999999</v>
      </c>
      <c r="BH4" s="47">
        <v>249.99</v>
      </c>
      <c r="BI4" s="3"/>
    </row>
    <row r="5" spans="1:61" s="32" customFormat="1" ht="16.5">
      <c r="A5" s="20">
        <v>4</v>
      </c>
      <c r="B5" s="21"/>
      <c r="C5" s="21"/>
      <c r="D5" s="21" t="s">
        <v>4</v>
      </c>
      <c r="E5" s="21"/>
      <c r="F5" s="21" t="s">
        <v>39</v>
      </c>
      <c r="G5" s="22" t="s">
        <v>72</v>
      </c>
      <c r="H5" s="21" t="s">
        <v>45</v>
      </c>
      <c r="I5" s="21" t="s">
        <v>46</v>
      </c>
      <c r="J5" s="20" t="s">
        <v>66</v>
      </c>
      <c r="K5" s="41" t="s">
        <v>69</v>
      </c>
      <c r="L5" s="21" t="s">
        <v>70</v>
      </c>
      <c r="M5" s="21" t="s">
        <v>71</v>
      </c>
      <c r="N5" s="41"/>
      <c r="O5" s="21"/>
      <c r="P5" s="21"/>
      <c r="Q5" s="21"/>
      <c r="R5" s="21" t="s">
        <v>5</v>
      </c>
      <c r="S5" s="23">
        <v>100</v>
      </c>
      <c r="T5" s="37">
        <v>28.22</v>
      </c>
      <c r="U5" s="52">
        <v>241.38</v>
      </c>
      <c r="V5" s="55">
        <v>8.1</v>
      </c>
      <c r="W5" s="27">
        <v>28.8</v>
      </c>
      <c r="X5" s="21" t="s">
        <v>3</v>
      </c>
      <c r="Y5" s="42">
        <v>38</v>
      </c>
      <c r="Z5" s="42">
        <v>48</v>
      </c>
      <c r="AA5" s="42">
        <v>62</v>
      </c>
      <c r="AB5" s="23">
        <v>4</v>
      </c>
      <c r="AC5" s="44">
        <f t="shared" si="9"/>
        <v>0.113</v>
      </c>
      <c r="AD5" s="42">
        <v>13</v>
      </c>
      <c r="AE5" s="42">
        <v>17</v>
      </c>
      <c r="AF5" s="42">
        <v>5</v>
      </c>
      <c r="AG5" s="24">
        <v>5.8</v>
      </c>
      <c r="AH5" s="24">
        <v>65</v>
      </c>
      <c r="AI5" s="25">
        <f t="shared" si="10"/>
        <v>2301</v>
      </c>
      <c r="AJ5" s="26">
        <v>4000</v>
      </c>
      <c r="AK5" s="27">
        <f t="shared" ref="AK5" si="11">IF(ISERROR(AJ5/AI5),"",AJ5/AI5)</f>
        <v>1.74</v>
      </c>
      <c r="AL5" s="21" t="s">
        <v>54</v>
      </c>
      <c r="AM5" s="28">
        <v>0.442</v>
      </c>
      <c r="AN5" s="27">
        <f t="shared" ref="AN5" si="12">IF(ISERROR(W5*AM5),"",W5*AM5)</f>
        <v>12.73</v>
      </c>
      <c r="AO5" s="27">
        <f t="shared" ref="AO5" si="13">IF(ISERROR(W5+AK5+AN5),"",W5+AK5+AN5)</f>
        <v>43.27</v>
      </c>
      <c r="AP5" s="29">
        <v>0.1</v>
      </c>
      <c r="AQ5" s="27">
        <f>IF(ISERROR(BB5*AP5),"",BB5*AP5)</f>
        <v>15</v>
      </c>
      <c r="AR5" s="29">
        <v>0.15</v>
      </c>
      <c r="AS5" s="27">
        <f>IF(ISERROR(BB5*AR5),"",BB5*AR5)</f>
        <v>22.5</v>
      </c>
      <c r="AT5" s="29">
        <v>0.1</v>
      </c>
      <c r="AU5" s="27">
        <f>IF(ISERROR(BB5*AT5),"",BB5*AT5)</f>
        <v>15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52.5</v>
      </c>
      <c r="AZ5" s="27">
        <f t="shared" ref="AZ5" si="14">IF(ISERROR(AO5+AY5),"",AO5+AY5)</f>
        <v>95.77</v>
      </c>
      <c r="BA5" s="30">
        <f t="shared" ref="BA5" si="15">IF(ISERROR((BB5-AZ5)/BB5),"",(BB5-AZ5)/BB5)</f>
        <v>0.36149999999999999</v>
      </c>
      <c r="BB5" s="27">
        <f>IF(BH5="","",BH5*(1-50%))</f>
        <v>150</v>
      </c>
      <c r="BC5" s="57">
        <v>0.3</v>
      </c>
      <c r="BD5" s="27">
        <f>IF(BC5="","",BH5*BC5)</f>
        <v>90</v>
      </c>
      <c r="BE5" s="47">
        <v>15</v>
      </c>
      <c r="BF5" s="27">
        <f>IF(ISERROR(AZ5+BD5+BE5),"",AZ5+BD5+BE5)</f>
        <v>200.77</v>
      </c>
      <c r="BG5" s="59">
        <f>IF(BH5="","",(BH5-BF5)/BH5)</f>
        <v>0.33069999999999999</v>
      </c>
      <c r="BH5" s="47">
        <v>299.99</v>
      </c>
      <c r="BI5" s="3"/>
    </row>
  </sheetData>
  <sheetProtection insertRows="0" deleteRows="0" sort="0"/>
  <protectedRanges>
    <protectedRange sqref="A6:B87 D6:E87 C6:C86 AN2:BE5 BG2:BG5 A2:J5 T6:AY86 F6:R86 U2:X5 L2:R5 AC2:AC5 AK2:AK5 AH2:AI5" name="Range1"/>
    <protectedRange sqref="Y2:AA5 AD2:AG5" name="Range1_2"/>
    <protectedRange sqref="AJ2:AJ5" name="Range1_3"/>
    <protectedRange sqref="AL2:AM5" name="Range1_4"/>
    <protectedRange sqref="S2:S5" name="Range1_6"/>
    <protectedRange sqref="K2:K5" name="Range1_1"/>
  </protectedRanges>
  <phoneticPr fontId="9" type="noConversion"/>
  <dataValidations count="1">
    <dataValidation type="list" allowBlank="1" showInputMessage="1" showErrorMessage="1" sqref="X2:X5 R2:R5 D2:F5" xr:uid="{BB226CAE-0729-4F78-816A-AB1E83AB41F3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2025-10-22T02:56:11Z</dcterms:modified>
</cp:coreProperties>
</file>