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eather.zhu\Downloads\"/>
    </mc:Choice>
  </mc:AlternateContent>
  <xr:revisionPtr revIDLastSave="0" documentId="13_ncr:1_{83C5E047-E275-44FC-A6B0-B1F07467FF6F}" xr6:coauthVersionLast="47" xr6:coauthVersionMax="47" xr10:uidLastSave="{00000000-0000-0000-0000-000000000000}"/>
  <bookViews>
    <workbookView xWindow="-110" yWindow="-110" windowWidth="19420" windowHeight="10300" xr2:uid="{A40EC04A-D7B2-4BE2-A37A-220D6B445F0F}"/>
  </bookViews>
  <sheets>
    <sheet name="Item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D3" i="1" l="1"/>
  <c r="CA3" i="1"/>
  <c r="BU3" i="1"/>
  <c r="AZ3" i="1"/>
  <c r="AS3" i="1"/>
  <c r="AO3" i="1"/>
  <c r="AN3" i="1"/>
  <c r="AM3" i="1"/>
  <c r="AL3" i="1"/>
  <c r="AK3" i="1"/>
  <c r="AA3" i="1"/>
  <c r="T3" i="1"/>
  <c r="CD2" i="1"/>
  <c r="CA2" i="1"/>
  <c r="BT2" i="1" s="1"/>
  <c r="BU2" i="1"/>
  <c r="AZ2" i="1"/>
  <c r="AS2" i="1"/>
  <c r="AO2" i="1"/>
  <c r="AN2" i="1"/>
  <c r="AM2" i="1"/>
  <c r="AL2" i="1"/>
  <c r="AK2" i="1"/>
  <c r="AA2" i="1"/>
  <c r="T2" i="1"/>
  <c r="BS3" i="1" l="1"/>
  <c r="BL3" i="1" s="1"/>
  <c r="AQ2" i="1"/>
  <c r="AQ3" i="1"/>
  <c r="BS2" i="1"/>
  <c r="BI2" i="1" s="1"/>
  <c r="BT3" i="1"/>
  <c r="BL2" i="1"/>
  <c r="BO2" i="1"/>
  <c r="BB2" i="1"/>
  <c r="BI3" i="1" l="1"/>
  <c r="BO3" i="1"/>
  <c r="BB3" i="1"/>
  <c r="BD3" i="1"/>
  <c r="BF3" i="1"/>
  <c r="BP3" i="1" s="1"/>
  <c r="BQ3" i="1" s="1"/>
  <c r="BR3" i="1" s="1"/>
  <c r="BD2" i="1"/>
  <c r="BF2" i="1"/>
  <c r="BP2" i="1" s="1"/>
  <c r="BQ2" i="1" s="1"/>
  <c r="BR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AQ1" authorId="0" shapeId="0" xr:uid="{8E3D5776-3A3D-4B4B-B364-D91C55A13259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Z1" authorId="0" shapeId="0" xr:uid="{63606BD1-C08F-4992-8635-F5722CA0DDE8}">
      <text>
        <r>
          <rPr>
            <sz val="11"/>
            <rFont val="Calibri"/>
            <family val="2"/>
          </rPr>
          <t>[Total Testing Fee $]/[Estimated Order Units]</t>
        </r>
      </text>
    </comment>
    <comment ref="BB1" authorId="0" shapeId="0" xr:uid="{E28D13D4-42E1-4808-9A51-3060F816A7B3}">
      <text>
        <r>
          <rPr>
            <sz val="11"/>
            <rFont val="Calibri"/>
            <family val="2"/>
          </rPr>
          <t>[JLA FCA Price]*[DA %]</t>
        </r>
      </text>
    </comment>
    <comment ref="BD1" authorId="0" shapeId="0" xr:uid="{D505EEC5-DB66-4E49-815F-2136E8B7339D}">
      <text>
        <r>
          <rPr>
            <sz val="11"/>
            <rFont val="Calibri"/>
            <family val="2"/>
          </rPr>
          <t>[JLA FCA Price]*[Royalty %]</t>
        </r>
      </text>
    </comment>
    <comment ref="BF1" authorId="0" shapeId="0" xr:uid="{B650F7E7-A036-4586-ABDA-1EE6A4BB7F2A}">
      <text>
        <r>
          <rPr>
            <sz val="11"/>
            <rFont val="Calibri"/>
            <family val="2"/>
          </rPr>
          <t>[JLA FCA Price]*[Rebate %]</t>
        </r>
      </text>
    </comment>
    <comment ref="BI1" authorId="0" shapeId="0" xr:uid="{695A293E-5C2D-43F7-B197-1A393EEF9760}">
      <text>
        <r>
          <rPr>
            <sz val="11"/>
            <rFont val="Calibri"/>
            <family val="2"/>
          </rPr>
          <t>[JLA FCA Price]*[Load 1 %]</t>
        </r>
      </text>
    </comment>
    <comment ref="BL1" authorId="0" shapeId="0" xr:uid="{79B9B488-63F3-44DF-B24D-6680B88DF32D}">
      <text>
        <r>
          <rPr>
            <sz val="11"/>
            <rFont val="Calibri"/>
            <family val="2"/>
          </rPr>
          <t>[JLA FCA Price]*[Load 2 %]</t>
        </r>
      </text>
    </comment>
    <comment ref="BO1" authorId="0" shapeId="0" xr:uid="{F9E5BF95-06C0-4476-857E-7D5B4DA9CEDD}">
      <text>
        <r>
          <rPr>
            <sz val="11"/>
            <rFont val="Calibri"/>
            <family val="2"/>
          </rPr>
          <t>[JLA FCA Price]*[Load 3 %]</t>
        </r>
      </text>
    </comment>
    <comment ref="BP1" authorId="0" shapeId="0" xr:uid="{12032D8E-B160-4B79-B924-2E52916DD6C1}">
      <text>
        <r>
          <rPr>
            <sz val="11"/>
            <rFont val="Calibri"/>
            <family val="2"/>
          </rPr>
          <t>[DA $]+[Royalty $]+[General Load $]+[Load 1 $]+[Load 2 $]+[Load 3 $]</t>
        </r>
      </text>
    </comment>
    <comment ref="BQ1" authorId="0" shapeId="0" xr:uid="{CEC1AA41-784A-4E87-BC87-27FE8564524A}">
      <text>
        <r>
          <rPr>
            <sz val="11"/>
            <rFont val="Calibri"/>
            <family val="2"/>
          </rPr>
          <t>[Factory FCA Cost $]+[Testing Fee per Item]+[Total Load $]</t>
        </r>
      </text>
    </comment>
    <comment ref="BR1" authorId="0" shapeId="0" xr:uid="{27573960-34C4-411A-A853-68A4288D421D}">
      <text>
        <r>
          <rPr>
            <sz val="11"/>
            <rFont val="Calibri"/>
            <family val="2"/>
          </rPr>
          <t>([JLA FCA Price]-[FCA Cost with Load $])/[JLA FCA Price]</t>
        </r>
      </text>
    </comment>
    <comment ref="BS1" authorId="0" shapeId="0" xr:uid="{78CA7A6C-8CA9-4683-8602-CE27ADFFE8F7}">
      <text>
        <r>
          <rPr>
            <sz val="11"/>
            <rFont val="Calibri"/>
            <family val="2"/>
          </rPr>
          <t>[TGT Estimated Landing Price]-[Domestic Fee]-[Ocean Freight per Item]-[Duty per Item]</t>
        </r>
      </text>
    </comment>
    <comment ref="BT1" authorId="0" shapeId="0" xr:uid="{8231FA60-5DB6-4A06-A8E3-FC0EC261837E}">
      <text>
        <r>
          <rPr>
            <sz val="11"/>
            <rFont val="Calibri"/>
            <family val="2"/>
          </rPr>
          <t>[TGT Estimated Landing Price]-[Ocean Freight per Item]-[Duty per Item]</t>
        </r>
      </text>
    </comment>
    <comment ref="BU1" authorId="0" shapeId="0" xr:uid="{1597335D-E66B-4DC2-B65F-3CD817F3BADD}">
      <text>
        <r>
          <rPr>
            <sz val="11"/>
            <rFont val="Calibri"/>
            <family val="2"/>
          </rPr>
          <t>[Suggested Retail Price]*(1-[Retailer Markup %])</t>
        </r>
      </text>
    </comment>
    <comment ref="CA1" authorId="0" shapeId="0" xr:uid="{2D7B77CE-1745-4973-8AD0-B8457D3AD449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CD1" authorId="0" shapeId="0" xr:uid="{8667496A-02C3-45D9-9453-D214DC7459D2}">
      <text>
        <r>
          <rPr>
            <sz val="11"/>
            <rFont val="Calibri"/>
            <family val="2"/>
          </rPr>
          <t>[JLA DI Price]*[Duty Rate]</t>
        </r>
      </text>
    </comment>
  </commentList>
</comments>
</file>

<file path=xl/sharedStrings.xml><?xml version="1.0" encoding="utf-8"?>
<sst xmlns="http://schemas.openxmlformats.org/spreadsheetml/2006/main" count="126" uniqueCount="108">
  <si>
    <t>Trim</t>
  </si>
  <si>
    <t>Line No.</t>
  </si>
  <si>
    <t>Photo</t>
  </si>
  <si>
    <t>Program Name</t>
  </si>
  <si>
    <t>Factory Name</t>
  </si>
  <si>
    <t>Shipping Point</t>
  </si>
  <si>
    <t>Item No.</t>
  </si>
  <si>
    <t>UPC</t>
  </si>
  <si>
    <t>Customer Item#</t>
  </si>
  <si>
    <t>Additional Customer Item#</t>
  </si>
  <si>
    <t>Brand</t>
  </si>
  <si>
    <t>Licensor</t>
  </si>
  <si>
    <t>Pattern/Collection Name</t>
  </si>
  <si>
    <t>Item Description</t>
  </si>
  <si>
    <t>Description-Short</t>
  </si>
  <si>
    <t>Product Category</t>
  </si>
  <si>
    <t>Overall size (W x D x H in inch)</t>
  </si>
  <si>
    <t>Fabric Composition</t>
  </si>
  <si>
    <t>Main Material (Species of wood, ect.)</t>
  </si>
  <si>
    <t>Foam Construction</t>
  </si>
  <si>
    <t>material</t>
  </si>
  <si>
    <t>Material-Short</t>
  </si>
  <si>
    <t>Color</t>
  </si>
  <si>
    <t>Fabric Name &amp; Code</t>
  </si>
  <si>
    <t>Wood/Metal Finish</t>
  </si>
  <si>
    <t>Construction</t>
  </si>
  <si>
    <t>Trim Color (Nailhead/Kickplate Color)</t>
  </si>
  <si>
    <t>Unit of Measure</t>
  </si>
  <si>
    <t>Packaging Standard</t>
  </si>
  <si>
    <t>Package Type</t>
  </si>
  <si>
    <t>Net Weight (lb)</t>
  </si>
  <si>
    <t>Carton Gross Weight (lb)</t>
  </si>
  <si>
    <t>Carton Size L (in)</t>
  </si>
  <si>
    <t>Carton Size W (in)</t>
  </si>
  <si>
    <t>Carton Size H (in)</t>
  </si>
  <si>
    <t>Carton Size SH (in)</t>
  </si>
  <si>
    <t>Carton Gross Weight (kg)</t>
  </si>
  <si>
    <t>Carton Size L (cm)</t>
  </si>
  <si>
    <t>Carton Size W (cm)</t>
  </si>
  <si>
    <t>Carton Size H (cm)</t>
  </si>
  <si>
    <t>Carton Size SH (cm)</t>
  </si>
  <si>
    <t>Case Pack</t>
  </si>
  <si>
    <t>Cubic Meter per Carton</t>
  </si>
  <si>
    <t>Total Units per 40ft Container</t>
  </si>
  <si>
    <t>Girth</t>
  </si>
  <si>
    <t>MOQ</t>
  </si>
  <si>
    <t>Fabric Usage (M)</t>
  </si>
  <si>
    <t>Factory FCA Cost $</t>
  </si>
  <si>
    <t>UCCPM Price</t>
  </si>
  <si>
    <t>Total Testing Fee $</t>
  </si>
  <si>
    <t>Estimated Order Units</t>
  </si>
  <si>
    <t>Testing Fee per Item</t>
  </si>
  <si>
    <t>DA %</t>
  </si>
  <si>
    <t>DA $</t>
  </si>
  <si>
    <t>Licensed Brand Royalty %</t>
  </si>
  <si>
    <t>Licensed Brand Royalty $</t>
  </si>
  <si>
    <t>General Load %</t>
  </si>
  <si>
    <t>General Load $</t>
  </si>
  <si>
    <t>Load 1</t>
  </si>
  <si>
    <t>Load 1 %</t>
  </si>
  <si>
    <t>Load 1 $</t>
  </si>
  <si>
    <t>Load 2</t>
  </si>
  <si>
    <t>Load 2 %</t>
  </si>
  <si>
    <t>Load 2 $</t>
  </si>
  <si>
    <t>Load 3</t>
  </si>
  <si>
    <t>Load 3 %</t>
  </si>
  <si>
    <t>Load 3 $</t>
  </si>
  <si>
    <t>Total Load $</t>
  </si>
  <si>
    <t>JLA FCA Cost with Load</t>
  </si>
  <si>
    <t>JLA LDP MU%</t>
  </si>
  <si>
    <t>JLA FCA Price</t>
  </si>
  <si>
    <t>JLA FOB Price</t>
  </si>
  <si>
    <t>TGT Estimated Landing Price</t>
  </si>
  <si>
    <t>Suggested Retail Price</t>
  </si>
  <si>
    <t>Retailer Markup</t>
  </si>
  <si>
    <t>Additional Customer Price</t>
  </si>
  <si>
    <t>Domestic Charge</t>
  </si>
  <si>
    <t>40ft Container Freight</t>
  </si>
  <si>
    <t>Ocean Freight per Item $</t>
  </si>
  <si>
    <t>HTS Code</t>
  </si>
  <si>
    <t>Duty Rate</t>
  </si>
  <si>
    <t>Duty per Item $</t>
  </si>
  <si>
    <t>TG HH Round Top D2</t>
  </si>
  <si>
    <t>桐庐森龙浩</t>
  </si>
  <si>
    <t>Shanghai,China</t>
  </si>
  <si>
    <t>324-07-3795</t>
  </si>
  <si>
    <t xml:space="preserve">Brown Upholstered Round Top Mid Century Ottoman                                                      </t>
  </si>
  <si>
    <t xml:space="preserve">Upholstered Round Top Ottoman                                                 </t>
  </si>
  <si>
    <t>OTTOMAN</t>
  </si>
  <si>
    <t>Dia 18" x 18"H</t>
  </si>
  <si>
    <t>100% Polyester</t>
  </si>
  <si>
    <t>Rubber Wood, Plywood</t>
  </si>
  <si>
    <t>Rubber Wood, Plywood; 100% Polyester</t>
  </si>
  <si>
    <t>Multi</t>
  </si>
  <si>
    <t>9503-11 Wicklow Walnut</t>
  </si>
  <si>
    <t>SW Aged Oak (SWGO-15705)</t>
  </si>
  <si>
    <t>None KD</t>
  </si>
  <si>
    <t>Piece</t>
  </si>
  <si>
    <t>ISTA 3A</t>
  </si>
  <si>
    <t>Normal</t>
  </si>
  <si>
    <t>Payment surcharge</t>
  </si>
  <si>
    <t>Inspection Fee</t>
  </si>
  <si>
    <t>Design Fee</t>
  </si>
  <si>
    <t>9401.61.6011</t>
  </si>
  <si>
    <t>324-07-0143</t>
  </si>
  <si>
    <t xml:space="preserve">Upholstered Round Top Mid Century Ottoman                                                 </t>
  </si>
  <si>
    <t>Rubber Wood, Plywood;100% Polyester</t>
  </si>
  <si>
    <t>9503-3 Wicklow Fog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</si>
</sst>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0.0"/>
    <numFmt numFmtId="165" formatCode="0.000"/>
    <numFmt numFmtId="166" formatCode="&quot;$&quot;#,##0.00"/>
    <numFmt numFmtId="167" formatCode="_([$$-409]* #,##0.00_);_([$$-409]* \(#,##0.00\);_([$$-409]* &quot;-&quot;??_);_(@_)"/>
    <numFmt numFmtId="168" formatCode="[$￥-804]#,##0.00"/>
    <numFmt numFmtId="169" formatCode="_ [$¥-804]* #,##0.00_ ;_ [$¥-804]* \-#,##0.00_ ;_ [$¥-804]* &quot;-&quot;??_ ;_ @_ "/>
    <numFmt numFmtId="170" formatCode="_(* #,##0_);_(* \(#,##0\);_(* &quot;-&quot;??_);_(@_)"/>
    <numFmt numFmtId="171" formatCode="_-\$* #,##0.00_ ;_-\$* \-#,##0.00\ ;_-\$* &quot;-&quot;??_ ;_-@_ "/>
    <numFmt numFmtId="172" formatCode="\$#,##0.00;\-\$#,##0.00"/>
  </numFmts>
  <fonts count="10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name val="宋体"/>
      <family val="3"/>
      <charset val="134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43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1" applyAlignment="1">
      <alignment horizontal="center" wrapText="1"/>
    </xf>
    <xf numFmtId="0" fontId="1" fillId="0" borderId="0" xfId="1" applyAlignment="1">
      <alignment wrapText="1"/>
    </xf>
    <xf numFmtId="2" fontId="1" fillId="0" borderId="0" xfId="1" applyNumberFormat="1" applyAlignment="1">
      <alignment wrapText="1"/>
    </xf>
    <xf numFmtId="164" fontId="1" fillId="0" borderId="0" xfId="1" applyNumberFormat="1" applyAlignment="1">
      <alignment wrapText="1"/>
    </xf>
    <xf numFmtId="1" fontId="1" fillId="0" borderId="0" xfId="1" applyNumberFormat="1" applyAlignment="1">
      <alignment wrapText="1"/>
    </xf>
    <xf numFmtId="165" fontId="1" fillId="0" borderId="0" xfId="1" applyNumberFormat="1" applyAlignment="1">
      <alignment wrapText="1"/>
    </xf>
    <xf numFmtId="166" fontId="1" fillId="0" borderId="0" xfId="1" applyNumberFormat="1" applyAlignment="1">
      <alignment wrapText="1"/>
    </xf>
    <xf numFmtId="3" fontId="1" fillId="0" borderId="0" xfId="1" applyNumberFormat="1" applyAlignment="1">
      <alignment wrapText="1"/>
    </xf>
    <xf numFmtId="10" fontId="1" fillId="0" borderId="0" xfId="1" applyNumberFormat="1" applyAlignment="1">
      <alignment wrapText="1"/>
    </xf>
    <xf numFmtId="0" fontId="2" fillId="0" borderId="2" xfId="1" applyFont="1" applyBorder="1" applyAlignment="1">
      <alignment horizontal="center" wrapText="1"/>
    </xf>
    <xf numFmtId="0" fontId="2" fillId="4" borderId="2" xfId="1" applyFont="1" applyFill="1" applyBorder="1" applyAlignment="1">
      <alignment horizontal="center" wrapText="1"/>
    </xf>
    <xf numFmtId="0" fontId="3" fillId="4" borderId="2" xfId="1" applyFont="1" applyFill="1" applyBorder="1" applyAlignment="1">
      <alignment horizontal="center" wrapText="1"/>
    </xf>
    <xf numFmtId="0" fontId="2" fillId="5" borderId="2" xfId="1" applyFont="1" applyFill="1" applyBorder="1" applyAlignment="1">
      <alignment horizontal="center" wrapText="1"/>
    </xf>
    <xf numFmtId="0" fontId="3" fillId="5" borderId="2" xfId="1" applyFont="1" applyFill="1" applyBorder="1" applyAlignment="1">
      <alignment horizontal="center" wrapText="1"/>
    </xf>
    <xf numFmtId="2" fontId="2" fillId="5" borderId="2" xfId="1" applyNumberFormat="1" applyFont="1" applyFill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2" fontId="3" fillId="0" borderId="2" xfId="1" applyNumberFormat="1" applyFont="1" applyBorder="1" applyAlignment="1">
      <alignment horizontal="center" wrapText="1"/>
    </xf>
    <xf numFmtId="2" fontId="2" fillId="0" borderId="2" xfId="1" applyNumberFormat="1" applyFont="1" applyBorder="1" applyAlignment="1">
      <alignment horizontal="center" wrapText="1"/>
    </xf>
    <xf numFmtId="164" fontId="2" fillId="0" borderId="2" xfId="1" applyNumberFormat="1" applyFont="1" applyBorder="1" applyAlignment="1">
      <alignment horizontal="center" wrapText="1"/>
    </xf>
    <xf numFmtId="2" fontId="5" fillId="0" borderId="2" xfId="2" applyNumberFormat="1" applyFont="1" applyBorder="1" applyAlignment="1">
      <alignment wrapText="1"/>
    </xf>
    <xf numFmtId="164" fontId="5" fillId="0" borderId="2" xfId="2" applyNumberFormat="1" applyFont="1" applyBorder="1" applyAlignment="1">
      <alignment wrapText="1"/>
    </xf>
    <xf numFmtId="1" fontId="2" fillId="0" borderId="2" xfId="1" applyNumberFormat="1" applyFont="1" applyBorder="1" applyAlignment="1">
      <alignment horizontal="center" wrapText="1"/>
    </xf>
    <xf numFmtId="165" fontId="5" fillId="0" borderId="2" xfId="2" applyNumberFormat="1" applyFont="1" applyBorder="1" applyAlignment="1">
      <alignment wrapText="1"/>
    </xf>
    <xf numFmtId="1" fontId="6" fillId="0" borderId="2" xfId="2" applyNumberFormat="1" applyFont="1" applyBorder="1" applyAlignment="1">
      <alignment wrapText="1"/>
    </xf>
    <xf numFmtId="1" fontId="5" fillId="0" borderId="2" xfId="2" applyNumberFormat="1" applyFont="1" applyBorder="1" applyAlignment="1">
      <alignment wrapText="1"/>
    </xf>
    <xf numFmtId="164" fontId="2" fillId="0" borderId="1" xfId="1" applyNumberFormat="1" applyFont="1" applyBorder="1" applyAlignment="1">
      <alignment horizontal="center" wrapText="1"/>
    </xf>
    <xf numFmtId="166" fontId="2" fillId="6" borderId="1" xfId="1" applyNumberFormat="1" applyFont="1" applyFill="1" applyBorder="1" applyAlignment="1">
      <alignment horizontal="center" wrapText="1"/>
    </xf>
    <xf numFmtId="166" fontId="2" fillId="2" borderId="2" xfId="1" applyNumberFormat="1" applyFont="1" applyFill="1" applyBorder="1" applyAlignment="1">
      <alignment horizontal="center" wrapText="1"/>
    </xf>
    <xf numFmtId="166" fontId="2" fillId="0" borderId="2" xfId="1" applyNumberFormat="1" applyFont="1" applyBorder="1" applyAlignment="1">
      <alignment horizontal="center" wrapText="1"/>
    </xf>
    <xf numFmtId="3" fontId="2" fillId="0" borderId="2" xfId="1" applyNumberFormat="1" applyFont="1" applyBorder="1" applyAlignment="1">
      <alignment horizontal="center" wrapText="1"/>
    </xf>
    <xf numFmtId="166" fontId="5" fillId="0" borderId="2" xfId="2" applyNumberFormat="1" applyFont="1" applyBorder="1" applyAlignment="1">
      <alignment wrapText="1"/>
    </xf>
    <xf numFmtId="10" fontId="2" fillId="0" borderId="2" xfId="1" applyNumberFormat="1" applyFont="1" applyBorder="1" applyAlignment="1">
      <alignment horizontal="center" wrapText="1"/>
    </xf>
    <xf numFmtId="166" fontId="7" fillId="0" borderId="2" xfId="2" applyNumberFormat="1" applyFont="1" applyBorder="1" applyAlignment="1">
      <alignment wrapText="1"/>
    </xf>
    <xf numFmtId="166" fontId="5" fillId="3" borderId="2" xfId="2" applyNumberFormat="1" applyFont="1" applyFill="1" applyBorder="1" applyAlignment="1">
      <alignment wrapText="1"/>
    </xf>
    <xf numFmtId="10" fontId="5" fillId="3" borderId="2" xfId="2" applyNumberFormat="1" applyFont="1" applyFill="1" applyBorder="1" applyAlignment="1">
      <alignment wrapText="1"/>
    </xf>
    <xf numFmtId="10" fontId="5" fillId="7" borderId="2" xfId="2" applyNumberFormat="1" applyFont="1" applyFill="1" applyBorder="1" applyAlignment="1">
      <alignment wrapText="1"/>
    </xf>
    <xf numFmtId="166" fontId="2" fillId="3" borderId="2" xfId="1" applyNumberFormat="1" applyFont="1" applyFill="1" applyBorder="1" applyAlignment="1">
      <alignment horizontal="center" wrapText="1"/>
    </xf>
    <xf numFmtId="10" fontId="7" fillId="3" borderId="2" xfId="2" applyNumberFormat="1" applyFont="1" applyFill="1" applyBorder="1" applyAlignment="1">
      <alignment wrapText="1"/>
    </xf>
    <xf numFmtId="166" fontId="7" fillId="3" borderId="1" xfId="2" applyNumberFormat="1" applyFont="1" applyFill="1" applyBorder="1" applyAlignment="1">
      <alignment wrapText="1"/>
    </xf>
    <xf numFmtId="166" fontId="5" fillId="5" borderId="2" xfId="2" applyNumberFormat="1" applyFont="1" applyFill="1" applyBorder="1" applyAlignment="1">
      <alignment wrapText="1"/>
    </xf>
    <xf numFmtId="0" fontId="1" fillId="0" borderId="2" xfId="1" applyBorder="1" applyAlignment="1">
      <alignment horizontal="center"/>
    </xf>
    <xf numFmtId="0" fontId="1" fillId="0" borderId="2" xfId="1" applyBorder="1"/>
    <xf numFmtId="0" fontId="1" fillId="0" borderId="2" xfId="1" applyBorder="1" applyAlignment="1">
      <alignment wrapText="1"/>
    </xf>
    <xf numFmtId="167" fontId="1" fillId="0" borderId="2" xfId="1" applyNumberFormat="1" applyBorder="1"/>
    <xf numFmtId="168" fontId="1" fillId="0" borderId="2" xfId="1" applyNumberFormat="1" applyBorder="1" applyAlignment="1">
      <alignment horizontal="left" vertical="top" wrapText="1"/>
    </xf>
    <xf numFmtId="168" fontId="1" fillId="0" borderId="2" xfId="1" applyNumberFormat="1" applyBorder="1" applyAlignment="1">
      <alignment wrapText="1"/>
    </xf>
    <xf numFmtId="169" fontId="1" fillId="0" borderId="2" xfId="1" applyNumberFormat="1" applyBorder="1" applyAlignment="1">
      <alignment wrapText="1"/>
    </xf>
    <xf numFmtId="2" fontId="1" fillId="8" borderId="2" xfId="1" applyNumberFormat="1" applyFill="1" applyBorder="1"/>
    <xf numFmtId="2" fontId="1" fillId="0" borderId="2" xfId="1" applyNumberFormat="1" applyBorder="1"/>
    <xf numFmtId="164" fontId="1" fillId="0" borderId="2" xfId="1" applyNumberFormat="1" applyBorder="1"/>
    <xf numFmtId="164" fontId="1" fillId="8" borderId="2" xfId="1" applyNumberFormat="1" applyFill="1" applyBorder="1"/>
    <xf numFmtId="170" fontId="9" fillId="0" borderId="2" xfId="3" applyNumberFormat="1" applyFont="1" applyFill="1" applyBorder="1" applyAlignment="1">
      <alignment horizontal="center" vertical="center" wrapText="1"/>
    </xf>
    <xf numFmtId="165" fontId="1" fillId="8" borderId="2" xfId="1" applyNumberFormat="1" applyFill="1" applyBorder="1"/>
    <xf numFmtId="1" fontId="1" fillId="0" borderId="2" xfId="1" applyNumberFormat="1" applyBorder="1"/>
    <xf numFmtId="1" fontId="0" fillId="8" borderId="2" xfId="0" applyNumberFormat="1" applyFill="1" applyBorder="1"/>
    <xf numFmtId="164" fontId="1" fillId="0" borderId="1" xfId="1" applyNumberFormat="1" applyBorder="1"/>
    <xf numFmtId="171" fontId="1" fillId="0" borderId="1" xfId="1" applyNumberFormat="1" applyBorder="1"/>
    <xf numFmtId="172" fontId="1" fillId="0" borderId="2" xfId="1" applyNumberFormat="1" applyBorder="1"/>
    <xf numFmtId="166" fontId="1" fillId="0" borderId="1" xfId="1" applyNumberFormat="1" applyBorder="1"/>
    <xf numFmtId="3" fontId="1" fillId="0" borderId="1" xfId="1" applyNumberFormat="1" applyBorder="1"/>
    <xf numFmtId="166" fontId="1" fillId="8" borderId="2" xfId="1" applyNumberFormat="1" applyFill="1" applyBorder="1"/>
    <xf numFmtId="10" fontId="1" fillId="0" borderId="2" xfId="1" applyNumberFormat="1" applyBorder="1"/>
    <xf numFmtId="166" fontId="1" fillId="0" borderId="2" xfId="1" applyNumberFormat="1" applyBorder="1"/>
    <xf numFmtId="10" fontId="0" fillId="8" borderId="2" xfId="4" applyNumberFormat="1" applyFont="1" applyFill="1" applyBorder="1" applyAlignment="1"/>
    <xf numFmtId="10" fontId="0" fillId="0" borderId="2" xfId="4" applyNumberFormat="1" applyFont="1" applyFill="1" applyBorder="1" applyAlignment="1"/>
    <xf numFmtId="166" fontId="1" fillId="0" borderId="2" xfId="1" applyNumberFormat="1" applyBorder="1" applyAlignment="1">
      <alignment wrapText="1"/>
    </xf>
    <xf numFmtId="3" fontId="1" fillId="0" borderId="2" xfId="1" applyNumberFormat="1" applyBorder="1"/>
    <xf numFmtId="9" fontId="1" fillId="0" borderId="2" xfId="1" applyNumberFormat="1" applyBorder="1"/>
    <xf numFmtId="0" fontId="1" fillId="0" borderId="0" xfId="1"/>
    <xf numFmtId="168" fontId="1" fillId="0" borderId="2" xfId="1" applyNumberFormat="1" applyBorder="1"/>
  </cellXfs>
  <cellStyles count="5">
    <cellStyle name="Comma 5" xfId="3" xr:uid="{B31EA606-94E1-404A-9444-AF86B4FAF488}"/>
    <cellStyle name="Normal" xfId="0" builtinId="0"/>
    <cellStyle name="Normal 2" xfId="1" xr:uid="{307D7691-CFD5-4C68-BFA6-F3F0379C2743}"/>
    <cellStyle name="Normal 2 18 2" xfId="2" xr:uid="{841968A7-91AE-42E6-AE66-74CD983BA6BB}"/>
    <cellStyle name="Percent 2" xfId="4" xr:uid="{DC6C009E-A498-4021-9AC8-308171247B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E18CF-22D4-4BEC-B12E-08C4206AB665}">
  <dimension ref="A1:CD4"/>
  <sheetViews>
    <sheetView tabSelected="1" topLeftCell="BL1" zoomScale="99" zoomScaleNormal="99" workbookViewId="0">
      <selection activeCell="BS12" sqref="BS12"/>
    </sheetView>
  </sheetViews>
  <sheetFormatPr defaultColWidth="9.1796875" defaultRowHeight="14.5"/>
  <cols>
    <col min="1" max="1" width="10.1796875" style="1" customWidth="1"/>
    <col min="2" max="2" width="7.1796875" style="2" customWidth="1"/>
    <col min="3" max="3" width="16" style="2" customWidth="1"/>
    <col min="4" max="4" width="8.7265625" style="2" customWidth="1"/>
    <col min="5" max="5" width="9.36328125" style="2" customWidth="1"/>
    <col min="6" max="6" width="7.81640625" style="2" customWidth="1"/>
    <col min="7" max="7" width="8.81640625" style="2" customWidth="1"/>
    <col min="8" max="8" width="11.7265625" style="2" customWidth="1"/>
    <col min="9" max="9" width="13.7265625" style="2" customWidth="1"/>
    <col min="10" max="10" width="7.81640625" style="2" customWidth="1"/>
    <col min="11" max="11" width="9" style="2" customWidth="1"/>
    <col min="12" max="12" width="9.1796875" style="2" customWidth="1"/>
    <col min="13" max="14" width="7.453125" style="2" customWidth="1"/>
    <col min="15" max="16" width="11.1796875" style="2" customWidth="1"/>
    <col min="17" max="17" width="13.36328125" style="2" customWidth="1"/>
    <col min="18" max="18" width="15" style="2" customWidth="1"/>
    <col min="19" max="19" width="8.453125" style="2" customWidth="1"/>
    <col min="20" max="20" width="21.6328125" style="3" customWidth="1"/>
    <col min="21" max="21" width="8.453125" style="2" customWidth="1"/>
    <col min="22" max="22" width="8.7265625" style="2" customWidth="1"/>
    <col min="23" max="23" width="11.36328125" style="2" customWidth="1"/>
    <col min="24" max="24" width="8.453125" style="2" customWidth="1"/>
    <col min="25" max="25" width="12.08984375" style="2" customWidth="1"/>
    <col min="26" max="26" width="10.6328125" style="2" customWidth="1"/>
    <col min="27" max="27" width="18.453125" style="3" customWidth="1"/>
    <col min="28" max="29" width="8.81640625" style="2" customWidth="1"/>
    <col min="30" max="30" width="9.36328125" style="2" customWidth="1"/>
    <col min="31" max="31" width="9.36328125" style="3" customWidth="1"/>
    <col min="32" max="32" width="10.7265625" style="3" customWidth="1"/>
    <col min="33" max="33" width="8.1796875" style="4" customWidth="1"/>
    <col min="34" max="36" width="8.81640625" style="4" customWidth="1"/>
    <col min="37" max="37" width="11.36328125" style="3" customWidth="1"/>
    <col min="38" max="38" width="8.1796875" style="4" customWidth="1"/>
    <col min="39" max="39" width="8.81640625" style="4" customWidth="1"/>
    <col min="40" max="41" width="7.1796875" style="4" customWidth="1"/>
    <col min="42" max="42" width="6.1796875" style="5" customWidth="1"/>
    <col min="43" max="43" width="10" style="6" customWidth="1"/>
    <col min="44" max="44" width="9.81640625" style="5" customWidth="1"/>
    <col min="45" max="45" width="8.08984375" style="7" customWidth="1"/>
    <col min="46" max="46" width="7.26953125" style="5" customWidth="1"/>
    <col min="47" max="47" width="8.08984375" style="4" customWidth="1"/>
    <col min="48" max="48" width="10.26953125" style="7" customWidth="1"/>
    <col min="49" max="49" width="8.08984375" style="7" customWidth="1"/>
    <col min="50" max="50" width="9.81640625" style="7" customWidth="1"/>
    <col min="51" max="51" width="9.81640625" style="8" customWidth="1"/>
    <col min="52" max="52" width="8.08984375" style="7" customWidth="1"/>
    <col min="53" max="53" width="7.90625" style="9" customWidth="1"/>
    <col min="54" max="54" width="5.90625" style="7" customWidth="1"/>
    <col min="55" max="55" width="10.26953125" style="9" customWidth="1"/>
    <col min="56" max="56" width="9.1796875" style="7" customWidth="1"/>
    <col min="57" max="57" width="8.08984375" style="9" customWidth="1"/>
    <col min="58" max="58" width="9.1796875" style="7" customWidth="1"/>
    <col min="59" max="59" width="7.81640625" style="7" customWidth="1"/>
    <col min="60" max="60" width="8.08984375" style="9" customWidth="1"/>
    <col min="61" max="62" width="9.1796875" style="7" customWidth="1"/>
    <col min="63" max="63" width="11.6328125" style="9" customWidth="1"/>
    <col min="64" max="64" width="10.90625" style="7" customWidth="1"/>
    <col min="65" max="65" width="8.36328125" style="7" customWidth="1"/>
    <col min="66" max="66" width="9.90625" style="9" customWidth="1"/>
    <col min="67" max="67" width="9.90625" style="7" customWidth="1"/>
    <col min="68" max="68" width="7.81640625" style="7" customWidth="1"/>
    <col min="69" max="70" width="9.6328125" style="7" customWidth="1"/>
    <col min="71" max="73" width="12.1796875" style="7" customWidth="1"/>
    <col min="74" max="74" width="9.1796875" style="2" customWidth="1"/>
    <col min="75" max="75" width="9.1796875" style="2"/>
    <col min="76" max="77" width="10.1796875" style="7" customWidth="1"/>
    <col min="78" max="78" width="9.54296875" style="2" customWidth="1"/>
    <col min="79" max="79" width="8.90625" style="7" customWidth="1"/>
    <col min="80" max="80" width="7.81640625" style="2" customWidth="1"/>
    <col min="81" max="81" width="8.453125" style="9" customWidth="1"/>
    <col min="82" max="82" width="9" style="7" customWidth="1"/>
    <col min="83" max="16384" width="9.1796875" style="2"/>
  </cols>
  <sheetData>
    <row r="1" spans="1:82" ht="54" customHeight="1">
      <c r="A1" s="10" t="s">
        <v>1</v>
      </c>
      <c r="B1" s="10" t="s">
        <v>2</v>
      </c>
      <c r="C1" s="11" t="s">
        <v>3</v>
      </c>
      <c r="D1" s="11" t="s">
        <v>4</v>
      </c>
      <c r="E1" s="11" t="s">
        <v>5</v>
      </c>
      <c r="F1" s="11" t="s">
        <v>6</v>
      </c>
      <c r="G1" s="11" t="s">
        <v>7</v>
      </c>
      <c r="H1" s="11" t="s">
        <v>8</v>
      </c>
      <c r="I1" s="11" t="s">
        <v>9</v>
      </c>
      <c r="J1" s="12" t="s">
        <v>10</v>
      </c>
      <c r="K1" s="12" t="s">
        <v>11</v>
      </c>
      <c r="L1" s="11" t="s">
        <v>12</v>
      </c>
      <c r="M1" s="13" t="s">
        <v>13</v>
      </c>
      <c r="N1" s="13" t="s">
        <v>14</v>
      </c>
      <c r="O1" s="14" t="s">
        <v>15</v>
      </c>
      <c r="P1" s="15" t="s">
        <v>16</v>
      </c>
      <c r="Q1" s="12" t="s">
        <v>17</v>
      </c>
      <c r="R1" s="12" t="s">
        <v>18</v>
      </c>
      <c r="S1" s="12" t="s">
        <v>19</v>
      </c>
      <c r="T1" s="15" t="s">
        <v>20</v>
      </c>
      <c r="U1" s="13" t="s">
        <v>21</v>
      </c>
      <c r="V1" s="13" t="s">
        <v>22</v>
      </c>
      <c r="W1" s="12" t="s">
        <v>23</v>
      </c>
      <c r="X1" s="12" t="s">
        <v>24</v>
      </c>
      <c r="Y1" s="12" t="s">
        <v>25</v>
      </c>
      <c r="Z1" s="12" t="s">
        <v>26</v>
      </c>
      <c r="AA1" s="15" t="s">
        <v>0</v>
      </c>
      <c r="AB1" s="13" t="s">
        <v>27</v>
      </c>
      <c r="AC1" s="10" t="s">
        <v>28</v>
      </c>
      <c r="AD1" s="16" t="s">
        <v>29</v>
      </c>
      <c r="AE1" s="17" t="s">
        <v>30</v>
      </c>
      <c r="AF1" s="18" t="s">
        <v>31</v>
      </c>
      <c r="AG1" s="19" t="s">
        <v>32</v>
      </c>
      <c r="AH1" s="19" t="s">
        <v>33</v>
      </c>
      <c r="AI1" s="19" t="s">
        <v>34</v>
      </c>
      <c r="AJ1" s="19" t="s">
        <v>35</v>
      </c>
      <c r="AK1" s="20" t="s">
        <v>36</v>
      </c>
      <c r="AL1" s="21" t="s">
        <v>37</v>
      </c>
      <c r="AM1" s="21" t="s">
        <v>38</v>
      </c>
      <c r="AN1" s="21" t="s">
        <v>39</v>
      </c>
      <c r="AO1" s="21" t="s">
        <v>40</v>
      </c>
      <c r="AP1" s="22" t="s">
        <v>41</v>
      </c>
      <c r="AQ1" s="23" t="s">
        <v>42</v>
      </c>
      <c r="AR1" s="24" t="s">
        <v>43</v>
      </c>
      <c r="AS1" s="25" t="s">
        <v>44</v>
      </c>
      <c r="AT1" s="22" t="s">
        <v>45</v>
      </c>
      <c r="AU1" s="26" t="s">
        <v>46</v>
      </c>
      <c r="AV1" s="27" t="s">
        <v>47</v>
      </c>
      <c r="AW1" s="28" t="s">
        <v>48</v>
      </c>
      <c r="AX1" s="29" t="s">
        <v>49</v>
      </c>
      <c r="AY1" s="30" t="s">
        <v>50</v>
      </c>
      <c r="AZ1" s="31" t="s">
        <v>51</v>
      </c>
      <c r="BA1" s="32" t="s">
        <v>52</v>
      </c>
      <c r="BB1" s="31" t="s">
        <v>53</v>
      </c>
      <c r="BC1" s="32" t="s">
        <v>54</v>
      </c>
      <c r="BD1" s="31" t="s">
        <v>55</v>
      </c>
      <c r="BE1" s="32" t="s">
        <v>56</v>
      </c>
      <c r="BF1" s="31" t="s">
        <v>57</v>
      </c>
      <c r="BG1" s="33" t="s">
        <v>58</v>
      </c>
      <c r="BH1" s="32" t="s">
        <v>59</v>
      </c>
      <c r="BI1" s="31" t="s">
        <v>60</v>
      </c>
      <c r="BJ1" s="33" t="s">
        <v>61</v>
      </c>
      <c r="BK1" s="32" t="s">
        <v>62</v>
      </c>
      <c r="BL1" s="31" t="s">
        <v>63</v>
      </c>
      <c r="BM1" s="33" t="s">
        <v>64</v>
      </c>
      <c r="BN1" s="32" t="s">
        <v>65</v>
      </c>
      <c r="BO1" s="31" t="s">
        <v>66</v>
      </c>
      <c r="BP1" s="31" t="s">
        <v>67</v>
      </c>
      <c r="BQ1" s="34" t="s">
        <v>68</v>
      </c>
      <c r="BR1" s="35" t="s">
        <v>69</v>
      </c>
      <c r="BS1" s="36" t="s">
        <v>70</v>
      </c>
      <c r="BT1" s="35" t="s">
        <v>71</v>
      </c>
      <c r="BU1" s="34" t="s">
        <v>72</v>
      </c>
      <c r="BV1" s="37" t="s">
        <v>73</v>
      </c>
      <c r="BW1" s="38" t="s">
        <v>74</v>
      </c>
      <c r="BX1" s="39" t="s">
        <v>75</v>
      </c>
      <c r="BY1" s="39" t="s">
        <v>76</v>
      </c>
      <c r="BZ1" s="10" t="s">
        <v>77</v>
      </c>
      <c r="CA1" s="31" t="s">
        <v>78</v>
      </c>
      <c r="CB1" s="10" t="s">
        <v>79</v>
      </c>
      <c r="CC1" s="32" t="s">
        <v>80</v>
      </c>
      <c r="CD1" s="40" t="s">
        <v>81</v>
      </c>
    </row>
    <row r="2" spans="1:82" s="69" customFormat="1" ht="14.5" customHeight="1">
      <c r="A2" s="41">
        <v>1</v>
      </c>
      <c r="B2" s="42"/>
      <c r="C2" s="42" t="s">
        <v>82</v>
      </c>
      <c r="D2" s="42" t="s">
        <v>83</v>
      </c>
      <c r="E2" s="42" t="s">
        <v>84</v>
      </c>
      <c r="F2" s="42"/>
      <c r="G2" s="42"/>
      <c r="H2" s="42" t="s">
        <v>85</v>
      </c>
      <c r="I2" s="43"/>
      <c r="J2" s="42"/>
      <c r="K2" s="42"/>
      <c r="L2" s="44"/>
      <c r="M2" s="42" t="s">
        <v>86</v>
      </c>
      <c r="N2" s="42" t="s">
        <v>87</v>
      </c>
      <c r="O2" s="42" t="s">
        <v>88</v>
      </c>
      <c r="P2" s="42" t="s">
        <v>89</v>
      </c>
      <c r="Q2" s="45" t="s">
        <v>90</v>
      </c>
      <c r="R2" s="46" t="s">
        <v>91</v>
      </c>
      <c r="S2" s="47"/>
      <c r="T2" s="48" t="str">
        <f>_xlfn.TEXTJOIN("; ",TRUE,Q2:S2)</f>
        <v>100% Polyester; Rubber Wood, Plywood</v>
      </c>
      <c r="U2" s="49" t="s">
        <v>92</v>
      </c>
      <c r="V2" s="42" t="s">
        <v>93</v>
      </c>
      <c r="W2" s="43" t="s">
        <v>94</v>
      </c>
      <c r="X2" s="43" t="s">
        <v>95</v>
      </c>
      <c r="Y2" s="46" t="s">
        <v>96</v>
      </c>
      <c r="Z2" s="43"/>
      <c r="AA2" s="48" t="str">
        <f>_xlfn.TEXTJOIN("; ",TRUE,W2:Z2)</f>
        <v>9503-11 Wicklow Walnut; SW Aged Oak (SWGO-15705); None KD</v>
      </c>
      <c r="AB2" s="42" t="s">
        <v>97</v>
      </c>
      <c r="AC2" s="42" t="s">
        <v>98</v>
      </c>
      <c r="AD2" s="42" t="s">
        <v>99</v>
      </c>
      <c r="AE2" s="49">
        <v>8.8000000000000007</v>
      </c>
      <c r="AF2" s="49">
        <v>12.1</v>
      </c>
      <c r="AG2" s="50">
        <v>18.8</v>
      </c>
      <c r="AH2" s="50">
        <v>18.8</v>
      </c>
      <c r="AI2" s="50">
        <v>18.8</v>
      </c>
      <c r="AJ2" s="50"/>
      <c r="AK2" s="48">
        <f t="shared" ref="AK2:AK3" si="0">AF2*0.454</f>
        <v>5.49</v>
      </c>
      <c r="AL2" s="51">
        <f t="shared" ref="AL2:AO3" si="1">AG2*2.54</f>
        <v>47.8</v>
      </c>
      <c r="AM2" s="51">
        <f t="shared" si="1"/>
        <v>47.8</v>
      </c>
      <c r="AN2" s="51">
        <f t="shared" si="1"/>
        <v>47.8</v>
      </c>
      <c r="AO2" s="51">
        <f t="shared" si="1"/>
        <v>0</v>
      </c>
      <c r="AP2" s="52">
        <v>1</v>
      </c>
      <c r="AQ2" s="53">
        <f>IF(AJ2="",AL2*AM2*AN2/1000000,AL2*AM2*(AN2/2+AO2/2)/1000000)</f>
        <v>0.109</v>
      </c>
      <c r="AR2" s="54">
        <v>606</v>
      </c>
      <c r="AS2" s="55">
        <f>MAX(ROUNDUP(AG2,0),ROUNDUP(AH2,0),ROUNDUP(AI2,0))+((MIN(ROUNDUP(AG2,0),ROUNDUP(AH2,0),ROUNDUP(AI2,0))+MEDIAN(ROUNDUP(AG2,0),ROUNDUP(AH2,0),ROUNDUP(AI2,0))))*2</f>
        <v>95</v>
      </c>
      <c r="AT2" s="54">
        <v>5000</v>
      </c>
      <c r="AU2" s="56">
        <v>0.3</v>
      </c>
      <c r="AV2" s="57">
        <v>16.899999999999999</v>
      </c>
      <c r="AW2" s="58">
        <v>19.07</v>
      </c>
      <c r="AX2" s="59">
        <v>900</v>
      </c>
      <c r="AY2" s="60">
        <v>5000</v>
      </c>
      <c r="AZ2" s="61">
        <f>IF(ISERROR(AX2/AY2),"",AX2/AY2)</f>
        <v>0.18</v>
      </c>
      <c r="BA2" s="62">
        <v>0.1</v>
      </c>
      <c r="BB2" s="61">
        <f t="shared" ref="BB2:BB3" si="2">IF(ISERROR(BS2*BA2),"",BS2*BA2)</f>
        <v>2.4</v>
      </c>
      <c r="BC2" s="62">
        <v>0</v>
      </c>
      <c r="BD2" s="61">
        <f t="shared" ref="BD2:BD3" si="3">IF(ISERROR(BS2*BC2),"",BS2*BC2)</f>
        <v>0</v>
      </c>
      <c r="BE2" s="62">
        <v>0.01</v>
      </c>
      <c r="BF2" s="61">
        <f t="shared" ref="BF2:BF3" si="4">IF(ISERROR(BS2*BE2),"",BS2*BE2)</f>
        <v>0.24</v>
      </c>
      <c r="BG2" s="63" t="s">
        <v>100</v>
      </c>
      <c r="BH2" s="62">
        <v>0.01</v>
      </c>
      <c r="BI2" s="61">
        <f t="shared" ref="BI2:BI3" si="5">IF(ISERROR(BS2*BH2),"",BS2*BH2)</f>
        <v>0.24</v>
      </c>
      <c r="BJ2" s="63" t="s">
        <v>101</v>
      </c>
      <c r="BK2" s="62">
        <v>0</v>
      </c>
      <c r="BL2" s="61">
        <f t="shared" ref="BL2:BL3" si="6">IF(ISERROR(BS2*BK2),"",BS2*BK2)</f>
        <v>0</v>
      </c>
      <c r="BM2" s="63" t="s">
        <v>102</v>
      </c>
      <c r="BN2" s="62">
        <v>0</v>
      </c>
      <c r="BO2" s="61">
        <f t="shared" ref="BO2:BO3" si="7">IF(ISERROR(BS2*BN2),"",BS2*BN2)</f>
        <v>0</v>
      </c>
      <c r="BP2" s="61">
        <f>IF(ISERROR(BB2+BD2+BF2+BI2+BL2+BO2),"",BB2+BD2+BF2+BI2+BL2+BO2)</f>
        <v>2.88</v>
      </c>
      <c r="BQ2" s="61">
        <f>IF(ISERROR(AV2+AZ2+BP2),"",AV2+AZ2+BP2)</f>
        <v>19.96</v>
      </c>
      <c r="BR2" s="64">
        <f t="shared" ref="BR2:BR3" si="8">IF(ISERROR((BS2-BQ2)/BS2),"",(BS2-BQ2)/BS2)</f>
        <v>0.1673</v>
      </c>
      <c r="BS2" s="61">
        <f>IF(ISERROR(BU2-BY2-CA2-CD2),"",BU2-BY2-CA2-CD2)</f>
        <v>23.97</v>
      </c>
      <c r="BT2" s="61">
        <f>IF(ISERROR(BU2-CA2-CD2),"",BU2-CA2-CD2)</f>
        <v>25.17</v>
      </c>
      <c r="BU2" s="61">
        <f>IF(BV2="","",BV2*(1-BW2))</f>
        <v>35.18</v>
      </c>
      <c r="BV2" s="58">
        <v>99.99</v>
      </c>
      <c r="BW2" s="65">
        <v>0.6482</v>
      </c>
      <c r="BX2" s="66"/>
      <c r="BY2" s="66">
        <v>1.2</v>
      </c>
      <c r="BZ2" s="67">
        <v>3500</v>
      </c>
      <c r="CA2" s="61">
        <f t="shared" ref="CA2:CA3" si="9">IF(ISERROR(BZ2/AR2),"",BZ2/AR2)</f>
        <v>5.78</v>
      </c>
      <c r="CB2" s="42" t="s">
        <v>103</v>
      </c>
      <c r="CC2" s="68">
        <v>0.25</v>
      </c>
      <c r="CD2" s="61">
        <f t="shared" ref="CD2:CD3" si="10">IF(ISERROR(AV2*CC2),"",AV2*CC2)</f>
        <v>4.2300000000000004</v>
      </c>
    </row>
    <row r="3" spans="1:82" s="69" customFormat="1">
      <c r="A3" s="41">
        <v>2</v>
      </c>
      <c r="B3" s="42"/>
      <c r="C3" s="42" t="s">
        <v>82</v>
      </c>
      <c r="D3" s="42" t="s">
        <v>83</v>
      </c>
      <c r="E3" s="42" t="s">
        <v>84</v>
      </c>
      <c r="F3" s="42"/>
      <c r="G3" s="42"/>
      <c r="H3" s="42" t="s">
        <v>104</v>
      </c>
      <c r="I3" s="43"/>
      <c r="J3" s="42"/>
      <c r="K3" s="42"/>
      <c r="L3" s="44"/>
      <c r="M3" s="42" t="s">
        <v>105</v>
      </c>
      <c r="N3" s="42" t="s">
        <v>87</v>
      </c>
      <c r="O3" s="42" t="s">
        <v>88</v>
      </c>
      <c r="P3" s="42" t="s">
        <v>89</v>
      </c>
      <c r="Q3" s="70" t="s">
        <v>90</v>
      </c>
      <c r="R3" s="70" t="s">
        <v>91</v>
      </c>
      <c r="S3" s="43"/>
      <c r="T3" s="48" t="str">
        <f t="shared" ref="T3" si="11">_xlfn.TEXTJOIN("; ",TRUE,Q3:S3)</f>
        <v>100% Polyester; Rubber Wood, Plywood</v>
      </c>
      <c r="U3" s="49" t="s">
        <v>106</v>
      </c>
      <c r="V3" s="42" t="s">
        <v>93</v>
      </c>
      <c r="W3" s="42" t="s">
        <v>107</v>
      </c>
      <c r="X3" s="42" t="s">
        <v>95</v>
      </c>
      <c r="Y3" s="46" t="s">
        <v>96</v>
      </c>
      <c r="Z3" s="43"/>
      <c r="AA3" s="48" t="str">
        <f t="shared" ref="AA3" si="12">_xlfn.TEXTJOIN("; ",TRUE,W3:Z3)</f>
        <v>9503-3 Wicklow Fog; SW Aged Oak (SWGO-15705); None KD</v>
      </c>
      <c r="AB3" s="42" t="s">
        <v>97</v>
      </c>
      <c r="AC3" s="42" t="s">
        <v>98</v>
      </c>
      <c r="AD3" s="42" t="s">
        <v>99</v>
      </c>
      <c r="AE3" s="49">
        <v>8.8000000000000007</v>
      </c>
      <c r="AF3" s="49">
        <v>12.1</v>
      </c>
      <c r="AG3" s="50">
        <v>18.8</v>
      </c>
      <c r="AH3" s="50">
        <v>18.8</v>
      </c>
      <c r="AI3" s="50">
        <v>18.8</v>
      </c>
      <c r="AJ3" s="50"/>
      <c r="AK3" s="48">
        <f t="shared" si="0"/>
        <v>5.49</v>
      </c>
      <c r="AL3" s="51">
        <f t="shared" si="1"/>
        <v>47.8</v>
      </c>
      <c r="AM3" s="51">
        <f t="shared" si="1"/>
        <v>47.8</v>
      </c>
      <c r="AN3" s="51">
        <f t="shared" si="1"/>
        <v>47.8</v>
      </c>
      <c r="AO3" s="51">
        <f t="shared" si="1"/>
        <v>0</v>
      </c>
      <c r="AP3" s="52">
        <v>1</v>
      </c>
      <c r="AQ3" s="53">
        <f t="shared" ref="AQ3" si="13">IF(AJ3="",AL3*AM3*AN3/1000000,AL3*AM3*(AN3/2+AO3/2)/1000000)</f>
        <v>0.109</v>
      </c>
      <c r="AR3" s="54">
        <v>606</v>
      </c>
      <c r="AS3" s="55">
        <f>MAX(ROUNDUP(AG3,0),ROUNDUP(AH3,0),ROUNDUP(AI3,0))+((MIN(ROUNDUP(AG3,0),ROUNDUP(AH3,0),ROUNDUP(AI3,0))+MEDIAN(ROUNDUP(AG3,0),ROUNDUP(AH3,0),ROUNDUP(AI3,0))))*2</f>
        <v>95</v>
      </c>
      <c r="AT3" s="54">
        <v>5000</v>
      </c>
      <c r="AU3" s="56">
        <v>0.3</v>
      </c>
      <c r="AV3" s="57">
        <v>16.899999999999999</v>
      </c>
      <c r="AW3" s="58">
        <v>19.07</v>
      </c>
      <c r="AX3" s="59">
        <v>900</v>
      </c>
      <c r="AY3" s="60">
        <v>5000</v>
      </c>
      <c r="AZ3" s="61">
        <f t="shared" ref="AZ3" si="14">IF(ISERROR(AX3/AY3),"",AX3/AY3)</f>
        <v>0.18</v>
      </c>
      <c r="BA3" s="62">
        <v>0.1</v>
      </c>
      <c r="BB3" s="61">
        <f t="shared" si="2"/>
        <v>2.4</v>
      </c>
      <c r="BC3" s="62">
        <v>0</v>
      </c>
      <c r="BD3" s="61">
        <f t="shared" si="3"/>
        <v>0</v>
      </c>
      <c r="BE3" s="62">
        <v>0.01</v>
      </c>
      <c r="BF3" s="61">
        <f t="shared" si="4"/>
        <v>0.24</v>
      </c>
      <c r="BG3" s="63" t="s">
        <v>100</v>
      </c>
      <c r="BH3" s="62">
        <v>0.01</v>
      </c>
      <c r="BI3" s="61">
        <f t="shared" si="5"/>
        <v>0.24</v>
      </c>
      <c r="BJ3" s="63" t="s">
        <v>101</v>
      </c>
      <c r="BK3" s="62">
        <v>0</v>
      </c>
      <c r="BL3" s="61">
        <f t="shared" si="6"/>
        <v>0</v>
      </c>
      <c r="BM3" s="63" t="s">
        <v>102</v>
      </c>
      <c r="BN3" s="62">
        <v>0</v>
      </c>
      <c r="BO3" s="61">
        <f t="shared" si="7"/>
        <v>0</v>
      </c>
      <c r="BP3" s="61">
        <f t="shared" ref="BP3" si="15">IF(ISERROR(BB3+BD3+BF3+BI3+BL3+BO3),"",BB3+BD3+BF3+BI3+BL3+BO3)</f>
        <v>2.88</v>
      </c>
      <c r="BQ3" s="61">
        <f t="shared" ref="BQ3" si="16">IF(ISERROR(AV3+AZ3+BP3),"",AV3+AZ3+BP3)</f>
        <v>19.96</v>
      </c>
      <c r="BR3" s="64">
        <f t="shared" si="8"/>
        <v>0.1673</v>
      </c>
      <c r="BS3" s="61">
        <f t="shared" ref="BS3" si="17">IF(ISERROR(BU3-BY3-CA3-CD3),"",BU3-BY3-CA3-CD3)</f>
        <v>23.97</v>
      </c>
      <c r="BT3" s="61">
        <f t="shared" ref="BT3" si="18">IF(ISERROR(BU3-CA3-CD3),"",BU3-CA3-CD3)</f>
        <v>25.17</v>
      </c>
      <c r="BU3" s="61">
        <f t="shared" ref="BU3" si="19">IF(BV3="","",BV3*(1-BW3))</f>
        <v>35.18</v>
      </c>
      <c r="BV3" s="58">
        <v>99.99</v>
      </c>
      <c r="BW3" s="65">
        <v>0.6482</v>
      </c>
      <c r="BX3" s="66"/>
      <c r="BY3" s="66">
        <v>1.2</v>
      </c>
      <c r="BZ3" s="67">
        <v>3500</v>
      </c>
      <c r="CA3" s="61">
        <f t="shared" si="9"/>
        <v>5.78</v>
      </c>
      <c r="CB3" s="42" t="s">
        <v>103</v>
      </c>
      <c r="CC3" s="68">
        <v>0.25</v>
      </c>
      <c r="CD3" s="61">
        <f t="shared" si="10"/>
        <v>4.2300000000000004</v>
      </c>
    </row>
    <row r="4" spans="1:82">
      <c r="BR4" s="9"/>
      <c r="BV4" s="7"/>
      <c r="BW4" s="9"/>
    </row>
  </sheetData>
  <sheetProtection insertRows="0" deleteRows="0" sort="0"/>
  <protectedRanges>
    <protectedRange sqref="BS5:BU246 BV4:BW4 J2:P246 BZ4:CD246 U2:U3 BG2:BI246 AR2:AR3 AF4:AP246 AR4:AW246 A2:H246 BW2:BW3 CD2:CD3 BS2:BU3 BA2:BB246 AQ2:AQ246 AA2:AE246 T2:T246 V2:V246 BP2:BR246 AT2:AX3 CA2:CA3" name="Range1"/>
    <protectedRange sqref="AF2:AJ3 AK2:AO3" name="Range1_2"/>
    <protectedRange sqref="BZ2:BZ3" name="Range1_3"/>
    <protectedRange sqref="CB2:CC3" name="Range1_4"/>
    <protectedRange sqref="BV2:BV3" name="Range1_5"/>
    <protectedRange sqref="AZ2:AZ3 BC2:BF208" name="Range1_1"/>
    <protectedRange sqref="BJ2:BO208" name="Range1_7"/>
    <protectedRange sqref="U4:U249 W2:Z249 Q2:S249" name="Range1_1_1"/>
    <protectedRange sqref="I2:I244" name="Range1_8"/>
    <protectedRange sqref="BX2:BY244" name="Range1_9"/>
    <protectedRange sqref="AX4:AZ246 AY2:AY3" name="Range1_6"/>
  </protectedRange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heather.zhu</dc:creator>
  <cp:lastModifiedBy>heather.zhu</cp:lastModifiedBy>
  <dcterms:created xsi:type="dcterms:W3CDTF">2025-10-21T21:08:56Z</dcterms:created>
  <dcterms:modified xsi:type="dcterms:W3CDTF">2025-10-21T21:13:06Z</dcterms:modified>
</cp:coreProperties>
</file>