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13_ncr:1_{263A6401-59C1-4ED9-8E2D-14D67FA1C0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5" r:id="rId1"/>
  </sheets>
  <externalReferences>
    <externalReference r:id="rId2"/>
  </externalReferences>
  <definedNames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#N/A</definedName>
    <definedName name="UNIT">[1]Sheet1!$EF$2:$EF$3</definedName>
    <definedName name="vlook">#REF!</definedName>
    <definedName name="wood">[1]Sheet1!$EG$2:$EG$3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" i="5" l="1"/>
  <c r="AS2" i="5" l="1"/>
  <c r="BL2" i="5" l="1"/>
  <c r="BK2" i="5" s="1"/>
  <c r="BD2" i="5"/>
  <c r="BJ2" i="5"/>
  <c r="AN2" i="5"/>
  <c r="BN2" i="5" l="1"/>
  <c r="AC2" i="5" l="1"/>
  <c r="AI2" i="5" s="1"/>
  <c r="AK2" i="5" s="1"/>
  <c r="AO2" i="5" s="1"/>
  <c r="BM2" i="5" s="1"/>
  <c r="AQ2" i="5" l="1"/>
  <c r="AU2" i="5"/>
  <c r="AX2" i="5"/>
  <c r="AY2" i="5" l="1"/>
  <c r="AZ2" i="5" s="1"/>
  <c r="BF2" i="5" l="1"/>
  <c r="BG2" i="5" s="1"/>
  <c r="BA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W1" authorId="0" shapeId="0" xr:uid="{02D83299-7AE8-40C3-B4D9-9F4EA2637AD0}">
      <text>
        <r>
          <rPr>
            <sz val="11"/>
            <rFont val="Calibri"/>
            <family val="2"/>
          </rPr>
          <t>[FOB Cost (Value)]/[Exchange Rate]</t>
        </r>
      </text>
    </comment>
    <comment ref="AC1" authorId="0" shapeId="0" xr:uid="{137D69A4-FAC0-4EE3-B569-8C7AB79E80EF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I1" authorId="0" shapeId="0" xr:uid="{5313BA53-802B-4D46-99B6-42359EFA8CDE}">
      <text>
        <r>
          <rPr>
            <sz val="11"/>
            <rFont val="Calibri"/>
            <family val="2"/>
          </rPr>
          <t xml:space="preserve">[Container Volumn]/[Cubic Meter per Carton]*[Case Pack]
</t>
        </r>
      </text>
    </comment>
    <comment ref="AK1" authorId="0" shapeId="0" xr:uid="{BEDA3E65-FB1A-4FB4-855D-5B462FC31E04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N1" authorId="0" shapeId="0" xr:uid="{E404EDE1-E7C1-4613-A108-4E81F388B2AB}">
      <text>
        <r>
          <rPr>
            <sz val="11"/>
            <rFont val="Calibri"/>
            <family val="2"/>
          </rPr>
          <t>[FOB Cost $ (Formula)]*[Duty Rate]</t>
        </r>
      </text>
    </comment>
    <comment ref="AO1" authorId="0" shapeId="0" xr:uid="{F816DABE-E84C-4F04-B8FB-D745276C46BA}">
      <text>
        <r>
          <rPr>
            <sz val="11"/>
            <rFont val="Calibri"/>
            <family val="2"/>
          </rPr>
          <t>[FOB Cost $ (Formula)]+[Ocean Freight per Item $]+[Duty per Item $]</t>
        </r>
      </text>
    </comment>
    <comment ref="AQ1" authorId="0" shapeId="0" xr:uid="{E9E29836-2CEC-4E14-98F0-97403CBAC5B6}">
      <text>
        <r>
          <rPr>
            <sz val="11"/>
            <rFont val="Calibri"/>
            <family val="2"/>
          </rPr>
          <t>[Standard Price]*[DA %]</t>
        </r>
      </text>
    </comment>
    <comment ref="AS1" authorId="0" shapeId="0" xr:uid="{432D660A-4B6A-40D5-9357-36FC52DE7BD5}">
      <text>
        <r>
          <rPr>
            <sz val="11"/>
            <rFont val="Calibri"/>
            <family val="2"/>
          </rPr>
          <t>[Standard Price]*[Warehouse Charge %]</t>
        </r>
      </text>
    </comment>
    <comment ref="AU1" authorId="0" shapeId="0" xr:uid="{B7979F8D-5AA0-4620-AC90-7A7894B95D3D}">
      <text>
        <r>
          <rPr>
            <sz val="11"/>
            <rFont val="Calibri"/>
            <family val="2"/>
          </rPr>
          <t>[Standard Price]*[Marketing %]</t>
        </r>
      </text>
    </comment>
    <comment ref="AX1" authorId="0" shapeId="0" xr:uid="{55F9AB7A-F55E-4DBA-8839-0DD91F07CE98}">
      <text>
        <r>
          <rPr>
            <sz val="11"/>
            <rFont val="Calibri"/>
            <family val="2"/>
          </rPr>
          <t>[Standard Price]*[Other Load %]</t>
        </r>
      </text>
    </comment>
    <comment ref="AY1" authorId="0" shapeId="0" xr:uid="{4F149159-1AE5-4C93-85FC-77D666DE71B2}">
      <text>
        <r>
          <rPr>
            <sz val="11"/>
            <rFont val="Calibri"/>
            <family val="2"/>
          </rPr>
          <t>[DA $]+[Warehouse Charge $]+[Marketing $]+[Other Load $]</t>
        </r>
      </text>
    </comment>
    <comment ref="AZ1" authorId="0" shapeId="0" xr:uid="{E4C7AF63-9A24-42EC-9DE5-70287BD58F64}">
      <text>
        <r>
          <rPr>
            <sz val="11"/>
            <rFont val="Calibri"/>
            <family val="2"/>
          </rPr>
          <t>[LDP Cost $]+[Total Load $]</t>
        </r>
      </text>
    </comment>
    <comment ref="BA1" authorId="0" shapeId="0" xr:uid="{4A0A7424-BF21-429A-BC98-28F493F28EBA}">
      <text>
        <r>
          <rPr>
            <sz val="11"/>
            <rFont val="Calibri"/>
            <family val="2"/>
          </rPr>
          <t>([JLA Domestic Price]-[LDP Cost with Load $])/[JLA Domestic Price]</t>
        </r>
      </text>
    </comment>
    <comment ref="BB1" authorId="0" shapeId="0" xr:uid="{E1E5B7D6-F895-4D28-A79A-721679C951A7}">
      <text>
        <r>
          <rPr>
            <sz val="11"/>
            <rFont val="Calibri"/>
            <family val="2"/>
          </rPr>
          <t>[Average Retail Price]*(1-60%)</t>
        </r>
      </text>
    </comment>
    <comment ref="BD1" authorId="0" shapeId="0" xr:uid="{2C6D88FA-1395-46E4-941F-B89768A7A8BA}">
      <text>
        <r>
          <rPr>
            <sz val="11"/>
            <rFont val="Calibri"/>
            <family val="2"/>
          </rPr>
          <t>[Average Retail Price]*[Retail Marketing %]</t>
        </r>
      </text>
    </comment>
    <comment ref="BF1" authorId="0" shapeId="0" xr:uid="{B15A286B-5F36-4022-9D91-9AA57A2A81A6}">
      <text>
        <r>
          <rPr>
            <sz val="11"/>
            <rFont val="Calibri"/>
            <family val="2"/>
          </rPr>
          <t>[Average Retail Price]*(1-60%)</t>
        </r>
      </text>
    </comment>
    <comment ref="BG1" authorId="0" shapeId="0" xr:uid="{B5F7F0AE-29FD-4B6C-AB73-E768BB4D130F}">
      <text>
        <r>
          <rPr>
            <sz val="11"/>
            <rFont val="Calibri"/>
            <family val="2"/>
          </rPr>
          <t>([Average Retail Price]-[Total Cost w/ Retail Expenses])/[Average Retail Price]</t>
        </r>
      </text>
    </comment>
    <comment ref="BJ1" authorId="0" shapeId="0" xr:uid="{6A536D7E-099F-45CB-9B41-637069B7EC13}">
      <text>
        <r>
          <rPr>
            <sz val="11"/>
            <rFont val="Calibri"/>
            <family val="2"/>
          </rPr>
          <t>=[Standard Price]</t>
        </r>
      </text>
    </comment>
    <comment ref="BK1" authorId="0" shapeId="0" xr:uid="{D73BEADE-DACE-4790-B2C5-EC29D3CFD851}">
      <text>
        <r>
          <rPr>
            <sz val="11"/>
            <rFont val="Calibri"/>
            <family val="2"/>
          </rPr>
          <t>[JLA POE Price]*[Total Quantity]</t>
        </r>
      </text>
    </comment>
    <comment ref="BL1" authorId="0" shapeId="0" xr:uid="{E50B8CF6-43E1-47AB-9D75-99EE190CA11F}">
      <text>
        <r>
          <rPr>
            <sz val="11"/>
            <rFont val="Calibri"/>
            <family val="2"/>
          </rPr>
          <t>=[Average Retail Price]</t>
        </r>
      </text>
    </comment>
    <comment ref="BM1" authorId="0" shapeId="0" xr:uid="{8822251A-6986-425D-ADC9-8091EE6B455D}">
      <text>
        <r>
          <rPr>
            <sz val="11"/>
            <rFont val="Calibri"/>
            <family val="2"/>
          </rPr>
          <t>([Customer Cost]-[LDP Cost])/[Customer Cost]</t>
        </r>
      </text>
    </comment>
    <comment ref="BN1" authorId="0" shapeId="0" xr:uid="{9B506101-DD83-49EB-80E3-80A2B70DC526}">
      <text>
        <r>
          <rPr>
            <sz val="11"/>
            <rFont val="Calibri"/>
            <family val="2"/>
          </rPr>
          <t>([Suggested Retail Price]-[Customer Cost])/Suggested Retail Price]</t>
        </r>
      </text>
    </comment>
  </commentList>
</comments>
</file>

<file path=xl/sharedStrings.xml><?xml version="1.0" encoding="utf-8"?>
<sst xmlns="http://schemas.openxmlformats.org/spreadsheetml/2006/main" count="78" uniqueCount="77">
  <si>
    <t>Brand</t>
  </si>
  <si>
    <t>Package Type</t>
  </si>
  <si>
    <t>Licensor</t>
  </si>
  <si>
    <t>Normal</t>
  </si>
  <si>
    <t>Harbor House Blue</t>
  </si>
  <si>
    <t>Piece</t>
  </si>
  <si>
    <t>Line No.</t>
  </si>
  <si>
    <t>Photo</t>
  </si>
  <si>
    <t>VIN/Art No.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</si>
  <si>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</si>
  <si>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</si>
  <si>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</si>
  <si>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</si>
  <si>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</si>
  <si>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</si>
  <si>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</si>
  <si>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Item No.</t>
  </si>
  <si>
    <t>UPC</t>
  </si>
  <si>
    <t>Unit of Measure</t>
  </si>
  <si>
    <t>Carton Size L (cm)</t>
  </si>
  <si>
    <t>Carton Size W (cm)</t>
  </si>
  <si>
    <t>Carton Size H (cm)</t>
  </si>
  <si>
    <t>Case Pack</t>
  </si>
  <si>
    <t>Cubic Meter per Carton</t>
  </si>
  <si>
    <t>Container Volume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</si>
  <si>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</si>
  <si>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</si>
  <si>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</si>
  <si>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</si>
  <si>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</si>
  <si>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</si>
  <si>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</si>
  <si>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</si>
  <si>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</si>
  <si>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Warehouse Charge %</t>
  </si>
  <si>
    <t>Warehouse Charge $</t>
  </si>
  <si>
    <t>Total Load $</t>
  </si>
  <si>
    <t>LDP Cost with Load $</t>
  </si>
  <si>
    <t>Total Quantity</t>
  </si>
  <si>
    <t>UCCPM Price</t>
  </si>
  <si>
    <t>Customer Item#</t>
  </si>
  <si>
    <t>JLA Domestic MU%</t>
  </si>
  <si>
    <t>Trim</t>
  </si>
  <si>
    <t>Material-Short</t>
  </si>
  <si>
    <t>FOB Cost (Value)</t>
  </si>
  <si>
    <t>Exchange Rate</t>
  </si>
  <si>
    <t>FOB Cost $ (Formula)</t>
  </si>
  <si>
    <t>Product Size L (in)</t>
  </si>
  <si>
    <t>Product Size W (in)</t>
  </si>
  <si>
    <t>Product Size H (in)</t>
  </si>
  <si>
    <t>Product Net Weight (lb)</t>
  </si>
  <si>
    <t>Other Load</t>
  </si>
  <si>
    <t>Other Load %</t>
  </si>
  <si>
    <t>Other Load $</t>
  </si>
  <si>
    <t>Marketing $</t>
  </si>
  <si>
    <t>Marketing %</t>
  </si>
  <si>
    <t>Standard Price</t>
  </si>
  <si>
    <t>Average Retail Price</t>
  </si>
  <si>
    <t>Retail Marketing %</t>
  </si>
  <si>
    <t>Retail Marketing $</t>
  </si>
  <si>
    <t>Shipping Fee</t>
  </si>
  <si>
    <t>Total Cost w/ Retail Expenses</t>
  </si>
  <si>
    <t>Retail Markup %</t>
  </si>
  <si>
    <t>Customer Cost</t>
  </si>
  <si>
    <t>MAP $</t>
  </si>
  <si>
    <t>Suggested Retail Price</t>
  </si>
  <si>
    <t>Retailer Markup %</t>
  </si>
  <si>
    <t>Load % + Margin %</t>
  </si>
  <si>
    <t>6306.91.0010</t>
    <phoneticPr fontId="11" type="noConversion"/>
  </si>
  <si>
    <t>Herbal</t>
    <phoneticPr fontId="11" type="noConversion"/>
  </si>
  <si>
    <t>Herbal SC</t>
    <phoneticPr fontId="11" type="noConversion"/>
  </si>
  <si>
    <t>72in x 72in</t>
    <phoneticPr fontId="11" type="noConversion"/>
  </si>
  <si>
    <t>Multi</t>
    <phoneticPr fontId="11" type="noConversion"/>
  </si>
  <si>
    <t>SHOWER CURTAIN</t>
    <phoneticPr fontId="11" type="noConversion"/>
  </si>
  <si>
    <t>02RY3063P-A</t>
    <phoneticPr fontId="11" type="noConversion"/>
  </si>
  <si>
    <t>100% Cotton</t>
    <phoneticPr fontId="11" type="noConversion"/>
  </si>
  <si>
    <t>300T cotton sateen with Print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</si>
</sst>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&quot;$&quot;#,##0.00"/>
    <numFmt numFmtId="178" formatCode="[$$-409]#,##0.00;\-[$$-409]#,##0.00"/>
    <numFmt numFmtId="179" formatCode="[$-409]dd/mmm/yy;@"/>
    <numFmt numFmtId="180" formatCode="0.0%"/>
    <numFmt numFmtId="181" formatCode="0.0"/>
    <numFmt numFmtId="182" formatCode="&quot;$&quot;#,##0.0000"/>
    <numFmt numFmtId="183" formatCode="0.000"/>
    <numFmt numFmtId="184" formatCode="[$€-2]\ #,##0.00_);[Red]\([$€-2]\ #,##0.00\)"/>
  </numFmts>
  <fonts count="15">
    <font>
      <sz val="11"/>
      <name val="Calibri"/>
    </font>
    <font>
      <sz val="11"/>
      <color theme="1"/>
      <name val="等线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sz val="11"/>
      <color theme="1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6">
    <xf numFmtId="0" fontId="0" fillId="0" borderId="0"/>
    <xf numFmtId="0" fontId="4" fillId="0" borderId="0"/>
    <xf numFmtId="0" fontId="4" fillId="0" borderId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179" fontId="4" fillId="0" borderId="0"/>
    <xf numFmtId="9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9" fontId="4" fillId="0" borderId="0"/>
    <xf numFmtId="0" fontId="10" fillId="0" borderId="0">
      <alignment vertical="center"/>
    </xf>
    <xf numFmtId="9" fontId="10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179" fontId="4" fillId="0" borderId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0" fontId="4" fillId="0" borderId="0"/>
    <xf numFmtId="176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76" fontId="4" fillId="0" borderId="0" applyFont="0" applyFill="0" applyBorder="0" applyAlignment="0" applyProtection="0"/>
    <xf numFmtId="176" fontId="14" fillId="0" borderId="0" applyFont="0" applyFill="0" applyBorder="0" applyAlignment="0" applyProtection="0"/>
  </cellStyleXfs>
  <cellXfs count="69">
    <xf numFmtId="0" fontId="0" fillId="0" borderId="0" xfId="0"/>
    <xf numFmtId="0" fontId="3" fillId="0" borderId="0" xfId="4" applyAlignment="1">
      <alignment horizontal="center" wrapText="1"/>
    </xf>
    <xf numFmtId="0" fontId="3" fillId="0" borderId="0" xfId="4" applyAlignment="1">
      <alignment wrapText="1"/>
    </xf>
    <xf numFmtId="177" fontId="3" fillId="0" borderId="0" xfId="4" applyNumberFormat="1"/>
    <xf numFmtId="10" fontId="3" fillId="0" borderId="0" xfId="4" applyNumberFormat="1" applyAlignment="1">
      <alignment wrapText="1"/>
    </xf>
    <xf numFmtId="177" fontId="3" fillId="0" borderId="0" xfId="4" applyNumberFormat="1" applyAlignment="1">
      <alignment wrapText="1"/>
    </xf>
    <xf numFmtId="0" fontId="2" fillId="0" borderId="1" xfId="4" applyFont="1" applyBorder="1" applyAlignment="1">
      <alignment horizontal="center" wrapText="1"/>
    </xf>
    <xf numFmtId="0" fontId="2" fillId="5" borderId="1" xfId="4" applyFont="1" applyFill="1" applyBorder="1" applyAlignment="1">
      <alignment horizontal="center" wrapText="1"/>
    </xf>
    <xf numFmtId="0" fontId="8" fillId="5" borderId="1" xfId="4" applyFont="1" applyFill="1" applyBorder="1" applyAlignment="1">
      <alignment horizontal="center" wrapText="1"/>
    </xf>
    <xf numFmtId="0" fontId="8" fillId="6" borderId="1" xfId="4" applyFont="1" applyFill="1" applyBorder="1" applyAlignment="1">
      <alignment horizontal="center" wrapText="1"/>
    </xf>
    <xf numFmtId="0" fontId="2" fillId="6" borderId="1" xfId="4" applyFont="1" applyFill="1" applyBorder="1" applyAlignment="1">
      <alignment horizontal="center" wrapText="1"/>
    </xf>
    <xf numFmtId="0" fontId="8" fillId="0" borderId="1" xfId="4" applyFont="1" applyBorder="1" applyAlignment="1">
      <alignment horizontal="center" wrapText="1"/>
    </xf>
    <xf numFmtId="2" fontId="2" fillId="0" borderId="1" xfId="4" applyNumberFormat="1" applyFont="1" applyBorder="1" applyAlignment="1">
      <alignment horizontal="center" wrapText="1"/>
    </xf>
    <xf numFmtId="1" fontId="2" fillId="0" borderId="1" xfId="4" applyNumberFormat="1" applyFont="1" applyBorder="1" applyAlignment="1">
      <alignment horizontal="center" wrapText="1"/>
    </xf>
    <xf numFmtId="2" fontId="6" fillId="0" borderId="1" xfId="1" applyNumberFormat="1" applyFont="1" applyBorder="1" applyAlignment="1">
      <alignment wrapText="1"/>
    </xf>
    <xf numFmtId="1" fontId="9" fillId="0" borderId="1" xfId="1" applyNumberFormat="1" applyFont="1" applyBorder="1" applyAlignment="1">
      <alignment wrapText="1"/>
    </xf>
    <xf numFmtId="177" fontId="9" fillId="0" borderId="1" xfId="1" applyNumberFormat="1" applyFont="1" applyBorder="1" applyAlignment="1">
      <alignment wrapText="1"/>
    </xf>
    <xf numFmtId="10" fontId="2" fillId="0" borderId="1" xfId="4" applyNumberFormat="1" applyFont="1" applyBorder="1" applyAlignment="1">
      <alignment horizontal="center" wrapText="1"/>
    </xf>
    <xf numFmtId="177" fontId="9" fillId="6" borderId="1" xfId="1" applyNumberFormat="1" applyFont="1" applyFill="1" applyBorder="1" applyAlignment="1">
      <alignment wrapText="1"/>
    </xf>
    <xf numFmtId="10" fontId="9" fillId="3" borderId="1" xfId="1" applyNumberFormat="1" applyFont="1" applyFill="1" applyBorder="1" applyAlignment="1">
      <alignment wrapText="1"/>
    </xf>
    <xf numFmtId="0" fontId="3" fillId="0" borderId="1" xfId="4" applyBorder="1" applyAlignment="1">
      <alignment horizontal="center"/>
    </xf>
    <xf numFmtId="0" fontId="3" fillId="0" borderId="1" xfId="4" applyBorder="1"/>
    <xf numFmtId="178" fontId="3" fillId="0" borderId="1" xfId="4" applyNumberFormat="1" applyBorder="1"/>
    <xf numFmtId="1" fontId="3" fillId="0" borderId="1" xfId="4" applyNumberFormat="1" applyBorder="1"/>
    <xf numFmtId="2" fontId="3" fillId="0" borderId="1" xfId="4" applyNumberFormat="1" applyBorder="1"/>
    <xf numFmtId="1" fontId="3" fillId="2" borderId="1" xfId="4" applyNumberFormat="1" applyFill="1" applyBorder="1"/>
    <xf numFmtId="3" fontId="3" fillId="0" borderId="1" xfId="4" applyNumberFormat="1" applyBorder="1"/>
    <xf numFmtId="177" fontId="3" fillId="2" borderId="1" xfId="4" applyNumberFormat="1" applyFill="1" applyBorder="1"/>
    <xf numFmtId="180" fontId="3" fillId="0" borderId="1" xfId="4" applyNumberFormat="1" applyBorder="1"/>
    <xf numFmtId="10" fontId="3" fillId="0" borderId="1" xfId="4" applyNumberFormat="1" applyBorder="1"/>
    <xf numFmtId="10" fontId="0" fillId="2" borderId="1" xfId="5" applyNumberFormat="1" applyFont="1" applyFill="1" applyBorder="1" applyAlignment="1"/>
    <xf numFmtId="177" fontId="3" fillId="0" borderId="1" xfId="4" applyNumberFormat="1" applyBorder="1"/>
    <xf numFmtId="0" fontId="3" fillId="0" borderId="0" xfId="4"/>
    <xf numFmtId="2" fontId="3" fillId="0" borderId="0" xfId="4" applyNumberFormat="1" applyAlignment="1">
      <alignment wrapText="1"/>
    </xf>
    <xf numFmtId="1" fontId="3" fillId="0" borderId="0" xfId="4" applyNumberFormat="1" applyAlignment="1">
      <alignment wrapText="1"/>
    </xf>
    <xf numFmtId="181" fontId="2" fillId="0" borderId="1" xfId="4" applyNumberFormat="1" applyFont="1" applyBorder="1" applyAlignment="1">
      <alignment horizontal="center" wrapText="1"/>
    </xf>
    <xf numFmtId="181" fontId="3" fillId="0" borderId="0" xfId="4" applyNumberFormat="1" applyAlignment="1">
      <alignment wrapText="1"/>
    </xf>
    <xf numFmtId="177" fontId="3" fillId="0" borderId="2" xfId="4" applyNumberFormat="1" applyBorder="1" applyAlignment="1">
      <alignment horizontal="center" wrapText="1"/>
    </xf>
    <xf numFmtId="177" fontId="6" fillId="0" borderId="1" xfId="1" applyNumberFormat="1" applyFont="1" applyBorder="1" applyAlignment="1">
      <alignment wrapText="1"/>
    </xf>
    <xf numFmtId="182" fontId="3" fillId="0" borderId="0" xfId="4" applyNumberFormat="1" applyAlignment="1">
      <alignment wrapText="1"/>
    </xf>
    <xf numFmtId="177" fontId="9" fillId="3" borderId="1" xfId="1" applyNumberFormat="1" applyFont="1" applyFill="1" applyBorder="1" applyAlignment="1">
      <alignment wrapText="1"/>
    </xf>
    <xf numFmtId="0" fontId="3" fillId="0" borderId="4" xfId="4" applyBorder="1"/>
    <xf numFmtId="181" fontId="3" fillId="0" borderId="1" xfId="4" applyNumberFormat="1" applyBorder="1"/>
    <xf numFmtId="183" fontId="9" fillId="0" borderId="1" xfId="1" applyNumberFormat="1" applyFont="1" applyBorder="1" applyAlignment="1">
      <alignment wrapText="1"/>
    </xf>
    <xf numFmtId="183" fontId="3" fillId="2" borderId="1" xfId="4" applyNumberFormat="1" applyFill="1" applyBorder="1"/>
    <xf numFmtId="183" fontId="3" fillId="0" borderId="0" xfId="4" applyNumberFormat="1" applyAlignment="1">
      <alignment wrapText="1"/>
    </xf>
    <xf numFmtId="0" fontId="2" fillId="6" borderId="4" xfId="4" applyFont="1" applyFill="1" applyBorder="1" applyAlignment="1">
      <alignment horizontal="center" wrapText="1"/>
    </xf>
    <xf numFmtId="177" fontId="3" fillId="0" borderId="4" xfId="4" applyNumberFormat="1" applyBorder="1"/>
    <xf numFmtId="184" fontId="3" fillId="0" borderId="1" xfId="4" applyNumberFormat="1" applyBorder="1"/>
    <xf numFmtId="177" fontId="2" fillId="4" borderId="4" xfId="4" applyNumberFormat="1" applyFont="1" applyFill="1" applyBorder="1" applyAlignment="1">
      <alignment wrapText="1"/>
    </xf>
    <xf numFmtId="177" fontId="9" fillId="7" borderId="1" xfId="1" applyNumberFormat="1" applyFont="1" applyFill="1" applyBorder="1" applyAlignment="1">
      <alignment wrapText="1"/>
    </xf>
    <xf numFmtId="4" fontId="2" fillId="4" borderId="4" xfId="4" applyNumberFormat="1" applyFont="1" applyFill="1" applyBorder="1" applyAlignment="1">
      <alignment wrapText="1"/>
    </xf>
    <xf numFmtId="4" fontId="3" fillId="0" borderId="2" xfId="4" applyNumberFormat="1" applyBorder="1"/>
    <xf numFmtId="4" fontId="3" fillId="0" borderId="0" xfId="4" applyNumberFormat="1" applyAlignment="1">
      <alignment wrapText="1"/>
    </xf>
    <xf numFmtId="2" fontId="2" fillId="4" borderId="4" xfId="4" applyNumberFormat="1" applyFont="1" applyFill="1" applyBorder="1" applyAlignment="1">
      <alignment wrapText="1"/>
    </xf>
    <xf numFmtId="2" fontId="3" fillId="0" borderId="5" xfId="4" applyNumberFormat="1" applyBorder="1"/>
    <xf numFmtId="177" fontId="3" fillId="2" borderId="4" xfId="4" applyNumberFormat="1" applyFill="1" applyBorder="1"/>
    <xf numFmtId="10" fontId="6" fillId="3" borderId="5" xfId="1" applyNumberFormat="1" applyFont="1" applyFill="1" applyBorder="1" applyAlignment="1">
      <alignment wrapText="1"/>
    </xf>
    <xf numFmtId="10" fontId="3" fillId="0" borderId="4" xfId="4" applyNumberFormat="1" applyBorder="1"/>
    <xf numFmtId="177" fontId="6" fillId="0" borderId="5" xfId="1" applyNumberFormat="1" applyFont="1" applyBorder="1" applyAlignment="1">
      <alignment wrapText="1"/>
    </xf>
    <xf numFmtId="10" fontId="3" fillId="2" borderId="1" xfId="4" applyNumberFormat="1" applyFill="1" applyBorder="1"/>
    <xf numFmtId="177" fontId="6" fillId="0" borderId="0" xfId="1" applyNumberFormat="1" applyFont="1" applyAlignment="1">
      <alignment wrapText="1"/>
    </xf>
    <xf numFmtId="177" fontId="6" fillId="3" borderId="4" xfId="1" applyNumberFormat="1" applyFont="1" applyFill="1" applyBorder="1" applyAlignment="1">
      <alignment wrapText="1"/>
    </xf>
    <xf numFmtId="182" fontId="5" fillId="2" borderId="4" xfId="1" applyNumberFormat="1" applyFont="1" applyFill="1" applyBorder="1" applyAlignment="1">
      <alignment wrapText="1"/>
    </xf>
    <xf numFmtId="177" fontId="5" fillId="2" borderId="1" xfId="1" applyNumberFormat="1" applyFont="1" applyFill="1" applyBorder="1" applyAlignment="1">
      <alignment wrapText="1"/>
    </xf>
    <xf numFmtId="10" fontId="5" fillId="2" borderId="1" xfId="1" applyNumberFormat="1" applyFont="1" applyFill="1" applyBorder="1" applyAlignment="1">
      <alignment wrapText="1"/>
    </xf>
    <xf numFmtId="0" fontId="3" fillId="0" borderId="1" xfId="4" applyBorder="1" applyAlignment="1">
      <alignment horizontal="left" wrapText="1"/>
    </xf>
    <xf numFmtId="177" fontId="3" fillId="2" borderId="1" xfId="4" applyNumberFormat="1" applyFill="1" applyBorder="1" applyAlignment="1">
      <alignment horizontal="left"/>
    </xf>
    <xf numFmtId="177" fontId="7" fillId="2" borderId="3" xfId="25" applyNumberFormat="1" applyFont="1" applyFill="1" applyBorder="1" applyAlignment="1">
      <alignment horizontal="center"/>
    </xf>
  </cellXfs>
  <cellStyles count="26">
    <cellStyle name="Currency 2 2 2" xfId="8" xr:uid="{C2EF2C26-C451-44C1-B6BC-05E871A7681D}"/>
    <cellStyle name="Normal 1 2" xfId="20" xr:uid="{95A1E287-037A-4264-9403-A58E8EB4F90E}"/>
    <cellStyle name="Normal 2" xfId="4" xr:uid="{A726E472-5091-4176-87EE-43E00D126BFD}"/>
    <cellStyle name="Normal 2 18 2" xfId="1" xr:uid="{1BA08453-9F65-454B-A4A0-7177E70831F2}"/>
    <cellStyle name="Normal 3 2 15" xfId="19" xr:uid="{69B78EE6-AAE5-4F0B-A31A-347086751A04}"/>
    <cellStyle name="Normal 35" xfId="6" xr:uid="{0C70E6D3-78F0-4522-8A03-1830168E43CB}"/>
    <cellStyle name="Normal 52" xfId="17" xr:uid="{03907157-7043-4107-A7C2-FFCB223AB12E}"/>
    <cellStyle name="Percent 17" xfId="18" xr:uid="{9C13713B-A77B-450E-AD27-65CBAFD56376}"/>
    <cellStyle name="Percent 2" xfId="5" xr:uid="{832D11BF-67D6-4668-B213-728A38DC2251}"/>
    <cellStyle name="Percent 2 2 2" xfId="7" xr:uid="{440AF2CE-86DB-4897-867E-BEC824EF2DDA}"/>
    <cellStyle name="Style 1" xfId="3" xr:uid="{F4609D05-B161-47A5-8040-F8D4BA086F06}"/>
    <cellStyle name="百分比 2" xfId="11" xr:uid="{AAB81BF9-3633-4687-B4BD-F84D6266D2E7}"/>
    <cellStyle name="百分比 2 2" xfId="13" xr:uid="{510E69BC-969E-4110-B6A3-38ABFE402DE4}"/>
    <cellStyle name="百分比 3" xfId="22" xr:uid="{E2A6E185-96C0-477A-833B-5D1903C1F029}"/>
    <cellStyle name="百分比 5" xfId="15" xr:uid="{98339099-D6B4-42D1-9825-9AE2D02233A3}"/>
    <cellStyle name="常规" xfId="0" builtinId="0"/>
    <cellStyle name="常规 18" xfId="12" xr:uid="{7DAF87A7-BE8C-417B-9DA3-0D819854FD57}"/>
    <cellStyle name="常规 2" xfId="10" xr:uid="{8DF9EF39-64F7-4980-96E0-392C65DFB381}"/>
    <cellStyle name="常规 3" xfId="23" xr:uid="{7778F53C-4199-4B84-B81E-7103E955B953}"/>
    <cellStyle name="货币" xfId="25" builtinId="4"/>
    <cellStyle name="货币 2" xfId="21" xr:uid="{99892267-8814-4D30-88F9-2F8EB401A3EE}"/>
    <cellStyle name="货币 3" xfId="24" xr:uid="{3665B81A-EA51-4979-9CB3-F1723676F0B6}"/>
    <cellStyle name="千位分隔 4" xfId="14" xr:uid="{663C9722-A668-45C1-8EEE-247E720C953A}"/>
    <cellStyle name="样式 1 2" xfId="2" xr:uid="{DC9B73B6-A1E9-48DB-83A0-64D6E1D16DDF}"/>
    <cellStyle name="样式 1 2 2" xfId="16" xr:uid="{861BB0F5-1714-495A-B216-B4A191370F44}"/>
    <cellStyle name="样式 1 5" xfId="9" xr:uid="{DDB5C0FA-A73B-4D02-BAA7-9CEB24CD27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Users\rya00039\AppData\Local\Microsoft\Windows\Temporary%20Internet%20Files\Content.Outlook\SNCPC6UK\file:\192.168.20.8\&#23478;&#32442;&#20845;&#37096;\joyce\customer\CS\CS%20stock%20list(ET)-08103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</sheetNames>
    <sheetDataSet>
      <sheetData sheetId="0" refreshError="1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8F372-EFAA-41F8-9C80-45E8737C1F03}">
  <dimension ref="A1:BN2"/>
  <sheetViews>
    <sheetView tabSelected="1" zoomScaleNormal="100" workbookViewId="0">
      <selection activeCell="G7" sqref="G7"/>
    </sheetView>
  </sheetViews>
  <sheetFormatPr defaultColWidth="9.140625" defaultRowHeight="15"/>
  <cols>
    <col min="1" max="1" width="10.140625" style="1" customWidth="1"/>
    <col min="2" max="2" width="10" style="2" customWidth="1"/>
    <col min="3" max="3" width="12.42578125" style="2" customWidth="1"/>
    <col min="4" max="4" width="12.85546875" style="2" customWidth="1"/>
    <col min="5" max="5" width="9.140625" style="2" customWidth="1"/>
    <col min="6" max="6" width="15.5703125" style="2" customWidth="1"/>
    <col min="7" max="7" width="9.140625" style="2" customWidth="1"/>
    <col min="8" max="8" width="19.42578125" style="2" customWidth="1"/>
    <col min="9" max="9" width="21" style="2" customWidth="1"/>
    <col min="10" max="10" width="11.140625" style="2" customWidth="1"/>
    <col min="11" max="11" width="12.42578125" style="2" customWidth="1"/>
    <col min="12" max="12" width="18" style="2" customWidth="1"/>
    <col min="13" max="13" width="6.85546875" style="2" customWidth="1"/>
    <col min="14" max="16" width="8.85546875" style="2" customWidth="1"/>
    <col min="17" max="17" width="8.85546875" style="5" customWidth="1"/>
    <col min="18" max="18" width="9.42578125" style="2" customWidth="1"/>
    <col min="19" max="19" width="11.7109375" style="34" customWidth="1"/>
    <col min="20" max="20" width="8.140625" style="36" customWidth="1"/>
    <col min="21" max="21" width="8.7109375" style="53" customWidth="1"/>
    <col min="22" max="22" width="8.7109375" style="33" customWidth="1"/>
    <col min="23" max="23" width="12.42578125" style="36" customWidth="1"/>
    <col min="24" max="24" width="9.85546875" style="36" customWidth="1"/>
    <col min="25" max="25" width="9" style="36" customWidth="1"/>
    <col min="26" max="26" width="6.28515625" style="34" customWidth="1"/>
    <col min="27" max="27" width="11.42578125" style="33" customWidth="1"/>
    <col min="28" max="28" width="9.85546875" style="34" customWidth="1"/>
    <col min="29" max="29" width="7.85546875" style="2" customWidth="1"/>
    <col min="30" max="30" width="9" style="36" customWidth="1"/>
    <col min="31" max="31" width="9" style="34" customWidth="1"/>
    <col min="32" max="32" width="9" style="33" customWidth="1"/>
    <col min="33" max="33" width="10" style="45" customWidth="1"/>
    <col min="34" max="34" width="9" style="5" customWidth="1"/>
    <col min="35" max="35" width="14.140625" style="2" customWidth="1"/>
    <col min="36" max="36" width="8.42578125" style="4" customWidth="1"/>
    <col min="37" max="37" width="10.7109375" style="5" customWidth="1"/>
    <col min="38" max="38" width="11.28515625" style="5" customWidth="1"/>
    <col min="39" max="39" width="11.5703125" style="5" customWidth="1"/>
    <col min="40" max="40" width="8.28515625" style="5" customWidth="1"/>
    <col min="41" max="41" width="11.5703125" style="4" customWidth="1"/>
    <col min="42" max="42" width="10.85546875" style="5" customWidth="1"/>
    <col min="43" max="43" width="8.140625" style="4" customWidth="1"/>
    <col min="44" max="44" width="9.140625" style="5" customWidth="1"/>
    <col min="45" max="45" width="8.140625" style="4" customWidth="1"/>
    <col min="46" max="46" width="9.28515625" style="5" customWidth="1"/>
    <col min="47" max="47" width="6.85546875" style="5" customWidth="1"/>
    <col min="48" max="48" width="9.140625" style="5" customWidth="1"/>
    <col min="49" max="49" width="7.42578125" style="5" customWidth="1"/>
    <col min="50" max="50" width="7.7109375" style="5" customWidth="1"/>
    <col min="51" max="51" width="11.42578125" style="5" customWidth="1"/>
    <col min="52" max="52" width="11.85546875" style="2" customWidth="1"/>
    <col min="53" max="53" width="11.28515625" style="39" customWidth="1"/>
    <col min="54" max="54" width="9.85546875" style="5" customWidth="1"/>
    <col min="55" max="55" width="15" style="4" customWidth="1"/>
    <col min="56" max="56" width="10.140625" style="5" customWidth="1"/>
    <col min="57" max="57" width="8.85546875" style="5" customWidth="1"/>
    <col min="58" max="58" width="10.85546875" style="5" customWidth="1"/>
    <col min="59" max="59" width="8.140625" style="4" customWidth="1"/>
    <col min="60" max="61" width="10.42578125" style="5" customWidth="1"/>
    <col min="62" max="62" width="12.42578125" style="2" customWidth="1"/>
    <col min="63" max="63" width="10.42578125" style="2" customWidth="1"/>
    <col min="64" max="64" width="9.5703125" style="2" customWidth="1"/>
    <col min="65" max="65" width="13.42578125" style="2" customWidth="1"/>
    <col min="66" max="66" width="13.42578125" style="4" customWidth="1"/>
    <col min="67" max="16384" width="9.140625" style="2"/>
  </cols>
  <sheetData>
    <row r="1" spans="1:66" ht="57.95" customHeight="1">
      <c r="A1" s="6" t="s">
        <v>6</v>
      </c>
      <c r="B1" s="6" t="s">
        <v>7</v>
      </c>
      <c r="C1" s="7" t="s">
        <v>8</v>
      </c>
      <c r="D1" s="8" t="s">
        <v>0</v>
      </c>
      <c r="E1" s="8" t="s">
        <v>2</v>
      </c>
      <c r="F1" s="9" t="s">
        <v>9</v>
      </c>
      <c r="G1" s="7" t="s">
        <v>10</v>
      </c>
      <c r="H1" s="10" t="s">
        <v>11</v>
      </c>
      <c r="I1" s="10" t="s">
        <v>12</v>
      </c>
      <c r="J1" s="10" t="s">
        <v>13</v>
      </c>
      <c r="K1" s="46" t="s">
        <v>43</v>
      </c>
      <c r="L1" s="10" t="s">
        <v>14</v>
      </c>
      <c r="M1" s="10" t="s">
        <v>15</v>
      </c>
      <c r="N1" s="7" t="s">
        <v>42</v>
      </c>
      <c r="O1" s="7" t="s">
        <v>16</v>
      </c>
      <c r="P1" s="7" t="s">
        <v>17</v>
      </c>
      <c r="Q1" s="7" t="s">
        <v>40</v>
      </c>
      <c r="R1" s="10" t="s">
        <v>18</v>
      </c>
      <c r="S1" s="13" t="s">
        <v>38</v>
      </c>
      <c r="T1" s="49" t="s">
        <v>39</v>
      </c>
      <c r="U1" s="51" t="s">
        <v>44</v>
      </c>
      <c r="V1" s="54" t="s">
        <v>45</v>
      </c>
      <c r="W1" s="50" t="s">
        <v>46</v>
      </c>
      <c r="X1" s="11" t="s">
        <v>1</v>
      </c>
      <c r="Y1" s="35" t="s">
        <v>19</v>
      </c>
      <c r="Z1" s="35" t="s">
        <v>20</v>
      </c>
      <c r="AA1" s="35" t="s">
        <v>21</v>
      </c>
      <c r="AB1" s="13" t="s">
        <v>22</v>
      </c>
      <c r="AC1" s="43" t="s">
        <v>23</v>
      </c>
      <c r="AD1" s="35" t="s">
        <v>47</v>
      </c>
      <c r="AE1" s="35" t="s">
        <v>48</v>
      </c>
      <c r="AF1" s="35" t="s">
        <v>49</v>
      </c>
      <c r="AG1" s="12" t="s">
        <v>50</v>
      </c>
      <c r="AH1" s="14" t="s">
        <v>24</v>
      </c>
      <c r="AI1" s="15" t="s">
        <v>25</v>
      </c>
      <c r="AJ1" s="6" t="s">
        <v>26</v>
      </c>
      <c r="AK1" s="16" t="s">
        <v>27</v>
      </c>
      <c r="AL1" s="6" t="s">
        <v>28</v>
      </c>
      <c r="AM1" s="17" t="s">
        <v>29</v>
      </c>
      <c r="AN1" s="18" t="s">
        <v>30</v>
      </c>
      <c r="AO1" s="16" t="s">
        <v>31</v>
      </c>
      <c r="AP1" s="17" t="s">
        <v>32</v>
      </c>
      <c r="AQ1" s="16" t="s">
        <v>33</v>
      </c>
      <c r="AR1" s="17" t="s">
        <v>34</v>
      </c>
      <c r="AS1" s="16" t="s">
        <v>35</v>
      </c>
      <c r="AT1" s="17" t="s">
        <v>55</v>
      </c>
      <c r="AU1" s="16" t="s">
        <v>54</v>
      </c>
      <c r="AV1" s="38" t="s">
        <v>51</v>
      </c>
      <c r="AW1" s="17" t="s">
        <v>52</v>
      </c>
      <c r="AX1" s="16" t="s">
        <v>53</v>
      </c>
      <c r="AY1" s="16" t="s">
        <v>36</v>
      </c>
      <c r="AZ1" s="40" t="s">
        <v>37</v>
      </c>
      <c r="BA1" s="19" t="s">
        <v>41</v>
      </c>
      <c r="BB1" s="40" t="s">
        <v>56</v>
      </c>
      <c r="BC1" s="57" t="s">
        <v>58</v>
      </c>
      <c r="BD1" s="16" t="s">
        <v>59</v>
      </c>
      <c r="BE1" s="59" t="s">
        <v>60</v>
      </c>
      <c r="BF1" s="40" t="s">
        <v>61</v>
      </c>
      <c r="BG1" s="19" t="s">
        <v>62</v>
      </c>
      <c r="BH1" s="62" t="s">
        <v>57</v>
      </c>
      <c r="BI1" s="61"/>
      <c r="BJ1" s="63" t="s">
        <v>63</v>
      </c>
      <c r="BK1" s="64" t="s">
        <v>65</v>
      </c>
      <c r="BL1" s="63" t="s">
        <v>64</v>
      </c>
      <c r="BM1" s="64" t="s">
        <v>67</v>
      </c>
      <c r="BN1" s="65" t="s">
        <v>66</v>
      </c>
    </row>
    <row r="2" spans="1:66" s="32" customFormat="1" ht="49.5" customHeight="1">
      <c r="A2" s="20">
        <v>1</v>
      </c>
      <c r="B2" s="21"/>
      <c r="C2" s="21" t="s">
        <v>74</v>
      </c>
      <c r="D2" s="21" t="s">
        <v>4</v>
      </c>
      <c r="E2" s="21"/>
      <c r="F2" s="21" t="s">
        <v>73</v>
      </c>
      <c r="G2" s="22" t="s">
        <v>69</v>
      </c>
      <c r="H2" s="21" t="s">
        <v>70</v>
      </c>
      <c r="I2" s="21" t="s">
        <v>70</v>
      </c>
      <c r="J2" s="66" t="s">
        <v>76</v>
      </c>
      <c r="K2" s="41" t="s">
        <v>75</v>
      </c>
      <c r="L2" s="21" t="s">
        <v>71</v>
      </c>
      <c r="M2" s="21" t="s">
        <v>72</v>
      </c>
      <c r="N2" s="41"/>
      <c r="O2" s="48"/>
      <c r="P2" s="48"/>
      <c r="Q2" s="21"/>
      <c r="R2" s="21" t="s">
        <v>5</v>
      </c>
      <c r="S2" s="23"/>
      <c r="T2" s="37"/>
      <c r="U2" s="52">
        <v>56.5</v>
      </c>
      <c r="V2" s="55">
        <v>8.1</v>
      </c>
      <c r="W2" s="67">
        <f>U2/V2</f>
        <v>6.98</v>
      </c>
      <c r="X2" s="21" t="s">
        <v>3</v>
      </c>
      <c r="Y2" s="42">
        <v>59</v>
      </c>
      <c r="Z2" s="42">
        <v>25</v>
      </c>
      <c r="AA2" s="42">
        <v>26</v>
      </c>
      <c r="AB2" s="23">
        <v>12</v>
      </c>
      <c r="AC2" s="44">
        <f t="shared" ref="AC2" si="0">IF(Y2="","",Y2*Z2*AA2/1000000)</f>
        <v>3.7999999999999999E-2</v>
      </c>
      <c r="AD2" s="42">
        <v>11</v>
      </c>
      <c r="AE2" s="42">
        <v>9</v>
      </c>
      <c r="AF2" s="42">
        <v>0.8</v>
      </c>
      <c r="AG2" s="24">
        <v>2</v>
      </c>
      <c r="AH2" s="24">
        <v>65</v>
      </c>
      <c r="AI2" s="25">
        <f t="shared" ref="AI2" si="1">IF(AB2="","",AH2/AC2*AB2)</f>
        <v>20526</v>
      </c>
      <c r="AJ2" s="26">
        <v>4000</v>
      </c>
      <c r="AK2" s="27">
        <f>IF(ISERROR(AJ2/AI2),"",AJ2/AI2)</f>
        <v>0.19</v>
      </c>
      <c r="AL2" s="21" t="s">
        <v>68</v>
      </c>
      <c r="AM2" s="28">
        <v>0.47799999999999998</v>
      </c>
      <c r="AN2" s="27">
        <f>IF(ISERROR(W2*AM2),"",W2*AM2)</f>
        <v>3.34</v>
      </c>
      <c r="AO2" s="27">
        <f>IF(ISERROR(W2+AK2+AN2),"",W2+AK2+AN2)</f>
        <v>10.51</v>
      </c>
      <c r="AP2" s="29">
        <v>0.1</v>
      </c>
      <c r="AQ2" s="27">
        <f>IF(ISERROR(BB2*AP2),"",BB2*AP2)</f>
        <v>2.2000000000000002</v>
      </c>
      <c r="AR2" s="29">
        <v>0.15</v>
      </c>
      <c r="AS2" s="27">
        <f>IF(ISERROR(BB2*AR2),"",BB2*AR2)</f>
        <v>3.3</v>
      </c>
      <c r="AT2" s="29">
        <v>0.1</v>
      </c>
      <c r="AU2" s="27">
        <f>IF(ISERROR(BB2*AT2),"",BB2*AT2)</f>
        <v>2.2000000000000002</v>
      </c>
      <c r="AV2" s="31"/>
      <c r="AW2" s="29">
        <v>0</v>
      </c>
      <c r="AX2" s="27">
        <f>IF(ISERROR(BB2*AW2),"",BB2*AW2)</f>
        <v>0</v>
      </c>
      <c r="AY2" s="27">
        <f>IF(ISERROR(AQ2+AS2+AU2+AX2),"",AQ2+AS2+AU2+AX2)</f>
        <v>7.7</v>
      </c>
      <c r="AZ2" s="27">
        <f t="shared" ref="AZ2" si="2">IF(ISERROR(AO2+AY2),"",AO2+AY2)</f>
        <v>18.21</v>
      </c>
      <c r="BA2" s="30">
        <f t="shared" ref="BA2" si="3">IF(ISERROR((BB2-AZ2)/BB2),"",(BB2-AZ2)/BB2)</f>
        <v>0.1719</v>
      </c>
      <c r="BB2" s="27">
        <v>21.99</v>
      </c>
      <c r="BC2" s="58">
        <v>0.15</v>
      </c>
      <c r="BD2" s="27">
        <f>IF(BC2="","",BH2*BC2)</f>
        <v>6</v>
      </c>
      <c r="BE2" s="47">
        <v>8</v>
      </c>
      <c r="BF2" s="27">
        <f>IF(ISERROR(AZ2+BD2+BE2),"",AZ2+BD2+BE2)</f>
        <v>32.21</v>
      </c>
      <c r="BG2" s="60">
        <f>IF(BH2="","",(BH2-BF2)/BH2)</f>
        <v>0.19450000000000001</v>
      </c>
      <c r="BH2" s="47">
        <v>39.99</v>
      </c>
      <c r="BI2" s="3"/>
      <c r="BJ2" s="56">
        <f>BB2</f>
        <v>21.99</v>
      </c>
      <c r="BK2" s="68">
        <f>IF(BL2="","",CEILING(BL2/0.9 - 0.01, 10) - 0.01)</f>
        <v>49.99</v>
      </c>
      <c r="BL2" s="56">
        <f>IF(BH2="","",BH2)</f>
        <v>39.99</v>
      </c>
      <c r="BM2" s="60">
        <f>IF(BJ2="","",(BJ2-AO2)/BJ2)</f>
        <v>0.52210000000000001</v>
      </c>
      <c r="BN2" s="60">
        <f>IF(BK2="","",(BK2-BJ2)/BK2)</f>
        <v>0.56010000000000004</v>
      </c>
    </row>
  </sheetData>
  <sheetProtection insertRows="0" deleteRows="0" sort="0"/>
  <protectedRanges>
    <protectedRange sqref="AN2:BE2 A3:B85 D3:E85 C3:C84 F3:R84 U2:X2 L2:R2 BG2 AH2:AI2 AC2 A2:J2 AK2 T3:AY84" name="Range1"/>
    <protectedRange sqref="AD2:AG2 Y2:AA2" name="Range1_2"/>
    <protectedRange sqref="AJ2" name="Range1_3"/>
    <protectedRange sqref="AL2:AM2" name="Range1_4"/>
    <protectedRange sqref="S2" name="Range1_6"/>
    <protectedRange sqref="K2" name="Range1_1"/>
  </protectedRanges>
  <phoneticPr fontId="11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B226CAE-0729-4F78-816A-AB1E83AB41F3}">
          <x14:formula1>
            <xm:f>#REF!</xm:f>
          </x14:formula1>
          <xm:sqref>D2</xm:sqref>
        </x14:dataValidation>
        <x14:dataValidation type="list" allowBlank="1" showInputMessage="1" showErrorMessage="1" xr:uid="{967DBF80-5923-4653-BF59-28D4E6B58AF8}">
          <x14:formula1>
            <xm:f>#REF!</xm:f>
          </x14:formula1>
          <xm:sqref>E2</xm:sqref>
        </x14:dataValidation>
        <x14:dataValidation type="list" allowBlank="1" showInputMessage="1" showErrorMessage="1" xr:uid="{16507902-C22B-43C3-B29F-ACFC0EA193EE}">
          <x14:formula1>
            <xm:f>#REF!</xm:f>
          </x14:formula1>
          <xm:sqref>R2</xm:sqref>
        </x14:dataValidation>
        <x14:dataValidation type="list" allowBlank="1" showInputMessage="1" showErrorMessage="1" xr:uid="{12EC859C-B984-4A37-9A10-C65138758A82}">
          <x14:formula1>
            <xm:f>#REF!</xm:f>
          </x14:formula1>
          <xm:sqref>X2</xm:sqref>
        </x14:dataValidation>
        <x14:dataValidation type="list" allowBlank="1" showInputMessage="1" showErrorMessage="1" xr:uid="{D6755A9F-267F-4202-9F10-5D682F6D57D3}">
          <x14:formula1>
            <xm:f>#REF!</xm:f>
          </x14:formula1>
          <xm:sqref>F2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张莉</cp:lastModifiedBy>
  <dcterms:created xsi:type="dcterms:W3CDTF">2025-03-10T18:28:45Z</dcterms:created>
  <dcterms:modified xsi:type="dcterms:W3CDTF">2025-10-23T07:09:32Z</dcterms:modified>
</cp:coreProperties>
</file>