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84381784-CB40-4ADC-BEDC-7F6285977EE9}" xr6:coauthVersionLast="47" xr6:coauthVersionMax="47" xr10:uidLastSave="{00000000-0000-0000-0000-000000000000}"/>
  <bookViews>
    <workbookView xWindow="2000" yWindow="4420" windowWidth="14400" windowHeight="8170" xr2:uid="{52C63359-815F-4279-9454-66D7C13DA8E9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CC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>#REF!</definedName>
    <definedName name="dealPricing_Range">[4]Mapping!$BD$2:$BD$3</definedName>
    <definedName name="Decorative_Accessories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>#REF!</definedName>
    <definedName name="freight">'[1]other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'[12]X-LIST'!$G$2:$G$7</definedName>
    <definedName name="KD">[7]Sheet1!$DS$2:$DS$2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'[12]X-LIST'!$C$2:$C$7</definedName>
    <definedName name="Lighting_or_Candleholders">#REF!</definedName>
    <definedName name="loctype">'[1]other data'!$BN$2:$BN$6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PACK">[7]Sheet1!$EE$2:$EE$3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>#REF!</definedName>
    <definedName name="POtype">#REF!</definedName>
    <definedName name="Preticketed_Range">[4]Mapping!$H$2:$H$3</definedName>
    <definedName name="PrevBuy">'[6]1-Import Product Data Sheet'!$AR$26:$AR$27</definedName>
    <definedName name="Prints">#REF!</definedName>
    <definedName name="ProfileDesc">#REF!</definedName>
    <definedName name="QSFOB">[14]Q1!$C$38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uggestedMessage_Range">[4]Mapping!$BF$2:$BF$3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WAREHOUSE">'[1]other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5" i="1" l="1"/>
  <c r="AB5" i="1"/>
  <c r="AD5" i="1"/>
  <c r="AF5" i="1"/>
  <c r="AI5" i="1"/>
  <c r="AJ5" i="1"/>
  <c r="AL5" i="1"/>
  <c r="AN5" i="1"/>
  <c r="AP5" i="1"/>
  <c r="AR5" i="1"/>
  <c r="AU5" i="1"/>
  <c r="AV5" i="1"/>
  <c r="AW5" i="1"/>
  <c r="BA5" i="1"/>
  <c r="AX5" i="1"/>
  <c r="BB4" i="1"/>
  <c r="AB4" i="1"/>
  <c r="AD4" i="1"/>
  <c r="AF4" i="1"/>
  <c r="AI4" i="1"/>
  <c r="AJ4" i="1"/>
  <c r="AL4" i="1"/>
  <c r="AN4" i="1"/>
  <c r="AP4" i="1"/>
  <c r="AR4" i="1"/>
  <c r="AU4" i="1"/>
  <c r="AV4" i="1"/>
  <c r="AW4" i="1"/>
  <c r="BA4" i="1"/>
  <c r="AX4" i="1"/>
  <c r="T4" i="1"/>
  <c r="BB3" i="1"/>
  <c r="AB3" i="1"/>
  <c r="AD3" i="1"/>
  <c r="AF3" i="1"/>
  <c r="AI3" i="1"/>
  <c r="AJ3" i="1"/>
  <c r="AL3" i="1"/>
  <c r="AN3" i="1"/>
  <c r="AP3" i="1"/>
  <c r="AR3" i="1"/>
  <c r="AU3" i="1"/>
  <c r="AV3" i="1"/>
  <c r="AW3" i="1"/>
  <c r="BA3" i="1"/>
  <c r="AX3" i="1"/>
  <c r="BB2" i="1"/>
  <c r="AB2" i="1"/>
  <c r="AD2" i="1"/>
  <c r="AF2" i="1"/>
  <c r="AI2" i="1"/>
  <c r="AJ2" i="1"/>
  <c r="AL2" i="1"/>
  <c r="AN2" i="1"/>
  <c r="AP2" i="1"/>
  <c r="AR2" i="1"/>
  <c r="AU2" i="1"/>
  <c r="AV2" i="1"/>
  <c r="AW2" i="1"/>
  <c r="BA2" i="1"/>
  <c r="AX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B1" authorId="0" shapeId="0" xr:uid="{8F99BFD7-9E7D-4A63-88B8-7C8120F095C7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A42297BD-3EDA-4C36-8076-9746A048BC45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 xr:uid="{3E5017E7-C75B-4BB8-B915-4779BEBBC51C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210BECB2-737E-407D-87F9-DA6E4D0383A9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CF18A0FF-F675-46E6-B623-A9887A8B897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2132DA08-4912-430C-BF09-E6753DA87297}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 xr:uid="{DD78EF23-8646-4E5D-8E0A-2CCD6814EF45}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 xr:uid="{1D7CB3B3-9B55-4119-89CB-C921DE2A93AC}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 xr:uid="{ACBF3911-4ABE-4BC6-9595-CE83818F0E2A}">
      <text>
        <r>
          <rPr>
            <sz val="11"/>
            <rFont val="Calibri"/>
            <family val="2"/>
          </rPr>
          <t>[FOB Cost]*[AVN %]</t>
        </r>
      </text>
    </comment>
    <comment ref="AU1" authorId="0" shapeId="0" xr:uid="{024EDA0A-AF5A-4B59-98E3-D4AE05F85110}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 xr:uid="{65070953-C4DD-4C02-B7A6-39640FD85C9A}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 xr:uid="{486B72DF-11C6-46BC-812F-D908BA05964D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4AE49D00-29ED-4D3C-85BB-0687850503FF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 xr:uid="{C4BE481E-FF85-45F9-BB9D-368B701E4D91}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 xr:uid="{0702E767-A3EB-47AD-BE13-BA2F020C68B8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<sst xmlns="http://schemas.openxmlformats.org/spreadsheetml/2006/main" count="110" uniqueCount="76">
  <si>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</si>
  <si>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</si>
  <si>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</si>
  <si>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</si>
  <si>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</si>
  <si>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</si>
  <si>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</si>
  <si>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</si>
  <si>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</si>
  <si>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</si>
  <si>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</si>
  <si>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</si>
  <si>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</si>
  <si>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</si>
  <si>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</si>
  <si>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</si>
  <si>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</si>
  <si>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</si>
  <si>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</si>
  <si>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</si>
  <si>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</si>
  <si>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</si>
  <si>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</si>
  <si>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</si>
  <si>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</si>
  <si>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</si>
  <si>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</si>
  <si>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</si>
  <si>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</si>
  <si>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</si>
  <si>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</si>
  <si>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</si>
  <si>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</si>
  <si>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</si>
  <si>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</si>
  <si>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</si>
  <si>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</si>
  <si>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</si>
  <si>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</si>
  <si>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</si>
  <si>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</si>
  <si>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</si>
  <si>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</si>
  <si>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</si>
  <si>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</si>
  <si>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</si>
  <si>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</si>
  <si>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</si>
  <si>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</si>
  <si>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</si>
  <si>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</si>
  <si>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</si>
  <si>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</si>
  <si>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</si>
  <si>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Serta</t>
  </si>
  <si>
    <t>Serta Sheep 5.5%</t>
  </si>
  <si>
    <t>SHEET/SHEET SET</t>
  </si>
  <si>
    <t>Simply Comfy Cool</t>
  </si>
  <si>
    <t>100% polyester sheets, VZB packaging, cooling topical treatment, Z hem,  Serta Puller, pc on top folding, 1" elastic, handle on top, Serta hangtag</t>
  </si>
  <si>
    <t>100% polyester, Solid</t>
    <phoneticPr fontId="8" type="noConversion"/>
  </si>
  <si>
    <t>Set</t>
  </si>
  <si>
    <t>Normal</t>
  </si>
  <si>
    <t>6302.32.2040</t>
  </si>
  <si>
    <t>100% polyester 6PC  MF Sheets</t>
    <phoneticPr fontId="8" type="noConversion"/>
  </si>
  <si>
    <t>QUEEN: 90x102"/21x30"(4)/60x80"+16"</t>
  </si>
  <si>
    <t>CASTLEROCK</t>
  </si>
  <si>
    <t>SH20-0832</t>
    <phoneticPr fontId="8" type="noConversion"/>
  </si>
  <si>
    <t>BIJOU BLUE</t>
  </si>
  <si>
    <t>SH20-0833</t>
  </si>
  <si>
    <t>Simply Comfy</t>
  </si>
  <si>
    <t>100% polyester MF sheets, VZB packaging, Z hem, 1" elastic</t>
  </si>
  <si>
    <t>100% polyester, Solid</t>
  </si>
  <si>
    <t>BLUE SURF</t>
  </si>
  <si>
    <t>SH20-0834</t>
    <phoneticPr fontId="8" type="noConversion"/>
  </si>
  <si>
    <t>MOONBEAM</t>
  </si>
  <si>
    <t>SH20-0835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</si>
</sst>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000"/>
    <numFmt numFmtId="181" formatCode="0.0%"/>
  </numFmts>
  <fonts count="10" x14ac:knownFonts="1">
    <font>
      <sz val="11"/>
      <name val="Calibri"/>
    </font>
    <font>
      <sz val="11"/>
      <name val="Calibri"/>
      <family val="2"/>
    </font>
    <font>
      <sz val="9"/>
      <name val="等线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76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179" fontId="1" fillId="0" borderId="2" xfId="1" applyNumberFormat="1" applyBorder="1"/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0" fontId="5" fillId="8" borderId="2" xfId="3" applyFill="1" applyBorder="1" applyAlignment="1">
      <alignment horizontal="center" vertical="center" wrapText="1"/>
    </xf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77" fontId="1" fillId="0" borderId="2" xfId="1" applyNumberFormat="1" applyBorder="1"/>
    <xf numFmtId="2" fontId="1" fillId="0" borderId="2" xfId="1" applyNumberFormat="1" applyBorder="1"/>
    <xf numFmtId="1" fontId="1" fillId="0" borderId="2" xfId="1" applyNumberFormat="1" applyBorder="1"/>
    <xf numFmtId="180" fontId="1" fillId="9" borderId="2" xfId="1" applyNumberFormat="1" applyFill="1" applyBorder="1"/>
    <xf numFmtId="1" fontId="1" fillId="9" borderId="2" xfId="1" applyNumberFormat="1" applyFill="1" applyBorder="1"/>
    <xf numFmtId="3" fontId="1" fillId="0" borderId="2" xfId="1" applyNumberFormat="1" applyBorder="1"/>
    <xf numFmtId="176" fontId="1" fillId="9" borderId="2" xfId="1" applyNumberFormat="1" applyFill="1" applyBorder="1"/>
    <xf numFmtId="181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76" fontId="1" fillId="9" borderId="2" xfId="1" applyNumberFormat="1" applyFill="1" applyBorder="1" applyAlignment="1">
      <alignment wrapText="1"/>
    </xf>
    <xf numFmtId="10" fontId="0" fillId="9" borderId="2" xfId="4" applyNumberFormat="1" applyFont="1" applyFill="1" applyBorder="1" applyAlignment="1"/>
    <xf numFmtId="0" fontId="1" fillId="0" borderId="0" xfId="1"/>
    <xf numFmtId="0" fontId="1" fillId="0" borderId="2" xfId="0" applyFont="1" applyBorder="1" applyAlignment="1">
      <alignment wrapText="1"/>
    </xf>
    <xf numFmtId="0" fontId="9" fillId="0" borderId="3" xfId="0" applyFont="1" applyBorder="1" applyAlignment="1">
      <alignment horizontal="center" vertical="center"/>
    </xf>
    <xf numFmtId="0" fontId="5" fillId="8" borderId="2" xfId="3" applyFill="1" applyBorder="1" applyAlignment="1">
      <alignment wrapText="1"/>
    </xf>
    <xf numFmtId="177" fontId="1" fillId="0" borderId="2" xfId="1" applyNumberFormat="1" applyBorder="1" applyAlignment="1">
      <alignment wrapText="1"/>
    </xf>
    <xf numFmtId="180" fontId="1" fillId="9" borderId="2" xfId="1" applyNumberFormat="1" applyFill="1" applyBorder="1" applyAlignment="1">
      <alignment wrapText="1"/>
    </xf>
    <xf numFmtId="10" fontId="0" fillId="9" borderId="2" xfId="4" applyNumberFormat="1" applyFont="1" applyFill="1" applyBorder="1" applyAlignment="1">
      <alignment wrapText="1"/>
    </xf>
    <xf numFmtId="176" fontId="1" fillId="0" borderId="1" xfId="1" applyNumberFormat="1" applyBorder="1" applyAlignment="1">
      <alignment wrapText="1"/>
    </xf>
    <xf numFmtId="178" fontId="1" fillId="9" borderId="2" xfId="1" applyNumberFormat="1" applyFill="1" applyBorder="1" applyAlignment="1">
      <alignment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5">
    <cellStyle name="Normal 2" xfId="1" xr:uid="{91B01AED-7C8D-41E5-87BE-DE91945DF7FE}"/>
    <cellStyle name="Normal 2 18 2" xfId="2" xr:uid="{47C6809E-B3B8-4382-A219-A1F4F94FCF19}"/>
    <cellStyle name="Normal_2010 NY-showroom sheet set for JCP 0330" xfId="3" xr:uid="{FE6F032F-1743-48AD-87E7-6215D478F237}"/>
    <cellStyle name="Percent 2" xfId="4" xr:uid="{538BFA92-4374-47D6-9F71-8793ED544F31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dingxiaoping\Local%20Settings\Temporary%20Internet%20Files\Content.IE5\K9AN0PEF\files\TARGET\FORMS\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SLard%20-%20Design\Customs%20Memo\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guyinghua\Local%20Settings\Temporary%20Internet%20Files\OLK97\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.sharepoint.com\Documents%20and%20Settings\zhangqing\&#26700;&#38754;\BBB\item%20set%20up\Final\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.sharepoint.com\Documents%20and%20Settings\qianyueyun\Local%20Settings\Temporary%20Internet%20Files\Content.Outlook\S0EW6CGV\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85FB0-8516-4C8E-A91E-0A16CFA900CE}">
  <dimension ref="A1:BB6"/>
  <sheetViews>
    <sheetView tabSelected="1" topLeftCell="M1" zoomScale="85" zoomScaleNormal="85" workbookViewId="0">
      <selection activeCell="T6" sqref="T6"/>
    </sheetView>
  </sheetViews>
  <sheetFormatPr defaultColWidth="9.26953125" defaultRowHeight="14.5" x14ac:dyDescent="0.35"/>
  <cols>
    <col min="1" max="1" width="10.26953125" style="1" customWidth="1"/>
    <col min="2" max="2" width="7.26953125" style="2" customWidth="1"/>
    <col min="3" max="4" width="8.453125" style="2" customWidth="1"/>
    <col min="5" max="5" width="19" style="2" customWidth="1"/>
    <col min="6" max="6" width="25.7265625" style="2" customWidth="1"/>
    <col min="7" max="7" width="15.54296875" style="2" customWidth="1"/>
    <col min="8" max="8" width="19.453125" style="2" bestFit="1" customWidth="1"/>
    <col min="9" max="9" width="37.1796875" style="2" bestFit="1" customWidth="1"/>
    <col min="10" max="10" width="23.7265625" style="2" customWidth="1"/>
    <col min="11" max="11" width="77.81640625" style="2" customWidth="1"/>
    <col min="12" max="12" width="20.26953125" style="2" customWidth="1"/>
    <col min="13" max="13" width="36.453125" style="2" customWidth="1"/>
    <col min="14" max="14" width="12.81640625" style="2" customWidth="1"/>
    <col min="15" max="15" width="6.26953125" style="2" customWidth="1"/>
    <col min="16" max="16" width="11" style="2" bestFit="1" customWidth="1"/>
    <col min="17" max="17" width="14.453125" style="2" customWidth="1"/>
    <col min="18" max="19" width="8.7265625" style="2" customWidth="1"/>
    <col min="20" max="20" width="8.7265625" style="3" customWidth="1"/>
    <col min="21" max="21" width="8.54296875" style="3" customWidth="1"/>
    <col min="22" max="22" width="9.26953125" style="2" customWidth="1"/>
    <col min="23" max="23" width="8.26953125" style="57" customWidth="1"/>
    <col min="24" max="24" width="8.7265625" style="57" customWidth="1"/>
    <col min="25" max="25" width="7.26953125" style="57" customWidth="1"/>
    <col min="26" max="26" width="9" style="58" customWidth="1"/>
    <col min="27" max="27" width="6.26953125" style="59" customWidth="1"/>
    <col min="28" max="28" width="10" style="60" customWidth="1"/>
    <col min="29" max="29" width="10" style="58" customWidth="1"/>
    <col min="30" max="30" width="9.7265625" style="59" customWidth="1"/>
    <col min="31" max="31" width="7.7265625" style="2" customWidth="1"/>
    <col min="32" max="32" width="8.81640625" style="3" customWidth="1"/>
    <col min="33" max="33" width="15" style="2" customWidth="1"/>
    <col min="34" max="34" width="8.453125" style="4" customWidth="1"/>
    <col min="35" max="35" width="9" style="3" customWidth="1"/>
    <col min="36" max="36" width="8.26953125" style="3" customWidth="1"/>
    <col min="37" max="37" width="7.81640625" style="4" customWidth="1"/>
    <col min="38" max="38" width="8.26953125" style="3" customWidth="1"/>
    <col min="39" max="39" width="11.7265625" style="4" customWidth="1"/>
    <col min="40" max="40" width="10.81640625" style="3" customWidth="1"/>
    <col min="41" max="41" width="8.1796875" style="4" customWidth="1"/>
    <col min="42" max="42" width="9.26953125" style="3" customWidth="1"/>
    <col min="43" max="43" width="8.1796875" style="4" customWidth="1"/>
    <col min="44" max="45" width="9.26953125" style="3" customWidth="1"/>
    <col min="46" max="46" width="8.1796875" style="4" customWidth="1"/>
    <col min="47" max="47" width="9.26953125" style="3" customWidth="1"/>
    <col min="48" max="48" width="7.7265625" style="3" customWidth="1"/>
    <col min="49" max="49" width="9.7265625" style="3" customWidth="1"/>
    <col min="50" max="50" width="10.7265625" style="3" customWidth="1"/>
    <col min="51" max="51" width="12.26953125" style="3" customWidth="1"/>
    <col min="52" max="52" width="9.26953125" style="2"/>
    <col min="53" max="53" width="11.54296875" style="3" customWidth="1"/>
    <col min="54" max="54" width="15" style="3" customWidth="1"/>
    <col min="55" max="16384" width="9.26953125" style="2"/>
  </cols>
  <sheetData>
    <row r="1" spans="1:54" ht="67.900000000000006" customHeight="1" x14ac:dyDescent="0.35">
      <c r="A1" s="7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10" t="s">
        <v>6</v>
      </c>
      <c r="H1" s="8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11" t="s">
        <v>18</v>
      </c>
      <c r="T1" s="12" t="s">
        <v>19</v>
      </c>
      <c r="U1" s="13" t="s">
        <v>20</v>
      </c>
      <c r="V1" s="14" t="s">
        <v>21</v>
      </c>
      <c r="W1" s="15" t="s">
        <v>22</v>
      </c>
      <c r="X1" s="15" t="s">
        <v>23</v>
      </c>
      <c r="Y1" s="15" t="s">
        <v>24</v>
      </c>
      <c r="Z1" s="16" t="s">
        <v>25</v>
      </c>
      <c r="AA1" s="17" t="s">
        <v>26</v>
      </c>
      <c r="AB1" s="18" t="s">
        <v>27</v>
      </c>
      <c r="AC1" s="19" t="s">
        <v>28</v>
      </c>
      <c r="AD1" s="20" t="s">
        <v>29</v>
      </c>
      <c r="AE1" s="7" t="s">
        <v>30</v>
      </c>
      <c r="AF1" s="21" t="s">
        <v>31</v>
      </c>
      <c r="AG1" s="7" t="s">
        <v>32</v>
      </c>
      <c r="AH1" s="22" t="s">
        <v>33</v>
      </c>
      <c r="AI1" s="23" t="s">
        <v>34</v>
      </c>
      <c r="AJ1" s="21" t="s">
        <v>35</v>
      </c>
      <c r="AK1" s="22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2" t="s">
        <v>42</v>
      </c>
      <c r="AR1" s="21" t="s">
        <v>43</v>
      </c>
      <c r="AS1" s="24" t="s">
        <v>44</v>
      </c>
      <c r="AT1" s="22" t="s">
        <v>45</v>
      </c>
      <c r="AU1" s="21" t="s">
        <v>46</v>
      </c>
      <c r="AV1" s="21" t="s">
        <v>47</v>
      </c>
      <c r="AW1" s="25" t="s">
        <v>48</v>
      </c>
      <c r="AX1" s="26" t="s">
        <v>49</v>
      </c>
      <c r="AY1" s="27" t="s">
        <v>50</v>
      </c>
      <c r="AZ1" s="7" t="s">
        <v>51</v>
      </c>
      <c r="BA1" s="21" t="s">
        <v>52</v>
      </c>
      <c r="BB1" s="21" t="s">
        <v>53</v>
      </c>
    </row>
    <row r="2" spans="1:54" s="48" customFormat="1" ht="29" x14ac:dyDescent="0.35">
      <c r="A2" s="28">
        <v>4</v>
      </c>
      <c r="B2" s="29"/>
      <c r="C2" s="29"/>
      <c r="D2" s="29"/>
      <c r="E2" s="29" t="s">
        <v>54</v>
      </c>
      <c r="F2" s="29" t="s">
        <v>55</v>
      </c>
      <c r="G2" s="29" t="s">
        <v>56</v>
      </c>
      <c r="H2" s="30" t="s">
        <v>57</v>
      </c>
      <c r="I2" s="29" t="s">
        <v>63</v>
      </c>
      <c r="J2" s="29" t="s">
        <v>63</v>
      </c>
      <c r="K2" s="31" t="s">
        <v>58</v>
      </c>
      <c r="L2" s="32" t="s">
        <v>59</v>
      </c>
      <c r="M2" s="29" t="s">
        <v>64</v>
      </c>
      <c r="N2" s="33" t="s">
        <v>65</v>
      </c>
      <c r="O2" s="29"/>
      <c r="P2" s="49" t="s">
        <v>66</v>
      </c>
      <c r="Q2" s="50"/>
      <c r="R2" s="29"/>
      <c r="S2" s="29" t="s">
        <v>60</v>
      </c>
      <c r="T2" s="34">
        <v>4.9400000000000004</v>
      </c>
      <c r="U2" s="35">
        <v>5.09</v>
      </c>
      <c r="V2" s="29" t="s">
        <v>61</v>
      </c>
      <c r="W2" s="36">
        <v>28.5</v>
      </c>
      <c r="X2" s="36">
        <v>28</v>
      </c>
      <c r="Y2" s="36">
        <v>40</v>
      </c>
      <c r="Z2" s="51">
        <v>7.04</v>
      </c>
      <c r="AA2" s="38">
        <v>4</v>
      </c>
      <c r="AB2" s="39">
        <f t="shared" ref="AB2:AB5" si="0">IF(W2="","",W2*X2*Y2/1000000)</f>
        <v>3.1919999999999997E-2</v>
      </c>
      <c r="AC2" s="37">
        <v>56</v>
      </c>
      <c r="AD2" s="40">
        <f t="shared" ref="AD2:AD5" si="1">IF(AA2="","",AC2/AB2*AA2)</f>
        <v>7017.5438596491231</v>
      </c>
      <c r="AE2" s="41">
        <v>3500</v>
      </c>
      <c r="AF2" s="42">
        <f t="shared" ref="AF2:AF5" si="2">IF(ISERROR(AE2/AD2),"",AE2/AD2)</f>
        <v>0.49874999999999997</v>
      </c>
      <c r="AG2" s="29" t="s">
        <v>62</v>
      </c>
      <c r="AH2" s="43">
        <v>0.41399999999999998</v>
      </c>
      <c r="AI2" s="42">
        <f t="shared" ref="AI2:AI5" si="3">IF(ISERROR(U2*AH2),"",U2*AH2)</f>
        <v>2.1072599999999997</v>
      </c>
      <c r="AJ2" s="42">
        <f t="shared" ref="AJ2:AJ5" si="4">IF(ISERROR(U2+AF2+AI2),"",U2+AF2+AI2)</f>
        <v>7.6960099999999994</v>
      </c>
      <c r="AK2" s="44">
        <v>0</v>
      </c>
      <c r="AL2" s="42">
        <f t="shared" ref="AL2:AL5" si="5">IF(ISERROR(AY2*AK2),"",AY2*AK2)</f>
        <v>0</v>
      </c>
      <c r="AM2" s="44">
        <v>0</v>
      </c>
      <c r="AN2" s="42">
        <f t="shared" ref="AN2:AN5" si="6">IF(ISERROR(AY2*AM2),"",AY2*AM2)</f>
        <v>0</v>
      </c>
      <c r="AO2" s="44">
        <v>5.5E-2</v>
      </c>
      <c r="AP2" s="42">
        <f t="shared" ref="AP2:AP5" si="7">IF(ISERROR(AY2*AO2),"",AY2*AO2)</f>
        <v>0.59400000000000008</v>
      </c>
      <c r="AQ2" s="44">
        <v>0</v>
      </c>
      <c r="AR2" s="42">
        <f t="shared" ref="AR2:AR5" si="8">IF(ISERROR(U2*AQ2),"",U2*AQ2)</f>
        <v>0</v>
      </c>
      <c r="AS2" s="45">
        <v>0</v>
      </c>
      <c r="AT2" s="44">
        <v>0</v>
      </c>
      <c r="AU2" s="42">
        <f t="shared" ref="AU2:AU5" si="9">IF(ISERROR(AY2*AT2),"",AY2*AT2)</f>
        <v>0</v>
      </c>
      <c r="AV2" s="42">
        <f t="shared" ref="AV2:AV5" si="10">IF(ISERROR(AL2+AN2+AP2+AR2+AU2),"",AL2+AN2+AP2+AR2+AU2)</f>
        <v>0.59400000000000008</v>
      </c>
      <c r="AW2" s="46">
        <f t="shared" ref="AW2:AW5" si="11">IF(ISERROR(AJ2+AV2),"",AJ2+AV2)</f>
        <v>8.2900099999999988</v>
      </c>
      <c r="AX2" s="47">
        <f t="shared" ref="AX2:AX5" si="12">IF(ISERROR((AY2-AW2)/AY2),"",(AY2-AW2)/AY2)</f>
        <v>0.23240648148148166</v>
      </c>
      <c r="AY2" s="45">
        <v>10.8</v>
      </c>
      <c r="AZ2" s="38">
        <v>1086</v>
      </c>
      <c r="BA2" s="42">
        <f t="shared" ref="BA2:BA5" si="13">IF(ISERROR(AW2*AZ2),"",AW2*AZ2)</f>
        <v>9002.950859999999</v>
      </c>
      <c r="BB2" s="42">
        <f t="shared" ref="BB2:BB5" si="14">IF(ISERROR(AY2*AZ2),"",AY2*AZ2)</f>
        <v>11728.800000000001</v>
      </c>
    </row>
    <row r="3" spans="1:54" s="48" customFormat="1" ht="29" x14ac:dyDescent="0.35">
      <c r="A3" s="28">
        <v>5</v>
      </c>
      <c r="B3" s="29"/>
      <c r="C3" s="29"/>
      <c r="D3" s="29"/>
      <c r="E3" s="29" t="s">
        <v>54</v>
      </c>
      <c r="F3" s="29" t="s">
        <v>55</v>
      </c>
      <c r="G3" s="29" t="s">
        <v>56</v>
      </c>
      <c r="H3" s="30" t="s">
        <v>57</v>
      </c>
      <c r="I3" s="29" t="s">
        <v>63</v>
      </c>
      <c r="J3" s="29" t="s">
        <v>63</v>
      </c>
      <c r="K3" s="31" t="s">
        <v>58</v>
      </c>
      <c r="L3" s="32" t="s">
        <v>59</v>
      </c>
      <c r="M3" s="29" t="s">
        <v>64</v>
      </c>
      <c r="N3" s="33" t="s">
        <v>67</v>
      </c>
      <c r="O3" s="29"/>
      <c r="P3" s="49" t="s">
        <v>68</v>
      </c>
      <c r="Q3" s="50"/>
      <c r="R3" s="29"/>
      <c r="S3" s="29" t="s">
        <v>60</v>
      </c>
      <c r="T3" s="34">
        <v>4.9400000000000004</v>
      </c>
      <c r="U3" s="35">
        <v>5.09</v>
      </c>
      <c r="V3" s="29" t="s">
        <v>61</v>
      </c>
      <c r="W3" s="36">
        <v>28.5</v>
      </c>
      <c r="X3" s="36">
        <v>28</v>
      </c>
      <c r="Y3" s="36">
        <v>40</v>
      </c>
      <c r="Z3" s="51">
        <v>7.04</v>
      </c>
      <c r="AA3" s="38">
        <v>4</v>
      </c>
      <c r="AB3" s="39">
        <f t="shared" si="0"/>
        <v>3.1919999999999997E-2</v>
      </c>
      <c r="AC3" s="37">
        <v>56</v>
      </c>
      <c r="AD3" s="40">
        <f t="shared" si="1"/>
        <v>7017.5438596491231</v>
      </c>
      <c r="AE3" s="41">
        <v>3500</v>
      </c>
      <c r="AF3" s="42">
        <f t="shared" si="2"/>
        <v>0.49874999999999997</v>
      </c>
      <c r="AG3" s="29" t="s">
        <v>62</v>
      </c>
      <c r="AH3" s="43">
        <v>0.41399999999999998</v>
      </c>
      <c r="AI3" s="42">
        <f t="shared" si="3"/>
        <v>2.1072599999999997</v>
      </c>
      <c r="AJ3" s="42">
        <f t="shared" si="4"/>
        <v>7.6960099999999994</v>
      </c>
      <c r="AK3" s="44">
        <v>0</v>
      </c>
      <c r="AL3" s="42">
        <f t="shared" si="5"/>
        <v>0</v>
      </c>
      <c r="AM3" s="44">
        <v>0</v>
      </c>
      <c r="AN3" s="42">
        <f t="shared" si="6"/>
        <v>0</v>
      </c>
      <c r="AO3" s="44">
        <v>5.5E-2</v>
      </c>
      <c r="AP3" s="42">
        <f t="shared" si="7"/>
        <v>0.59400000000000008</v>
      </c>
      <c r="AQ3" s="44">
        <v>0</v>
      </c>
      <c r="AR3" s="42">
        <f t="shared" si="8"/>
        <v>0</v>
      </c>
      <c r="AS3" s="45">
        <v>0</v>
      </c>
      <c r="AT3" s="44">
        <v>0</v>
      </c>
      <c r="AU3" s="42">
        <f t="shared" si="9"/>
        <v>0</v>
      </c>
      <c r="AV3" s="42">
        <f t="shared" si="10"/>
        <v>0.59400000000000008</v>
      </c>
      <c r="AW3" s="46">
        <f t="shared" si="11"/>
        <v>8.2900099999999988</v>
      </c>
      <c r="AX3" s="47">
        <f t="shared" si="12"/>
        <v>0.23240648148148166</v>
      </c>
      <c r="AY3" s="45">
        <v>10.8</v>
      </c>
      <c r="AZ3" s="38">
        <v>1086</v>
      </c>
      <c r="BA3" s="42">
        <f t="shared" si="13"/>
        <v>9002.950859999999</v>
      </c>
      <c r="BB3" s="42">
        <f t="shared" si="14"/>
        <v>11728.800000000001</v>
      </c>
    </row>
    <row r="4" spans="1:54" ht="15" customHeight="1" x14ac:dyDescent="0.35">
      <c r="A4" s="31">
        <v>12</v>
      </c>
      <c r="B4" s="32"/>
      <c r="C4" s="32"/>
      <c r="D4" s="32"/>
      <c r="E4" s="29" t="s">
        <v>54</v>
      </c>
      <c r="F4" s="29" t="s">
        <v>55</v>
      </c>
      <c r="G4" s="29" t="s">
        <v>56</v>
      </c>
      <c r="H4" s="30" t="s">
        <v>69</v>
      </c>
      <c r="I4" s="29" t="s">
        <v>63</v>
      </c>
      <c r="J4" s="29" t="s">
        <v>63</v>
      </c>
      <c r="K4" s="31" t="s">
        <v>70</v>
      </c>
      <c r="L4" s="32" t="s">
        <v>71</v>
      </c>
      <c r="M4" s="29" t="s">
        <v>64</v>
      </c>
      <c r="N4" s="33" t="s">
        <v>72</v>
      </c>
      <c r="O4" s="29"/>
      <c r="P4" s="49" t="s">
        <v>73</v>
      </c>
      <c r="Q4" s="50"/>
      <c r="R4" s="32"/>
      <c r="S4" s="29" t="s">
        <v>60</v>
      </c>
      <c r="T4" s="34">
        <f t="shared" ref="T2:T5" si="15">U4*0.97</f>
        <v>4.8499999999999996</v>
      </c>
      <c r="U4" s="35">
        <v>5</v>
      </c>
      <c r="V4" s="29" t="s">
        <v>61</v>
      </c>
      <c r="W4" s="52">
        <v>29</v>
      </c>
      <c r="X4" s="52">
        <v>29</v>
      </c>
      <c r="Y4" s="52">
        <v>39</v>
      </c>
      <c r="Z4" s="51">
        <v>7.04</v>
      </c>
      <c r="AA4" s="38">
        <v>4</v>
      </c>
      <c r="AB4" s="53">
        <f t="shared" si="0"/>
        <v>3.2799000000000002E-2</v>
      </c>
      <c r="AC4" s="37">
        <v>56</v>
      </c>
      <c r="AD4" s="40">
        <f t="shared" si="1"/>
        <v>6829.4765084301343</v>
      </c>
      <c r="AE4" s="41">
        <v>3500</v>
      </c>
      <c r="AF4" s="46">
        <f t="shared" si="2"/>
        <v>0.5124843750000001</v>
      </c>
      <c r="AG4" s="29" t="s">
        <v>62</v>
      </c>
      <c r="AH4" s="43">
        <v>0.41399999999999998</v>
      </c>
      <c r="AI4" s="42">
        <f t="shared" si="3"/>
        <v>2.0699999999999998</v>
      </c>
      <c r="AJ4" s="42">
        <f t="shared" si="4"/>
        <v>7.5824843749999999</v>
      </c>
      <c r="AK4" s="44">
        <v>0</v>
      </c>
      <c r="AL4" s="46">
        <f t="shared" si="5"/>
        <v>0</v>
      </c>
      <c r="AM4" s="44">
        <v>0</v>
      </c>
      <c r="AN4" s="46">
        <f t="shared" si="6"/>
        <v>0</v>
      </c>
      <c r="AO4" s="44">
        <v>5.5E-2</v>
      </c>
      <c r="AP4" s="42">
        <f t="shared" si="7"/>
        <v>0.5665</v>
      </c>
      <c r="AQ4" s="44">
        <v>0</v>
      </c>
      <c r="AR4" s="42">
        <f t="shared" si="8"/>
        <v>0</v>
      </c>
      <c r="AS4" s="45">
        <v>0</v>
      </c>
      <c r="AT4" s="44">
        <v>0</v>
      </c>
      <c r="AU4" s="42">
        <f t="shared" si="9"/>
        <v>0</v>
      </c>
      <c r="AV4" s="42">
        <f t="shared" si="10"/>
        <v>0.5665</v>
      </c>
      <c r="AW4" s="46">
        <f t="shared" si="11"/>
        <v>8.1489843749999995</v>
      </c>
      <c r="AX4" s="54">
        <f t="shared" si="12"/>
        <v>0.20883646844660206</v>
      </c>
      <c r="AY4" s="6">
        <v>10.3</v>
      </c>
      <c r="AZ4" s="5">
        <v>1086</v>
      </c>
      <c r="BA4" s="42">
        <f t="shared" si="13"/>
        <v>8849.7970312500001</v>
      </c>
      <c r="BB4" s="42">
        <f t="shared" si="14"/>
        <v>11185.800000000001</v>
      </c>
    </row>
    <row r="5" spans="1:54" ht="31.5" customHeight="1" x14ac:dyDescent="0.35">
      <c r="A5" s="31">
        <v>25</v>
      </c>
      <c r="B5" s="32"/>
      <c r="C5" s="32"/>
      <c r="D5" s="32"/>
      <c r="E5" s="29" t="s">
        <v>54</v>
      </c>
      <c r="F5" s="29" t="s">
        <v>55</v>
      </c>
      <c r="G5" s="29" t="s">
        <v>56</v>
      </c>
      <c r="H5" s="32" t="s">
        <v>57</v>
      </c>
      <c r="I5" s="29" t="s">
        <v>63</v>
      </c>
      <c r="J5" s="29" t="s">
        <v>63</v>
      </c>
      <c r="K5" s="31" t="s">
        <v>58</v>
      </c>
      <c r="L5" s="32" t="s">
        <v>71</v>
      </c>
      <c r="M5" s="29" t="s">
        <v>64</v>
      </c>
      <c r="N5" s="33" t="s">
        <v>74</v>
      </c>
      <c r="O5" s="32"/>
      <c r="P5" s="49" t="s">
        <v>75</v>
      </c>
      <c r="Q5" s="50"/>
      <c r="R5" s="32"/>
      <c r="S5" s="29" t="s">
        <v>60</v>
      </c>
      <c r="T5" s="34">
        <v>4.9400000000000004</v>
      </c>
      <c r="U5" s="55">
        <v>5.09</v>
      </c>
      <c r="V5" s="29" t="s">
        <v>61</v>
      </c>
      <c r="W5" s="52">
        <v>28.5</v>
      </c>
      <c r="X5" s="52">
        <v>28</v>
      </c>
      <c r="Y5" s="52">
        <v>40</v>
      </c>
      <c r="Z5" s="51">
        <v>7.04</v>
      </c>
      <c r="AA5" s="38">
        <v>4</v>
      </c>
      <c r="AB5" s="56">
        <f t="shared" si="0"/>
        <v>3.1919999999999997E-2</v>
      </c>
      <c r="AC5" s="37">
        <v>56</v>
      </c>
      <c r="AD5" s="40">
        <f t="shared" si="1"/>
        <v>7017.5438596491231</v>
      </c>
      <c r="AE5" s="41">
        <v>3500</v>
      </c>
      <c r="AF5" s="46">
        <f t="shared" si="2"/>
        <v>0.49874999999999997</v>
      </c>
      <c r="AG5" s="29" t="s">
        <v>62</v>
      </c>
      <c r="AH5" s="43">
        <v>0.41399999999999998</v>
      </c>
      <c r="AI5" s="42">
        <f t="shared" si="3"/>
        <v>2.1072599999999997</v>
      </c>
      <c r="AJ5" s="42">
        <f t="shared" si="4"/>
        <v>7.6960099999999994</v>
      </c>
      <c r="AK5" s="44">
        <v>0</v>
      </c>
      <c r="AL5" s="46">
        <f t="shared" si="5"/>
        <v>0</v>
      </c>
      <c r="AM5" s="44">
        <v>0</v>
      </c>
      <c r="AN5" s="46">
        <f t="shared" si="6"/>
        <v>0</v>
      </c>
      <c r="AO5" s="44">
        <v>5.5E-2</v>
      </c>
      <c r="AP5" s="42">
        <f t="shared" si="7"/>
        <v>0.59400000000000008</v>
      </c>
      <c r="AQ5" s="44">
        <v>0</v>
      </c>
      <c r="AR5" s="42">
        <f t="shared" si="8"/>
        <v>0</v>
      </c>
      <c r="AS5" s="45">
        <v>0</v>
      </c>
      <c r="AT5" s="44">
        <v>0</v>
      </c>
      <c r="AU5" s="42">
        <f t="shared" si="9"/>
        <v>0</v>
      </c>
      <c r="AV5" s="42">
        <f t="shared" si="10"/>
        <v>0.59400000000000008</v>
      </c>
      <c r="AW5" s="46">
        <f t="shared" si="11"/>
        <v>8.2900099999999988</v>
      </c>
      <c r="AX5" s="54">
        <f t="shared" si="12"/>
        <v>0.23240648148148166</v>
      </c>
      <c r="AY5" s="45">
        <v>10.8</v>
      </c>
      <c r="AZ5" s="5">
        <v>1086</v>
      </c>
      <c r="BA5" s="42">
        <f t="shared" si="13"/>
        <v>9002.950859999999</v>
      </c>
      <c r="BB5" s="42">
        <f t="shared" si="14"/>
        <v>11728.800000000001</v>
      </c>
    </row>
    <row r="6" spans="1:54" x14ac:dyDescent="0.35">
      <c r="AX6" s="4"/>
      <c r="AZ6" s="59"/>
    </row>
  </sheetData>
  <sheetProtection insertRows="0" deleteRows="0" sort="0"/>
  <protectedRanges>
    <protectedRange sqref="AF2 O2:O5 AF3:AH3 AV7:AY215 AV6:AX6 N6:T215 R2:S5 AG4:AH4 AF4:AF5 A2:H5 M2:M215 A6:K215 W3:Y5 W6:AU215 AZ3:AZ6 U2:V215 K2:K5 AB2:AD5 AI2:AX5" name="Range1"/>
    <protectedRange sqref="W2:Y2" name="Range1_2"/>
    <protectedRange sqref="AE2:AE5" name="Range1_3"/>
    <protectedRange sqref="AG2:AH2 AG5:AH5" name="Range1_4"/>
    <protectedRange sqref="AZ2" name="Range1_6"/>
    <protectedRange sqref="L6:L251" name="Range1_1"/>
    <protectedRange sqref="I2:I3" name="Range1_5"/>
    <protectedRange sqref="J2:J3" name="Range1_7"/>
    <protectedRange sqref="I4:J4" name="Range1_8"/>
    <protectedRange sqref="I5:J5" name="Range1_12"/>
    <protectedRange sqref="L2:L5" name="Range1_1_1"/>
  </protectedRange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2025-10-28T08:48:21Z</dcterms:created>
  <dcterms:modified xsi:type="dcterms:W3CDTF">2025-10-28T08:52:55Z</dcterms:modified>
</cp:coreProperties>
</file>