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liujie\Desktop\1\"/>
    </mc:Choice>
  </mc:AlternateContent>
  <xr:revisionPtr revIDLastSave="0" documentId="13_ncr:1_{0080EF7D-713F-4A52-ACF9-90A406FA2E17}" xr6:coauthVersionLast="47" xr6:coauthVersionMax="47" xr10:uidLastSave="{00000000-0000-0000-0000-000000000000}"/>
  <bookViews>
    <workbookView xWindow="-110" yWindow="-110" windowWidth="19420" windowHeight="11500" xr2:uid="{19859EAF-FBF9-4143-BAEF-0C10B4172963}"/>
  </bookViews>
  <sheets>
    <sheet name="Ite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4" i="1" l="1"/>
  <c r="BB4" i="1" s="1"/>
  <c r="AW4" i="1"/>
  <c r="AU4" i="1"/>
  <c r="AX4" i="1" s="1"/>
  <c r="AP4" i="1"/>
  <c r="AM4" i="1"/>
  <c r="AK4" i="1"/>
  <c r="AJ4" i="1"/>
  <c r="AH4" i="1"/>
  <c r="AE4" i="1"/>
  <c r="X4" i="1"/>
  <c r="Z4" i="1" s="1"/>
  <c r="AB4" i="1" s="1"/>
  <c r="AF4" i="1" s="1"/>
  <c r="AZ3" i="1"/>
  <c r="BB3" i="1" s="1"/>
  <c r="AW3" i="1"/>
  <c r="AU3" i="1"/>
  <c r="AK3" i="1" s="1"/>
  <c r="AP3" i="1"/>
  <c r="AM3" i="1"/>
  <c r="AJ3" i="1"/>
  <c r="AH3" i="1"/>
  <c r="AE3" i="1"/>
  <c r="X3" i="1"/>
  <c r="Z3" i="1" s="1"/>
  <c r="AB3" i="1" s="1"/>
  <c r="AF3" i="1" s="1"/>
  <c r="BB2" i="1"/>
  <c r="AW2" i="1"/>
  <c r="AU2" i="1"/>
  <c r="AK2" i="1" s="1"/>
  <c r="AP2" i="1"/>
  <c r="AM2" i="1"/>
  <c r="AJ2" i="1"/>
  <c r="AH2" i="1"/>
  <c r="AE2" i="1"/>
  <c r="X2" i="1"/>
  <c r="Z2" i="1" s="1"/>
  <c r="AB2" i="1" s="1"/>
  <c r="AF2" i="1" s="1"/>
  <c r="AQ4" i="1" l="1"/>
  <c r="AR4" i="1"/>
  <c r="AQ2" i="1"/>
  <c r="AR2" i="1" s="1"/>
  <c r="AX3" i="1"/>
  <c r="BA4" i="1"/>
  <c r="AS4" i="1"/>
  <c r="AX2" i="1"/>
  <c r="AQ3" i="1"/>
  <c r="AR3" i="1" s="1"/>
  <c r="AS2" i="1" l="1"/>
  <c r="BA2" i="1"/>
  <c r="AS3" i="1"/>
  <c r="B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X1" authorId="0" shapeId="0" xr:uid="{A9F62F98-DD26-4016-A7DD-C8894AB603C9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 xr:uid="{834E7928-7070-4107-89CC-0B90D84BA340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B1" authorId="0" shapeId="0" xr:uid="{61E4BBF7-6F38-41F6-B67D-9EA55919DFFE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 xr:uid="{ADA49FE0-9E97-4FEE-AC35-A9171B1B2E94}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 xr:uid="{B03B331E-BCB8-47E6-870F-C9BBF5361691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 xr:uid="{128EDD14-95B0-4F0B-BA78-32ECF7EDA54A}">
      <text>
        <r>
          <rPr>
            <sz val="11"/>
            <rFont val="Calibri"/>
            <family val="2"/>
          </rPr>
          <t>[JLA Standard Price]*[DA %]</t>
        </r>
      </text>
    </comment>
    <comment ref="AJ1" authorId="0" shapeId="0" xr:uid="{5033BBBD-2924-44B9-BFD4-7978FB8C6276}">
      <text>
        <r>
          <rPr>
            <sz val="11"/>
            <rFont val="Calibri"/>
            <family val="2"/>
          </rPr>
          <t>[JLA Standard Price]*[General Charge %]</t>
        </r>
      </text>
    </comment>
    <comment ref="AK1" authorId="0" shapeId="0" xr:uid="{48551C5A-85C9-45DE-9ABA-B1010EF71802}">
      <text>
        <r>
          <rPr>
            <sz val="11"/>
            <rFont val="Calibri"/>
            <family val="2"/>
          </rPr>
          <t>IF(([JLA Price with Dropship Charge]-[JLA Standard Price])&lt;2.5, 2.5-([JLA Price with Dropship Charge]-[JLA Standard Price]),0)</t>
        </r>
      </text>
    </comment>
    <comment ref="AM1" authorId="0" shapeId="0" xr:uid="{BCEE31F1-F586-44C0-865D-91A8B9759D64}">
      <text>
        <r>
          <rPr>
            <sz val="11"/>
            <rFont val="Calibri"/>
            <family val="2"/>
          </rPr>
          <t>[JLA Standard Price]*[Warehouse Charge %]</t>
        </r>
      </text>
    </comment>
    <comment ref="AP1" authorId="0" shapeId="0" xr:uid="{0A5D4F1A-CB17-42CE-A6AD-F4204B2F827D}">
      <text>
        <r>
          <rPr>
            <sz val="11"/>
            <rFont val="Calibri"/>
            <family val="2"/>
          </rPr>
          <t>[JLA Standard Price]*[Load 1 %]</t>
        </r>
      </text>
    </comment>
    <comment ref="AQ1" authorId="0" shapeId="0" xr:uid="{B698D6C1-F54A-452B-84BC-AE398CFA0789}">
      <text>
        <r>
          <rPr>
            <sz val="11"/>
            <rFont val="Calibri"/>
            <family val="2"/>
          </rPr>
          <t>[DA $]+[General Load]+[Dropship Charge]+[Warehouse Charge $]+[Load 1 $]</t>
        </r>
      </text>
    </comment>
    <comment ref="AR1" authorId="0" shapeId="0" xr:uid="{24F72738-3B03-4C9B-9A73-648275F5CAF2}">
      <text>
        <r>
          <rPr>
            <sz val="11"/>
            <rFont val="Calibri"/>
            <family val="2"/>
          </rPr>
          <t>[LDP Cost $]+[Total Load $]</t>
        </r>
      </text>
    </comment>
    <comment ref="AS1" authorId="0" shapeId="0" xr:uid="{EDE89EB3-240E-4D2C-908E-5159EDB4747E}">
      <text>
        <r>
          <rPr>
            <sz val="11"/>
            <rFont val="Calibri"/>
            <family val="2"/>
          </rPr>
          <t>([JLA Standard Price]-[LDP Cost with Load $])/[JLA Standard Price]</t>
        </r>
      </text>
    </comment>
    <comment ref="AU1" authorId="0" shapeId="0" xr:uid="{F16F4624-CAB2-4F47-8DFA-D27F4F973EEF}">
      <text>
        <r>
          <rPr>
            <sz val="11"/>
            <rFont val="Calibri"/>
            <family val="2"/>
          </rPr>
          <t>[JLA Standard Price]*1.05</t>
        </r>
      </text>
    </comment>
    <comment ref="AW1" authorId="0" shapeId="0" xr:uid="{C3E97DA9-34DC-40A3-9311-4254C71047F5}">
      <text>
        <r>
          <rPr>
            <sz val="11"/>
            <rFont val="Calibri"/>
            <family val="2"/>
          </rPr>
          <t>([Suggested Reatil Price]-[JLA Standard Price])/[Suggested Reatil Price]</t>
        </r>
      </text>
    </comment>
    <comment ref="AX1" authorId="0" shapeId="0" xr:uid="{2217B309-0872-4E63-A003-EBB53D30962B}">
      <text>
        <r>
          <rPr>
            <sz val="11"/>
            <rFont val="Calibri"/>
            <family val="2"/>
          </rPr>
          <t>([Suggested Reatil Price]-[JLA Price w/ Dropship Charge])/[Suggested Reatil Price]</t>
        </r>
      </text>
    </comment>
    <comment ref="BA1" authorId="0" shapeId="0" xr:uid="{3565B143-897E-4481-8571-978032A66217}">
      <text>
        <r>
          <rPr>
            <sz val="11"/>
            <rFont val="Calibri"/>
            <family val="2"/>
          </rPr>
          <t>[LDP Cost with Load $]*[Annual Qty]</t>
        </r>
      </text>
    </comment>
    <comment ref="BB1" authorId="0" shapeId="0" xr:uid="{3DBA1F5B-6648-4D81-B8B1-8E51B587255B}">
      <text>
        <r>
          <rPr>
            <sz val="11"/>
            <rFont val="Calibri"/>
            <family val="2"/>
          </rPr>
          <t>[JLA Standard Price]*[Annual Qty]</t>
        </r>
      </text>
    </comment>
  </commentList>
</comments>
</file>

<file path=xl/sharedStrings.xml><?xml version="1.0" encoding="utf-8"?>
<sst xmlns="http://schemas.openxmlformats.org/spreadsheetml/2006/main" count="90" uniqueCount="71">
  <si>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</si>
  <si>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</si>
  <si>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</si>
  <si>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</si>
  <si>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</si>
  <si>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</si>
  <si>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</si>
  <si>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</si>
  <si>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</si>
  <si>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Material/Weight</t>
  </si>
  <si>
    <t>Material-Short</t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</si>
  <si>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</si>
  <si>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</si>
  <si>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</si>
  <si>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</si>
  <si>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</si>
  <si>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</si>
  <si>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</si>
  <si>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</si>
  <si>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</si>
  <si>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</si>
  <si>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</si>
  <si>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</si>
  <si>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</si>
  <si>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</si>
  <si>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</si>
  <si>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</si>
  <si>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</si>
  <si>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</si>
  <si>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</si>
  <si>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</si>
  <si>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</si>
  <si>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</si>
  <si>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</si>
  <si>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</si>
  <si>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</si>
  <si>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Dropship Charge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</si>
  <si>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</si>
  <si>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</si>
  <si>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</si>
  <si>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</si>
  <si>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</si>
  <si>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</si>
  <si>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</si>
  <si>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</si>
  <si>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Standard Price</t>
  </si>
  <si>
    <t>JLA Price with Dropship Charge</t>
  </si>
  <si>
    <t>Suggested Retail Price</t>
  </si>
  <si>
    <t>MU% on Warehouse Price</t>
  </si>
  <si>
    <t>MU% on Dropship Price</t>
  </si>
  <si>
    <t>Net Weight (g)</t>
  </si>
  <si>
    <t>Annual Qty</t>
  </si>
  <si>
    <t>Total Cost</t>
  </si>
  <si>
    <t>Total Sales</t>
  </si>
  <si>
    <t>Madison Park</t>
  </si>
  <si>
    <t>BATH TOWEL</t>
  </si>
  <si>
    <t>SPA Waffle</t>
  </si>
  <si>
    <t>6PC Towel Set</t>
  </si>
  <si>
    <t>100% cotton 2/20 combed bath 600gsm hand 550gsm Wash 550gsm</t>
  </si>
  <si>
    <t>Bath : 28x54"
Hand : 16x26"
Tip: 12x12"</t>
  </si>
  <si>
    <t>Lilac</t>
  </si>
  <si>
    <t>Piece</t>
  </si>
  <si>
    <t>Normal</t>
  </si>
  <si>
    <t>6302.60.0020</t>
  </si>
  <si>
    <t>Bath : 28x54"
Hand : 16x26"
Tip: 12x13"</t>
  </si>
  <si>
    <t>Navy</t>
  </si>
  <si>
    <t>Bath : 28x54"
Hand : 16x26"
Tip: 12x14"</t>
  </si>
  <si>
    <t>Sage Green</t>
  </si>
  <si>
    <t>100% cotton 2/20 combed bath 600gsm hand 550gsm Wash 550gsm</t>
    <phoneticPr fontId="2" type="noConversion"/>
  </si>
  <si>
    <t>100% Cotton 6PC Towel Set</t>
    <phoneticPr fontId="2" type="noConversion"/>
  </si>
  <si>
    <t>100% Cotton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</si>
</sst>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$&quot;#,##0.00"/>
    <numFmt numFmtId="177" formatCode="0.0"/>
    <numFmt numFmtId="178" formatCode="0.000"/>
    <numFmt numFmtId="179" formatCode="[$$-409]#,##0.00;\-[$$-409]#,##0.00"/>
    <numFmt numFmtId="180" formatCode="0.0%"/>
  </numFmts>
  <fonts count="8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4" fillId="3" borderId="2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2" xfId="1" applyFont="1" applyFill="1" applyBorder="1" applyAlignment="1">
      <alignment horizontal="center" wrapText="1"/>
    </xf>
    <xf numFmtId="176" fontId="3" fillId="5" borderId="1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77" fontId="3" fillId="0" borderId="2" xfId="0" applyNumberFormat="1" applyFont="1" applyBorder="1" applyAlignment="1">
      <alignment horizontal="center" wrapText="1"/>
    </xf>
    <xf numFmtId="2" fontId="3" fillId="0" borderId="2" xfId="0" applyNumberFormat="1" applyFont="1" applyBorder="1" applyAlignment="1">
      <alignment horizontal="center" wrapText="1"/>
    </xf>
    <xf numFmtId="1" fontId="3" fillId="0" borderId="2" xfId="0" applyNumberFormat="1" applyFont="1" applyBorder="1" applyAlignment="1">
      <alignment horizontal="center" wrapText="1"/>
    </xf>
    <xf numFmtId="178" fontId="6" fillId="0" borderId="2" xfId="2" applyNumberFormat="1" applyFont="1" applyBorder="1" applyAlignment="1">
      <alignment wrapText="1"/>
    </xf>
    <xf numFmtId="2" fontId="7" fillId="0" borderId="2" xfId="2" applyNumberFormat="1" applyFont="1" applyBorder="1" applyAlignment="1">
      <alignment wrapText="1"/>
    </xf>
    <xf numFmtId="1" fontId="6" fillId="0" borderId="2" xfId="2" applyNumberFormat="1" applyFont="1" applyBorder="1" applyAlignment="1">
      <alignment wrapText="1"/>
    </xf>
    <xf numFmtId="176" fontId="6" fillId="0" borderId="2" xfId="2" applyNumberFormat="1" applyFont="1" applyBorder="1" applyAlignment="1">
      <alignment wrapText="1"/>
    </xf>
    <xf numFmtId="10" fontId="3" fillId="0" borderId="2" xfId="0" applyNumberFormat="1" applyFont="1" applyBorder="1" applyAlignment="1">
      <alignment horizontal="center" wrapText="1"/>
    </xf>
    <xf numFmtId="176" fontId="6" fillId="4" borderId="2" xfId="2" applyNumberFormat="1" applyFont="1" applyFill="1" applyBorder="1" applyAlignment="1">
      <alignment wrapText="1"/>
    </xf>
    <xf numFmtId="176" fontId="7" fillId="0" borderId="2" xfId="2" applyNumberFormat="1" applyFont="1" applyBorder="1" applyAlignment="1">
      <alignment wrapText="1"/>
    </xf>
    <xf numFmtId="176" fontId="6" fillId="2" borderId="2" xfId="2" applyNumberFormat="1" applyFont="1" applyFill="1" applyBorder="1" applyAlignment="1">
      <alignment wrapText="1"/>
    </xf>
    <xf numFmtId="10" fontId="6" fillId="2" borderId="2" xfId="2" applyNumberFormat="1" applyFont="1" applyFill="1" applyBorder="1" applyAlignment="1">
      <alignment wrapText="1"/>
    </xf>
    <xf numFmtId="176" fontId="7" fillId="6" borderId="2" xfId="2" applyNumberFormat="1" applyFont="1" applyFill="1" applyBorder="1" applyAlignment="1">
      <alignment wrapText="1"/>
    </xf>
    <xf numFmtId="176" fontId="3" fillId="2" borderId="2" xfId="0" applyNumberFormat="1" applyFont="1" applyFill="1" applyBorder="1" applyAlignment="1">
      <alignment horizontal="center" wrapText="1"/>
    </xf>
    <xf numFmtId="10" fontId="7" fillId="0" borderId="2" xfId="2" applyNumberFormat="1" applyFont="1" applyBorder="1" applyAlignment="1">
      <alignment wrapText="1"/>
    </xf>
    <xf numFmtId="0" fontId="0" fillId="0" borderId="2" xfId="0" applyBorder="1" applyAlignment="1">
      <alignment horizontal="center"/>
    </xf>
    <xf numFmtId="0" fontId="0" fillId="0" borderId="2" xfId="0" applyBorder="1"/>
    <xf numFmtId="179" fontId="0" fillId="0" borderId="2" xfId="0" applyNumberFormat="1" applyBorder="1"/>
    <xf numFmtId="0" fontId="1" fillId="0" borderId="2" xfId="1" applyBorder="1" applyAlignment="1">
      <alignment wrapText="1"/>
    </xf>
    <xf numFmtId="49" fontId="0" fillId="0" borderId="2" xfId="0" applyNumberFormat="1" applyBorder="1" applyAlignment="1">
      <alignment wrapText="1"/>
    </xf>
    <xf numFmtId="176" fontId="0" fillId="0" borderId="1" xfId="0" applyNumberFormat="1" applyBorder="1"/>
    <xf numFmtId="177" fontId="0" fillId="0" borderId="2" xfId="0" applyNumberFormat="1" applyBorder="1"/>
    <xf numFmtId="2" fontId="0" fillId="0" borderId="2" xfId="0" applyNumberFormat="1" applyBorder="1"/>
    <xf numFmtId="1" fontId="0" fillId="0" borderId="2" xfId="0" applyNumberFormat="1" applyBorder="1"/>
    <xf numFmtId="178" fontId="0" fillId="7" borderId="2" xfId="0" applyNumberFormat="1" applyFill="1" applyBorder="1"/>
    <xf numFmtId="1" fontId="0" fillId="7" borderId="2" xfId="0" applyNumberFormat="1" applyFill="1" applyBorder="1"/>
    <xf numFmtId="3" fontId="0" fillId="0" borderId="2" xfId="0" applyNumberFormat="1" applyBorder="1"/>
    <xf numFmtId="176" fontId="0" fillId="7" borderId="2" xfId="0" applyNumberFormat="1" applyFill="1" applyBorder="1"/>
    <xf numFmtId="180" fontId="0" fillId="0" borderId="2" xfId="0" applyNumberFormat="1" applyBorder="1"/>
    <xf numFmtId="10" fontId="0" fillId="0" borderId="2" xfId="0" applyNumberFormat="1" applyBorder="1"/>
    <xf numFmtId="176" fontId="1" fillId="7" borderId="2" xfId="1" applyNumberFormat="1" applyFill="1" applyBorder="1" applyAlignment="1">
      <alignment wrapText="1"/>
    </xf>
    <xf numFmtId="176" fontId="1" fillId="0" borderId="2" xfId="0" applyNumberFormat="1" applyFont="1" applyBorder="1"/>
    <xf numFmtId="10" fontId="0" fillId="7" borderId="2" xfId="3" applyNumberFormat="1" applyFont="1" applyFill="1" applyBorder="1" applyAlignment="1"/>
    <xf numFmtId="176" fontId="0" fillId="0" borderId="2" xfId="0" applyNumberFormat="1" applyBorder="1"/>
    <xf numFmtId="176" fontId="0" fillId="7" borderId="2" xfId="0" applyNumberFormat="1" applyFill="1" applyBorder="1" applyAlignment="1">
      <alignment wrapText="1"/>
    </xf>
    <xf numFmtId="0" fontId="0" fillId="0" borderId="2" xfId="3" applyNumberFormat="1" applyFont="1" applyFill="1" applyBorder="1" applyAlignment="1"/>
    <xf numFmtId="176" fontId="0" fillId="0" borderId="0" xfId="0" applyNumberFormat="1"/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</cellXfs>
  <cellStyles count="4">
    <cellStyle name="Normal 2" xfId="1" xr:uid="{4FA5B765-BD30-45BA-BBB7-8BDFB379F198}"/>
    <cellStyle name="Normal 2 18 2" xfId="2" xr:uid="{48E82A05-3D15-4961-AAC0-3EF8EAED5E06}"/>
    <cellStyle name="Percent 2" xfId="3" xr:uid="{9A0937D0-47FE-4AC9-947D-91BB674F17EC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06BE3A-55F3-4A3E-A3B2-ABC5DB0350AE}">
  <dimension ref="A1:BD4"/>
  <sheetViews>
    <sheetView tabSelected="1" zoomScale="99" zoomScaleNormal="99" workbookViewId="0">
      <selection activeCell="A5" sqref="A5:XFD52"/>
    </sheetView>
  </sheetViews>
  <sheetFormatPr defaultColWidth="9.08984375" defaultRowHeight="14.5" x14ac:dyDescent="0.35"/>
  <cols>
    <col min="1" max="1" width="10.08984375" style="1" customWidth="1"/>
    <col min="2" max="2" width="7.08984375" style="2" customWidth="1"/>
    <col min="3" max="3" width="8.453125" style="2" customWidth="1"/>
    <col min="4" max="4" width="7.81640625" style="2" customWidth="1"/>
    <col min="5" max="5" width="17" style="2" customWidth="1"/>
    <col min="6" max="6" width="15.54296875" style="2" customWidth="1"/>
    <col min="7" max="7" width="9.08984375" style="2" customWidth="1"/>
    <col min="8" max="10" width="14.7265625" style="2" customWidth="1"/>
    <col min="11" max="11" width="14.7265625" style="3" customWidth="1"/>
    <col min="12" max="12" width="7" style="2" customWidth="1"/>
    <col min="13" max="13" width="6.08984375" style="2" customWidth="1"/>
    <col min="14" max="14" width="6.81640625" style="2" customWidth="1"/>
    <col min="15" max="16" width="8.81640625" style="2" customWidth="1"/>
    <col min="17" max="17" width="8.54296875" style="5" customWidth="1"/>
    <col min="18" max="18" width="9.453125" style="2" customWidth="1"/>
    <col min="19" max="19" width="8.08984375" style="51" customWidth="1"/>
    <col min="20" max="20" width="8.7265625" style="51" customWidth="1"/>
    <col min="21" max="21" width="7.08984375" style="51" customWidth="1"/>
    <col min="22" max="22" width="9" style="52" customWidth="1"/>
    <col min="23" max="23" width="6.26953125" style="53" customWidth="1"/>
    <col min="24" max="24" width="10" style="54" customWidth="1"/>
    <col min="25" max="25" width="10" style="52" customWidth="1"/>
    <col min="26" max="26" width="9.81640625" style="53" customWidth="1"/>
    <col min="27" max="27" width="7.81640625" style="2" customWidth="1"/>
    <col min="28" max="28" width="8.81640625" style="5" customWidth="1"/>
    <col min="29" max="29" width="7.81640625" style="2" customWidth="1"/>
    <col min="30" max="30" width="8.453125" style="4" customWidth="1"/>
    <col min="31" max="31" width="9" style="5" customWidth="1"/>
    <col min="32" max="32" width="8.453125" style="5" customWidth="1"/>
    <col min="33" max="33" width="7.81640625" style="4" customWidth="1"/>
    <col min="34" max="34" width="5.81640625" style="5" customWidth="1"/>
    <col min="35" max="35" width="8.54296875" style="4" customWidth="1"/>
    <col min="36" max="36" width="8.81640625" style="5" customWidth="1"/>
    <col min="37" max="37" width="10.54296875" style="5" customWidth="1"/>
    <col min="38" max="38" width="11.54296875" style="4" customWidth="1"/>
    <col min="39" max="39" width="10.81640625" style="5" customWidth="1"/>
    <col min="40" max="40" width="7.81640625" style="5" customWidth="1"/>
    <col min="41" max="41" width="8.08984375" style="4" customWidth="1"/>
    <col min="42" max="42" width="9.26953125" style="5" customWidth="1"/>
    <col min="43" max="43" width="7.81640625" style="5" customWidth="1"/>
    <col min="44" max="44" width="9.54296875" style="5" customWidth="1"/>
    <col min="45" max="45" width="10.90625" style="5" customWidth="1"/>
    <col min="46" max="47" width="12.08984375" style="5" customWidth="1"/>
    <col min="48" max="48" width="9.08984375" style="2" customWidth="1"/>
    <col min="49" max="51" width="12.7265625" style="2" customWidth="1"/>
    <col min="52" max="52" width="9.08984375" style="2"/>
    <col min="53" max="53" width="11.54296875" style="5" customWidth="1"/>
    <col min="54" max="54" width="13.453125" style="5" customWidth="1"/>
    <col min="55" max="55" width="11.81640625" style="2" customWidth="1"/>
    <col min="56" max="56" width="13" style="2" customWidth="1"/>
    <col min="57" max="16384" width="9.08984375" style="2"/>
  </cols>
  <sheetData>
    <row r="1" spans="1:56" ht="68.150000000000006" customHeight="1" x14ac:dyDescent="0.3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1" t="s">
        <v>15</v>
      </c>
      <c r="Q1" s="12" t="s">
        <v>16</v>
      </c>
      <c r="R1" s="13" t="s">
        <v>17</v>
      </c>
      <c r="S1" s="14" t="s">
        <v>18</v>
      </c>
      <c r="T1" s="14" t="s">
        <v>19</v>
      </c>
      <c r="U1" s="14" t="s">
        <v>20</v>
      </c>
      <c r="V1" s="15" t="s">
        <v>21</v>
      </c>
      <c r="W1" s="16" t="s">
        <v>22</v>
      </c>
      <c r="X1" s="17" t="s">
        <v>23</v>
      </c>
      <c r="Y1" s="18" t="s">
        <v>24</v>
      </c>
      <c r="Z1" s="19" t="s">
        <v>25</v>
      </c>
      <c r="AA1" s="6" t="s">
        <v>26</v>
      </c>
      <c r="AB1" s="20" t="s">
        <v>27</v>
      </c>
      <c r="AC1" s="6" t="s">
        <v>28</v>
      </c>
      <c r="AD1" s="21" t="s">
        <v>29</v>
      </c>
      <c r="AE1" s="22" t="s">
        <v>30</v>
      </c>
      <c r="AF1" s="20" t="s">
        <v>31</v>
      </c>
      <c r="AG1" s="21" t="s">
        <v>32</v>
      </c>
      <c r="AH1" s="20" t="s">
        <v>33</v>
      </c>
      <c r="AI1" s="21" t="s">
        <v>34</v>
      </c>
      <c r="AJ1" s="20" t="s">
        <v>35</v>
      </c>
      <c r="AK1" s="20" t="s">
        <v>36</v>
      </c>
      <c r="AL1" s="21" t="s">
        <v>37</v>
      </c>
      <c r="AM1" s="20" t="s">
        <v>38</v>
      </c>
      <c r="AN1" s="23" t="s">
        <v>39</v>
      </c>
      <c r="AO1" s="21" t="s">
        <v>40</v>
      </c>
      <c r="AP1" s="20" t="s">
        <v>41</v>
      </c>
      <c r="AQ1" s="20" t="s">
        <v>42</v>
      </c>
      <c r="AR1" s="24" t="s">
        <v>43</v>
      </c>
      <c r="AS1" s="25" t="s">
        <v>44</v>
      </c>
      <c r="AT1" s="26" t="s">
        <v>45</v>
      </c>
      <c r="AU1" s="25" t="s">
        <v>46</v>
      </c>
      <c r="AV1" s="27" t="s">
        <v>47</v>
      </c>
      <c r="AW1" s="25" t="s">
        <v>48</v>
      </c>
      <c r="AX1" s="25" t="s">
        <v>49</v>
      </c>
      <c r="AY1" s="28" t="s">
        <v>50</v>
      </c>
      <c r="AZ1" s="6" t="s">
        <v>51</v>
      </c>
      <c r="BA1" s="20" t="s">
        <v>52</v>
      </c>
      <c r="BB1" s="20" t="s">
        <v>53</v>
      </c>
    </row>
    <row r="2" spans="1:56" customFormat="1" ht="14.5" customHeight="1" x14ac:dyDescent="0.35">
      <c r="A2" s="29">
        <v>1</v>
      </c>
      <c r="B2" s="30"/>
      <c r="C2" s="30"/>
      <c r="D2" s="30" t="s">
        <v>54</v>
      </c>
      <c r="E2" s="30"/>
      <c r="F2" s="30" t="s">
        <v>55</v>
      </c>
      <c r="G2" s="31" t="s">
        <v>56</v>
      </c>
      <c r="H2" s="30" t="s">
        <v>69</v>
      </c>
      <c r="I2" s="30" t="s">
        <v>57</v>
      </c>
      <c r="J2" s="30" t="s">
        <v>68</v>
      </c>
      <c r="K2" s="32" t="s">
        <v>70</v>
      </c>
      <c r="L2" s="33" t="s">
        <v>59</v>
      </c>
      <c r="M2" s="30" t="s">
        <v>60</v>
      </c>
      <c r="N2" s="30"/>
      <c r="O2" s="30"/>
      <c r="P2" s="30" t="s">
        <v>61</v>
      </c>
      <c r="Q2" s="34">
        <v>9.1999999999999993</v>
      </c>
      <c r="R2" s="30" t="s">
        <v>62</v>
      </c>
      <c r="S2" s="35">
        <v>36</v>
      </c>
      <c r="T2" s="35">
        <v>25</v>
      </c>
      <c r="U2" s="35">
        <v>16</v>
      </c>
      <c r="V2" s="36">
        <v>10</v>
      </c>
      <c r="W2" s="37">
        <v>1</v>
      </c>
      <c r="X2" s="38">
        <f>IF(S2="","",S2*T2*U2/1000000)</f>
        <v>1.44E-2</v>
      </c>
      <c r="Y2" s="36">
        <v>56</v>
      </c>
      <c r="Z2" s="39">
        <f>IF(W2="","",Y2/X2*W2)</f>
        <v>3888.8888888888891</v>
      </c>
      <c r="AA2" s="40">
        <v>3400</v>
      </c>
      <c r="AB2" s="41">
        <f>IF(ISERROR(AA2/Z2),"",AA2/Z2)</f>
        <v>0.87428571428571422</v>
      </c>
      <c r="AC2" s="30" t="s">
        <v>63</v>
      </c>
      <c r="AD2" s="42">
        <v>0.28100000000000003</v>
      </c>
      <c r="AE2" s="41">
        <f t="shared" ref="AE2:AE4" si="0">IF(ISERROR(Q2*AD2),"",Q2*AD2)</f>
        <v>2.5851999999999999</v>
      </c>
      <c r="AF2" s="41">
        <f t="shared" ref="AF2:AF4" si="1">IF(ISERROR(Q2+AB2+AE2),"",Q2+AB2+AE2)</f>
        <v>12.659485714285713</v>
      </c>
      <c r="AG2" s="43">
        <v>0.05</v>
      </c>
      <c r="AH2" s="41">
        <f t="shared" ref="AH2:AH4" si="2">IF(ISERROR(AT2*AG2),"",AT2*AG2)</f>
        <v>1.2000000000000002</v>
      </c>
      <c r="AI2" s="43">
        <v>0.06</v>
      </c>
      <c r="AJ2" s="41">
        <f t="shared" ref="AJ2:AJ4" si="3">IF(ISERROR(AT2*AI2),"",AT2*AI2)</f>
        <v>1.44</v>
      </c>
      <c r="AK2" s="44">
        <f>IF((AU2-AT2)&lt;2.5,2.5-(AU2-AT2),0)</f>
        <v>1.2999999999999972</v>
      </c>
      <c r="AL2" s="43">
        <v>0.1</v>
      </c>
      <c r="AM2" s="41">
        <f t="shared" ref="AM2:AM4" si="4">IF(ISERROR(AT2*AL2),"",AT2*AL2)</f>
        <v>2.4000000000000004</v>
      </c>
      <c r="AN2" s="45">
        <v>0</v>
      </c>
      <c r="AO2" s="43">
        <v>0</v>
      </c>
      <c r="AP2" s="41">
        <f>IF(ISERROR(AT2*AO2),"",AT2*AO2)</f>
        <v>0</v>
      </c>
      <c r="AQ2" s="41">
        <f t="shared" ref="AQ2:AQ4" si="5">IF(ISERROR(AH2+AJ2+AK2+AM2+AP2),"",AH2+AJ2+AK2+AM2+AP2)</f>
        <v>6.3399999999999981</v>
      </c>
      <c r="AR2" s="41">
        <f t="shared" ref="AR2:AR4" si="6">IF(ISERROR(AF2+AQ2),"",AF2+AQ2)</f>
        <v>18.999485714285711</v>
      </c>
      <c r="AS2" s="46">
        <f t="shared" ref="AS2:AS4" si="7">IF(ISERROR((AT2-AR2)/AT2),"",(AT2-AR2)/AT2)</f>
        <v>0.20835476190476201</v>
      </c>
      <c r="AT2" s="47">
        <v>24</v>
      </c>
      <c r="AU2" s="48">
        <f>IF(ISERROR(AT2*1.05),"",AT2*1.05)</f>
        <v>25.200000000000003</v>
      </c>
      <c r="AV2" s="47">
        <v>49.99</v>
      </c>
      <c r="AW2" s="46">
        <f>IF(ISERROR((AV2-AT2)/AV2),"",(AV2-AT2)/AV2)</f>
        <v>0.51990398079615929</v>
      </c>
      <c r="AX2" s="46">
        <f>IF(ISERROR((AV2-AU2)/AV2),"",(AV2-AU2)/AV2)</f>
        <v>0.49589917983596715</v>
      </c>
      <c r="AY2" s="49">
        <v>1568</v>
      </c>
      <c r="AZ2" s="30">
        <v>880</v>
      </c>
      <c r="BA2" s="41">
        <f>IF(ISERROR(AR2*AZ2),"",AR2*AZ2)</f>
        <v>16719.547428571426</v>
      </c>
      <c r="BB2" s="41">
        <f>IF(ISERROR(AT2*AZ2),"",AT2*AZ2)</f>
        <v>21120</v>
      </c>
      <c r="BC2" s="50"/>
      <c r="BD2" s="50"/>
    </row>
    <row r="3" spans="1:56" customFormat="1" ht="14.5" customHeight="1" x14ac:dyDescent="0.35">
      <c r="A3" s="29">
        <v>2</v>
      </c>
      <c r="B3" s="30"/>
      <c r="C3" s="30"/>
      <c r="D3" s="30" t="s">
        <v>54</v>
      </c>
      <c r="E3" s="30"/>
      <c r="F3" s="30" t="s">
        <v>55</v>
      </c>
      <c r="G3" s="31" t="s">
        <v>56</v>
      </c>
      <c r="H3" s="30" t="s">
        <v>69</v>
      </c>
      <c r="I3" s="30" t="s">
        <v>57</v>
      </c>
      <c r="J3" s="30" t="s">
        <v>58</v>
      </c>
      <c r="K3" s="32" t="s">
        <v>70</v>
      </c>
      <c r="L3" s="33" t="s">
        <v>64</v>
      </c>
      <c r="M3" s="30" t="s">
        <v>65</v>
      </c>
      <c r="N3" s="30"/>
      <c r="O3" s="30"/>
      <c r="P3" s="30" t="s">
        <v>61</v>
      </c>
      <c r="Q3" s="34">
        <v>9.1999999999999993</v>
      </c>
      <c r="R3" s="30" t="s">
        <v>62</v>
      </c>
      <c r="S3" s="35">
        <v>36</v>
      </c>
      <c r="T3" s="35">
        <v>25</v>
      </c>
      <c r="U3" s="35">
        <v>16</v>
      </c>
      <c r="V3" s="36">
        <v>10</v>
      </c>
      <c r="W3" s="37">
        <v>1</v>
      </c>
      <c r="X3" s="38">
        <f t="shared" ref="X3:X4" si="8">IF(S3="","",S3*T3*U3/1000000)</f>
        <v>1.44E-2</v>
      </c>
      <c r="Y3" s="36">
        <v>56</v>
      </c>
      <c r="Z3" s="39">
        <f t="shared" ref="Z3:Z4" si="9">IF(W3="","",Y3/X3*W3)</f>
        <v>3888.8888888888891</v>
      </c>
      <c r="AA3" s="40">
        <v>3400</v>
      </c>
      <c r="AB3" s="41">
        <f t="shared" ref="AB3:AB4" si="10">IF(ISERROR(AA3/Z3),"",AA3/Z3)</f>
        <v>0.87428571428571422</v>
      </c>
      <c r="AC3" s="30" t="s">
        <v>63</v>
      </c>
      <c r="AD3" s="42">
        <v>0.28100000000000003</v>
      </c>
      <c r="AE3" s="41">
        <f t="shared" si="0"/>
        <v>2.5851999999999999</v>
      </c>
      <c r="AF3" s="41">
        <f t="shared" si="1"/>
        <v>12.659485714285713</v>
      </c>
      <c r="AG3" s="43">
        <v>0.05</v>
      </c>
      <c r="AH3" s="41">
        <f t="shared" si="2"/>
        <v>1.2000000000000002</v>
      </c>
      <c r="AI3" s="43">
        <v>0.06</v>
      </c>
      <c r="AJ3" s="41">
        <f t="shared" si="3"/>
        <v>1.44</v>
      </c>
      <c r="AK3" s="44">
        <f t="shared" ref="AK3:AK4" si="11">IF((AU3-AT3)&lt;2.5,2.5-(AU3-AT3),0)</f>
        <v>1.2999999999999972</v>
      </c>
      <c r="AL3" s="43">
        <v>0.1</v>
      </c>
      <c r="AM3" s="41">
        <f t="shared" si="4"/>
        <v>2.4000000000000004</v>
      </c>
      <c r="AN3" s="45">
        <v>0</v>
      </c>
      <c r="AO3" s="43">
        <v>0</v>
      </c>
      <c r="AP3" s="41">
        <f t="shared" ref="AP3:AP4" si="12">IF(ISERROR(AT3*AO3),"",AT3*AO3)</f>
        <v>0</v>
      </c>
      <c r="AQ3" s="41">
        <f t="shared" si="5"/>
        <v>6.3399999999999981</v>
      </c>
      <c r="AR3" s="41">
        <f t="shared" si="6"/>
        <v>18.999485714285711</v>
      </c>
      <c r="AS3" s="46">
        <f t="shared" si="7"/>
        <v>0.20835476190476201</v>
      </c>
      <c r="AT3" s="47">
        <v>24</v>
      </c>
      <c r="AU3" s="48">
        <f t="shared" ref="AU3:AU4" si="13">IF(ISERROR(AT3*1.05),"",AT3*1.05)</f>
        <v>25.200000000000003</v>
      </c>
      <c r="AV3" s="47">
        <v>49.99</v>
      </c>
      <c r="AW3" s="46">
        <f t="shared" ref="AW3:AW4" si="14">IF(ISERROR((AV3-AT3)/AV3),"",(AV3-AT3)/AV3)</f>
        <v>0.51990398079615929</v>
      </c>
      <c r="AX3" s="46">
        <f t="shared" ref="AX3:AX4" si="15">IF(ISERROR((AV3-AU3*1.07)/AV3),"",(AV3-AU3*1.07)/AV3)</f>
        <v>0.46061212242448479</v>
      </c>
      <c r="AY3" s="49">
        <v>1568</v>
      </c>
      <c r="AZ3" s="30">
        <f>544*2</f>
        <v>1088</v>
      </c>
      <c r="BA3" s="41">
        <f t="shared" ref="BA3:BA4" si="16">IF(ISERROR(AR3*AZ3),"",AR3*AZ3)</f>
        <v>20671.440457142853</v>
      </c>
      <c r="BB3" s="41">
        <f t="shared" ref="BB3:BB4" si="17">IF(ISERROR(AT3*AZ3),"",AT3*AZ3)</f>
        <v>26112</v>
      </c>
      <c r="BC3" s="50"/>
      <c r="BD3" s="50"/>
    </row>
    <row r="4" spans="1:56" customFormat="1" ht="14.5" customHeight="1" x14ac:dyDescent="0.35">
      <c r="A4" s="29">
        <v>3</v>
      </c>
      <c r="B4" s="30"/>
      <c r="C4" s="30"/>
      <c r="D4" s="30" t="s">
        <v>54</v>
      </c>
      <c r="E4" s="30"/>
      <c r="F4" s="30" t="s">
        <v>55</v>
      </c>
      <c r="G4" s="31" t="s">
        <v>56</v>
      </c>
      <c r="H4" s="30" t="s">
        <v>69</v>
      </c>
      <c r="I4" s="30" t="s">
        <v>57</v>
      </c>
      <c r="J4" s="30" t="s">
        <v>58</v>
      </c>
      <c r="K4" s="32" t="s">
        <v>70</v>
      </c>
      <c r="L4" s="33" t="s">
        <v>66</v>
      </c>
      <c r="M4" s="30" t="s">
        <v>67</v>
      </c>
      <c r="N4" s="30"/>
      <c r="O4" s="30"/>
      <c r="P4" s="30" t="s">
        <v>61</v>
      </c>
      <c r="Q4" s="34">
        <v>9.1999999999999993</v>
      </c>
      <c r="R4" s="30" t="s">
        <v>62</v>
      </c>
      <c r="S4" s="35">
        <v>36</v>
      </c>
      <c r="T4" s="35">
        <v>25</v>
      </c>
      <c r="U4" s="35">
        <v>16</v>
      </c>
      <c r="V4" s="36">
        <v>10</v>
      </c>
      <c r="W4" s="37">
        <v>1</v>
      </c>
      <c r="X4" s="38">
        <f t="shared" si="8"/>
        <v>1.44E-2</v>
      </c>
      <c r="Y4" s="36">
        <v>56</v>
      </c>
      <c r="Z4" s="39">
        <f t="shared" si="9"/>
        <v>3888.8888888888891</v>
      </c>
      <c r="AA4" s="40">
        <v>3400</v>
      </c>
      <c r="AB4" s="41">
        <f t="shared" si="10"/>
        <v>0.87428571428571422</v>
      </c>
      <c r="AC4" s="30" t="s">
        <v>63</v>
      </c>
      <c r="AD4" s="42">
        <v>0.28100000000000003</v>
      </c>
      <c r="AE4" s="41">
        <f t="shared" si="0"/>
        <v>2.5851999999999999</v>
      </c>
      <c r="AF4" s="41">
        <f t="shared" si="1"/>
        <v>12.659485714285713</v>
      </c>
      <c r="AG4" s="43">
        <v>0.05</v>
      </c>
      <c r="AH4" s="41">
        <f t="shared" si="2"/>
        <v>1.2000000000000002</v>
      </c>
      <c r="AI4" s="43">
        <v>0.06</v>
      </c>
      <c r="AJ4" s="41">
        <f t="shared" si="3"/>
        <v>1.44</v>
      </c>
      <c r="AK4" s="44">
        <f t="shared" si="11"/>
        <v>1.2999999999999972</v>
      </c>
      <c r="AL4" s="43">
        <v>0.1</v>
      </c>
      <c r="AM4" s="41">
        <f t="shared" si="4"/>
        <v>2.4000000000000004</v>
      </c>
      <c r="AN4" s="45">
        <v>0</v>
      </c>
      <c r="AO4" s="43">
        <v>0</v>
      </c>
      <c r="AP4" s="41">
        <f t="shared" si="12"/>
        <v>0</v>
      </c>
      <c r="AQ4" s="41">
        <f t="shared" si="5"/>
        <v>6.3399999999999981</v>
      </c>
      <c r="AR4" s="41">
        <f t="shared" si="6"/>
        <v>18.999485714285711</v>
      </c>
      <c r="AS4" s="46">
        <f t="shared" si="7"/>
        <v>0.20835476190476201</v>
      </c>
      <c r="AT4" s="47">
        <v>24</v>
      </c>
      <c r="AU4" s="48">
        <f t="shared" si="13"/>
        <v>25.200000000000003</v>
      </c>
      <c r="AV4" s="47">
        <v>49.99</v>
      </c>
      <c r="AW4" s="46">
        <f t="shared" si="14"/>
        <v>0.51990398079615929</v>
      </c>
      <c r="AX4" s="46">
        <f t="shared" si="15"/>
        <v>0.46061212242448479</v>
      </c>
      <c r="AY4" s="49">
        <v>1568</v>
      </c>
      <c r="AZ4" s="30">
        <f>1111*2</f>
        <v>2222</v>
      </c>
      <c r="BA4" s="41">
        <f t="shared" si="16"/>
        <v>42216.857257142852</v>
      </c>
      <c r="BB4" s="41">
        <f t="shared" si="17"/>
        <v>53328</v>
      </c>
      <c r="BC4" s="50"/>
      <c r="BD4" s="50"/>
    </row>
  </sheetData>
  <sheetProtection insertRows="0" deleteRows="0" sort="0"/>
  <protectedRanges>
    <protectedRange sqref="AB2:AB4 AE2:AJ4 AL2:AS4 AW2:AY4 A2:J234 L2:R4 L5:AU234 X2:Z4" name="Range1"/>
    <protectedRange sqref="S2:V4" name="Range1_2"/>
    <protectedRange sqref="AA2:AA4" name="Range1_3"/>
    <protectedRange sqref="AC2:AD4" name="Range1_4"/>
    <protectedRange sqref="AV2:AV4" name="Range1_5"/>
    <protectedRange sqref="AZ2:AZ4" name="Range1_6"/>
    <protectedRange sqref="AK2:AK4" name="Range1_1"/>
    <protectedRange sqref="AU2:AU4" name="Range1_7"/>
    <protectedRange sqref="K2:K249" name="Range1_1_1"/>
  </protectedRanges>
  <phoneticPr fontId="2" type="noConversion"/>
  <pageMargins left="0.7" right="0.7" top="0.75" bottom="0.75" header="0.3" footer="0.3"/>
  <pageSetup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2025-10-29T07:37:38Z</dcterms:created>
  <dcterms:modified xsi:type="dcterms:W3CDTF">2025-10-29T07:45:31Z</dcterms:modified>
</cp:coreProperties>
</file>