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9759494B-048C-4BD1-BE3E-71070BC2EB47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Omni" sheetId="5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5" l="1"/>
  <c r="AZ7" i="5"/>
  <c r="AR7" i="5" s="1"/>
  <c r="AF7" i="5"/>
  <c r="AH7" i="5" s="1"/>
  <c r="AE7" i="5"/>
  <c r="BA6" i="5"/>
  <c r="AZ6" i="5"/>
  <c r="AP6" i="5" s="1"/>
  <c r="AF6" i="5"/>
  <c r="AH6" i="5" s="1"/>
  <c r="AE6" i="5"/>
  <c r="BA5" i="5"/>
  <c r="AZ5" i="5" s="1"/>
  <c r="AS5" i="5"/>
  <c r="AE5" i="5"/>
  <c r="AF5" i="5" s="1"/>
  <c r="AH5" i="5" s="1"/>
  <c r="BA4" i="5"/>
  <c r="AZ4" i="5" s="1"/>
  <c r="AE4" i="5"/>
  <c r="AF4" i="5" s="1"/>
  <c r="AH4" i="5" s="1"/>
  <c r="Q4" i="5"/>
  <c r="BA3" i="5"/>
  <c r="AZ3" i="5" s="1"/>
  <c r="AE3" i="5"/>
  <c r="AF3" i="5" s="1"/>
  <c r="AH3" i="5" s="1"/>
  <c r="Q3" i="5"/>
  <c r="BA2" i="5"/>
  <c r="AZ2" i="5" s="1"/>
  <c r="AE2" i="5"/>
  <c r="AF2" i="5" s="1"/>
  <c r="AH2" i="5" s="1"/>
  <c r="Q2" i="5"/>
  <c r="AS6" i="5" l="1"/>
  <c r="AP4" i="5"/>
  <c r="AR4" i="5"/>
  <c r="AN4" i="5"/>
  <c r="AV4" i="5"/>
  <c r="AS4" i="5"/>
  <c r="AR6" i="5"/>
  <c r="AN6" i="5"/>
  <c r="AK4" i="5"/>
  <c r="AL4" i="5" s="1"/>
  <c r="AK6" i="5"/>
  <c r="AL6" i="5" s="1"/>
  <c r="AV3" i="5"/>
  <c r="AN3" i="5"/>
  <c r="AR3" i="5"/>
  <c r="AP3" i="5"/>
  <c r="AV2" i="5"/>
  <c r="AN2" i="5"/>
  <c r="AR2" i="5"/>
  <c r="AP2" i="5"/>
  <c r="AK2" i="5"/>
  <c r="AL2" i="5" s="1"/>
  <c r="AK5" i="5"/>
  <c r="AL5" i="5" s="1"/>
  <c r="AV5" i="5"/>
  <c r="AN5" i="5"/>
  <c r="AP7" i="5"/>
  <c r="AK3" i="5"/>
  <c r="AL3" i="5" s="1"/>
  <c r="AS2" i="5"/>
  <c r="AS3" i="5"/>
  <c r="AP5" i="5"/>
  <c r="AV7" i="5"/>
  <c r="AS7" i="5"/>
  <c r="AR5" i="5"/>
  <c r="AV6" i="5"/>
  <c r="AN7" i="5"/>
  <c r="AW4" i="5" l="1"/>
  <c r="AW6" i="5"/>
  <c r="AX6" i="5"/>
  <c r="AY6" i="5" s="1"/>
  <c r="AW7" i="5"/>
  <c r="AX4" i="5"/>
  <c r="AY4" i="5" s="1"/>
  <c r="AW2" i="5"/>
  <c r="AX2" i="5" s="1"/>
  <c r="AY2" i="5" s="1"/>
  <c r="AW5" i="5"/>
  <c r="AX5" i="5" s="1"/>
  <c r="AY5" i="5" s="1"/>
  <c r="AK7" i="5"/>
  <c r="AL7" i="5" s="1"/>
  <c r="AW3" i="5"/>
  <c r="AX3" i="5" s="1"/>
  <c r="AY3" i="5" s="1"/>
  <c r="AX7" i="5" l="1"/>
  <c r="AY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P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S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Z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BA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<sst xmlns="http://schemas.openxmlformats.org/spreadsheetml/2006/main" count="138" uniqueCount="81">
  <si>
    <t>Nocturne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</si>
  <si>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</si>
  <si>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</si>
  <si>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</si>
  <si>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</si>
  <si>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</si>
  <si>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</si>
  <si>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</si>
  <si>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</si>
  <si>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</si>
  <si>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</si>
  <si>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</si>
  <si>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</si>
  <si>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</si>
  <si>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</si>
  <si>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</si>
  <si>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</si>
  <si>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</si>
  <si>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</si>
  <si>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 xml:space="preserve">SHO </t>
  </si>
  <si>
    <t xml:space="preserve">China Cost 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</si>
  <si>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</si>
  <si>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</si>
  <si>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</si>
  <si>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</si>
  <si>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</si>
  <si>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</si>
  <si>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</si>
  <si>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</si>
  <si>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</si>
  <si>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</si>
  <si>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</si>
  <si>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</si>
  <si>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</si>
  <si>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</si>
  <si>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</si>
  <si>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</si>
  <si>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</si>
  <si>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</si>
  <si>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</si>
  <si>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</si>
  <si>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</si>
  <si>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</si>
  <si>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</si>
  <si>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</si>
  <si>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</si>
  <si>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</si>
  <si>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</si>
  <si>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</si>
  <si>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</si>
  <si>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</si>
  <si>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</si>
  <si>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</si>
  <si>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</si>
  <si>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</si>
  <si>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</si>
  <si>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</si>
  <si>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99PX3254P1-A</t>
  </si>
  <si>
    <t>10 Piece  Comforter Set</t>
  </si>
  <si>
    <t xml:space="preserve">Comforter/Sham: 100%polyester velvet jacquard face and 85gsm microfiber back.
Comforter Fill: 270gsm polyester fill. 
Pillow: 100%polyester cover, poly fill.                                        Bedskirt: 100%polyester                                                                  Quilt/Sham: 85gsm microfiber solid face and back, 150gsm poly fill 
</t>
  </si>
  <si>
    <t xml:space="preserve">Face: 100%polyester Back: 100%polyester </t>
  </si>
  <si>
    <t>Queen: 90"Wx90"L/20"Wx26"L(2)/60"W x 80"L + 15"D/18"Wx18"L/12"Wx18"L/16"Wx16"L/90"Wx96"L/20"Wx26"L(2)</t>
  </si>
  <si>
    <t>Champagne</t>
  </si>
  <si>
    <t>Set</t>
  </si>
  <si>
    <t>Compressed/Knocked Down</t>
  </si>
  <si>
    <t>9404.40.9022</t>
  </si>
  <si>
    <t>King: 104"W x 92"L/20"W x 36"L(2)/78"W x 80"L + 15"D/18"W x 18"L/12"W x 18"L/16"Wx16"L /106"Wx96"L/20"Wx36"L(2)</t>
  </si>
  <si>
    <t>Cal King: 104"W x 98"L/20"W x 36"L(2)/72"W x 84"L + 15"D/18"W x 18"L/12"W x 18"L/16"Wx16"L/106"Wx96"L/20"Wx36"L(2)</t>
  </si>
  <si>
    <t>99PX3254P1-B</t>
  </si>
  <si>
    <t>7 Piece  Comforter Set</t>
  </si>
  <si>
    <t xml:space="preserve">Comforter/Sham: 100%polyester velvet jacquard face and 85gsm microfiber back.
Comforter Fill: 270gsm polyester fill. 
Pillow: 100%polyester cover, poly fill.                                        Bedskirt: 100%polyester
</t>
  </si>
  <si>
    <t>Queen: 90"Wx90"L/20"Wx26"L(2)/60"W x 80"L + 15"D/18"Wx18"L/12"Wx18"L/16"Wx16"L</t>
  </si>
  <si>
    <t>Grey</t>
  </si>
  <si>
    <t xml:space="preserve">King: 104"W x 92"L/20"W x 36"L(2)/78"W x 80"L + 15"D/18"W x 18"L/12"W x 18"L/16"Wx16"L </t>
  </si>
  <si>
    <t>Cal King: 104"W x 98"L/20"W x 36"L(2)/72"W x 84"L + 15"D/18"W x 18"L/12"W x 18"L/16"Wx16"L</t>
  </si>
  <si>
    <t>Nocturne-7pc comforter</t>
  </si>
  <si>
    <r>
      <rPr>
        <sz val="11"/>
        <color theme="1"/>
        <rFont val="宋体"/>
        <family val="3"/>
        <charset val="134"/>
      </rPr>
      <t>正面绒布提花：</t>
    </r>
    <r>
      <rPr>
        <sz val="11"/>
        <color theme="1"/>
        <rFont val="Arial"/>
        <family val="2"/>
      </rPr>
      <t xml:space="preserve">                   280cm-18.4</t>
    </r>
    <r>
      <rPr>
        <sz val="11"/>
        <color theme="1"/>
        <rFont val="宋体"/>
        <family val="3"/>
        <charset val="134"/>
      </rPr>
      <t>元/</t>
    </r>
    <r>
      <rPr>
        <sz val="11"/>
        <color theme="1"/>
        <rFont val="Arial"/>
        <family val="2"/>
      </rPr>
      <t xml:space="preserve">m               </t>
    </r>
    <r>
      <rPr>
        <sz val="11"/>
        <color theme="1"/>
        <rFont val="Arial"/>
        <family val="2"/>
      </rPr>
      <t xml:space="preserve"> 310gsm</t>
    </r>
  </si>
  <si>
    <t>靠垫按10元/只预估</t>
  </si>
  <si>
    <t>压缩，彩盒包装</t>
  </si>
  <si>
    <t>一套/箱</t>
  </si>
  <si>
    <t>17*13*9"/10"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</si>
</sst>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"/>
    <numFmt numFmtId="180" formatCode="&quot;$&quot;#,##0.00"/>
    <numFmt numFmtId="184" formatCode="[$¥-478]#,##0.00"/>
    <numFmt numFmtId="187" formatCode="_(&quot;$&quot;* #,##0.00_);_(&quot;$&quot;* \(#,##0.00\);_(&quot;$&quot;* &quot;-&quot;??_);_(@_)"/>
  </numFmts>
  <fonts count="14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11"/>
      <color theme="1"/>
      <name val="宋体"/>
      <family val="3"/>
      <charset val="134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1" fillId="0" borderId="0"/>
    <xf numFmtId="187" fontId="11" fillId="0" borderId="0" applyFont="0" applyFill="0" applyBorder="0" applyAlignment="0" applyProtection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1" fillId="0" borderId="0"/>
    <xf numFmtId="0" fontId="1" fillId="0" borderId="0"/>
  </cellStyleXfs>
  <cellXfs count="58">
    <xf numFmtId="0" fontId="0" fillId="0" borderId="0" xfId="0"/>
    <xf numFmtId="0" fontId="2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0" xfId="7" applyAlignment="1">
      <alignment horizontal="center" wrapText="1"/>
    </xf>
    <xf numFmtId="0" fontId="11" fillId="0" borderId="0" xfId="7" applyAlignment="1">
      <alignment wrapText="1"/>
    </xf>
    <xf numFmtId="184" fontId="11" fillId="0" borderId="0" xfId="7" applyNumberFormat="1" applyAlignment="1">
      <alignment wrapText="1"/>
    </xf>
    <xf numFmtId="2" fontId="11" fillId="0" borderId="0" xfId="7" applyNumberFormat="1" applyAlignment="1">
      <alignment wrapText="1"/>
    </xf>
    <xf numFmtId="180" fontId="11" fillId="0" borderId="0" xfId="7" applyNumberFormat="1" applyAlignment="1">
      <alignment wrapText="1"/>
    </xf>
    <xf numFmtId="177" fontId="11" fillId="0" borderId="0" xfId="7" applyNumberFormat="1" applyAlignment="1">
      <alignment wrapText="1"/>
    </xf>
    <xf numFmtId="1" fontId="11" fillId="0" borderId="0" xfId="7" applyNumberFormat="1" applyAlignment="1">
      <alignment wrapText="1"/>
    </xf>
    <xf numFmtId="176" fontId="11" fillId="0" borderId="0" xfId="7" applyNumberFormat="1" applyAlignment="1">
      <alignment wrapText="1"/>
    </xf>
    <xf numFmtId="10" fontId="11" fillId="0" borderId="0" xfId="7" applyNumberFormat="1" applyAlignment="1">
      <alignment wrapText="1"/>
    </xf>
    <xf numFmtId="0" fontId="7" fillId="0" borderId="1" xfId="7" applyFont="1" applyBorder="1" applyAlignment="1">
      <alignment horizontal="center" wrapText="1"/>
    </xf>
    <xf numFmtId="0" fontId="7" fillId="5" borderId="1" xfId="7" applyFont="1" applyFill="1" applyBorder="1" applyAlignment="1">
      <alignment horizontal="center" wrapText="1"/>
    </xf>
    <xf numFmtId="0" fontId="8" fillId="5" borderId="1" xfId="7" applyFont="1" applyFill="1" applyBorder="1" applyAlignment="1">
      <alignment horizontal="center" wrapText="1"/>
    </xf>
    <xf numFmtId="0" fontId="11" fillId="0" borderId="1" xfId="7" applyBorder="1" applyAlignment="1">
      <alignment horizontal="center" wrapText="1"/>
    </xf>
    <xf numFmtId="0" fontId="11" fillId="0" borderId="1" xfId="7" applyBorder="1" applyAlignment="1">
      <alignment wrapText="1"/>
    </xf>
    <xf numFmtId="0" fontId="11" fillId="3" borderId="1" xfId="7" applyFill="1" applyBorder="1" applyAlignment="1">
      <alignment wrapText="1"/>
    </xf>
    <xf numFmtId="0" fontId="8" fillId="2" borderId="1" xfId="7" applyFont="1" applyFill="1" applyBorder="1" applyAlignment="1">
      <alignment horizontal="center" wrapText="1"/>
    </xf>
    <xf numFmtId="0" fontId="7" fillId="2" borderId="1" xfId="7" applyFont="1" applyFill="1" applyBorder="1" applyAlignment="1">
      <alignment horizontal="center" wrapText="1"/>
    </xf>
    <xf numFmtId="0" fontId="11" fillId="0" borderId="1" xfId="7" applyBorder="1" applyAlignment="1">
      <alignment vertical="top" wrapText="1"/>
    </xf>
    <xf numFmtId="0" fontId="0" fillId="2" borderId="1" xfId="0" applyFill="1" applyBorder="1" applyAlignment="1">
      <alignment wrapText="1"/>
    </xf>
    <xf numFmtId="184" fontId="7" fillId="7" borderId="1" xfId="7" applyNumberFormat="1" applyFont="1" applyFill="1" applyBorder="1" applyAlignment="1">
      <alignment horizontal="center" wrapText="1"/>
    </xf>
    <xf numFmtId="180" fontId="11" fillId="0" borderId="2" xfId="7" applyNumberFormat="1" applyBorder="1" applyAlignment="1">
      <alignment wrapText="1"/>
    </xf>
    <xf numFmtId="184" fontId="11" fillId="0" borderId="1" xfId="7" applyNumberFormat="1" applyBorder="1" applyAlignment="1">
      <alignment wrapText="1"/>
    </xf>
    <xf numFmtId="2" fontId="7" fillId="6" borderId="1" xfId="7" applyNumberFormat="1" applyFont="1" applyFill="1" applyBorder="1" applyAlignment="1">
      <alignment horizontal="center" wrapText="1"/>
    </xf>
    <xf numFmtId="180" fontId="10" fillId="6" borderId="1" xfId="8" applyNumberFormat="1" applyFont="1" applyFill="1" applyBorder="1" applyAlignment="1">
      <alignment wrapText="1"/>
    </xf>
    <xf numFmtId="180" fontId="7" fillId="8" borderId="2" xfId="7" applyNumberFormat="1" applyFont="1" applyFill="1" applyBorder="1" applyAlignment="1">
      <alignment horizontal="center" wrapText="1"/>
    </xf>
    <xf numFmtId="180" fontId="7" fillId="6" borderId="1" xfId="7" applyNumberFormat="1" applyFont="1" applyFill="1" applyBorder="1" applyAlignment="1">
      <alignment horizontal="center" wrapText="1"/>
    </xf>
    <xf numFmtId="2" fontId="11" fillId="0" borderId="1" xfId="7" applyNumberFormat="1" applyBorder="1" applyAlignment="1">
      <alignment wrapText="1"/>
    </xf>
    <xf numFmtId="180" fontId="0" fillId="9" borderId="1" xfId="3" applyNumberFormat="1" applyFont="1" applyFill="1" applyBorder="1" applyAlignment="1">
      <alignment wrapText="1"/>
    </xf>
    <xf numFmtId="180" fontId="11" fillId="0" borderId="1" xfId="7" applyNumberFormat="1" applyBorder="1" applyAlignment="1">
      <alignment wrapText="1"/>
    </xf>
    <xf numFmtId="0" fontId="8" fillId="0" borderId="1" xfId="7" applyFont="1" applyBorder="1" applyAlignment="1">
      <alignment horizontal="center" wrapText="1"/>
    </xf>
    <xf numFmtId="177" fontId="7" fillId="0" borderId="1" xfId="7" applyNumberFormat="1" applyFont="1" applyBorder="1" applyAlignment="1">
      <alignment horizontal="center" wrapText="1"/>
    </xf>
    <xf numFmtId="177" fontId="11" fillId="0" borderId="1" xfId="7" applyNumberFormat="1" applyBorder="1" applyAlignment="1">
      <alignment wrapText="1"/>
    </xf>
    <xf numFmtId="2" fontId="7" fillId="0" borderId="1" xfId="7" applyNumberFormat="1" applyFont="1" applyBorder="1" applyAlignment="1">
      <alignment horizontal="center" wrapText="1"/>
    </xf>
    <xf numFmtId="1" fontId="7" fillId="0" borderId="1" xfId="7" applyNumberFormat="1" applyFont="1" applyBorder="1" applyAlignment="1">
      <alignment horizontal="center" wrapText="1"/>
    </xf>
    <xf numFmtId="176" fontId="10" fillId="0" borderId="1" xfId="8" applyNumberFormat="1" applyFont="1" applyBorder="1" applyAlignment="1">
      <alignment wrapText="1"/>
    </xf>
    <xf numFmtId="1" fontId="10" fillId="0" borderId="1" xfId="8" applyNumberFormat="1" applyFont="1" applyBorder="1" applyAlignment="1">
      <alignment wrapText="1"/>
    </xf>
    <xf numFmtId="1" fontId="11" fillId="0" borderId="1" xfId="7" applyNumberFormat="1" applyBorder="1" applyAlignment="1">
      <alignment wrapText="1"/>
    </xf>
    <xf numFmtId="176" fontId="11" fillId="9" borderId="1" xfId="7" applyNumberFormat="1" applyFill="1" applyBorder="1" applyAlignment="1">
      <alignment wrapText="1"/>
    </xf>
    <xf numFmtId="1" fontId="11" fillId="9" borderId="1" xfId="7" applyNumberFormat="1" applyFill="1" applyBorder="1" applyAlignment="1">
      <alignment wrapText="1"/>
    </xf>
    <xf numFmtId="180" fontId="10" fillId="0" borderId="1" xfId="8" applyNumberFormat="1" applyFont="1" applyBorder="1" applyAlignment="1">
      <alignment wrapText="1"/>
    </xf>
    <xf numFmtId="10" fontId="7" fillId="0" borderId="1" xfId="7" applyNumberFormat="1" applyFont="1" applyBorder="1" applyAlignment="1">
      <alignment horizontal="center" wrapText="1"/>
    </xf>
    <xf numFmtId="180" fontId="11" fillId="9" borderId="1" xfId="7" applyNumberFormat="1" applyFill="1" applyBorder="1" applyAlignment="1">
      <alignment wrapText="1"/>
    </xf>
    <xf numFmtId="10" fontId="11" fillId="0" borderId="1" xfId="7" applyNumberFormat="1" applyBorder="1" applyAlignment="1">
      <alignment wrapText="1"/>
    </xf>
    <xf numFmtId="180" fontId="10" fillId="4" borderId="1" xfId="8" applyNumberFormat="1" applyFont="1" applyFill="1" applyBorder="1" applyAlignment="1">
      <alignment wrapText="1"/>
    </xf>
    <xf numFmtId="10" fontId="10" fillId="4" borderId="1" xfId="8" applyNumberFormat="1" applyFont="1" applyFill="1" applyBorder="1" applyAlignment="1">
      <alignment wrapText="1"/>
    </xf>
    <xf numFmtId="10" fontId="0" fillId="9" borderId="1" xfId="6" applyNumberFormat="1" applyFont="1" applyFill="1" applyBorder="1" applyAlignment="1">
      <alignment wrapText="1"/>
    </xf>
    <xf numFmtId="180" fontId="7" fillId="4" borderId="1" xfId="7" applyNumberFormat="1" applyFont="1" applyFill="1" applyBorder="1" applyAlignment="1">
      <alignment horizontal="center" wrapText="1"/>
    </xf>
    <xf numFmtId="10" fontId="7" fillId="4" borderId="1" xfId="7" applyNumberFormat="1" applyFont="1" applyFill="1" applyBorder="1" applyAlignment="1">
      <alignment horizontal="center" wrapText="1"/>
    </xf>
    <xf numFmtId="184" fontId="9" fillId="0" borderId="1" xfId="7" applyNumberFormat="1" applyFont="1" applyBorder="1" applyAlignment="1">
      <alignment wrapText="1"/>
    </xf>
  </cellXfs>
  <cellStyles count="9">
    <cellStyle name="Currency 2" xfId="3" xr:uid="{00000000-0005-0000-0000-000014000000}"/>
    <cellStyle name="Normal 2" xfId="7" xr:uid="{00000000-0005-0000-0000-000033000000}"/>
    <cellStyle name="Normal 2 18 2" xfId="8" xr:uid="{00000000-0005-0000-0000-000035000000}"/>
    <cellStyle name="Normal 3" xfId="5" xr:uid="{00000000-0005-0000-0000-000020000000}"/>
    <cellStyle name="Normal 53" xfId="1" xr:uid="{00000000-0005-0000-0000-000001000000}"/>
    <cellStyle name="Percent 2" xfId="6" xr:uid="{00000000-0005-0000-0000-000029000000}"/>
    <cellStyle name="Style 1" xfId="4" xr:uid="{00000000-0005-0000-0000-00001A000000}"/>
    <cellStyle name="常规" xfId="0" builtinId="0"/>
    <cellStyle name="样式 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236284</xdr:colOff>
      <xdr:row>4</xdr:row>
      <xdr:rowOff>57150</xdr:rowOff>
    </xdr:from>
    <xdr:to>
      <xdr:col>2</xdr:col>
      <xdr:colOff>1130299</xdr:colOff>
      <xdr:row>4</xdr:row>
      <xdr:rowOff>1467224</xdr:rowOff>
    </xdr:to>
    <xdr:pic>
      <xdr:nvPicPr>
        <xdr:cNvPr id="2" name="图片 2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699260" y="768350"/>
          <a:ext cx="893445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D:/Documents%20and%20Settings/zhangqing/&#26700;&#38754;/BBB/item%20set%20up/Final/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beyond%20basic/Costing/Wal-Mart/WOW%20Sheeting/May%2024,%202012/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7"/>
  <sheetViews>
    <sheetView tabSelected="1" workbookViewId="0">
      <selection activeCell="H2" sqref="H2"/>
    </sheetView>
  </sheetViews>
  <sheetFormatPr defaultColWidth="9.140625" defaultRowHeight="15"/>
  <cols>
    <col min="1" max="1" width="15.5703125" style="9" customWidth="1"/>
    <col min="2" max="2" width="13.7109375" style="10" customWidth="1"/>
    <col min="3" max="3" width="14.140625" style="10" customWidth="1"/>
    <col min="4" max="4" width="10.7109375" style="10" customWidth="1"/>
    <col min="5" max="5" width="10.85546875" style="10" customWidth="1"/>
    <col min="6" max="6" width="11.28515625" style="10" customWidth="1"/>
    <col min="7" max="7" width="10" style="10" customWidth="1"/>
    <col min="8" max="9" width="11.140625" style="10" customWidth="1"/>
    <col min="10" max="10" width="48.42578125" style="10" customWidth="1"/>
    <col min="11" max="11" width="18.140625" style="10" customWidth="1"/>
    <col min="12" max="12" width="43.140625" style="10" customWidth="1"/>
    <col min="13" max="13" width="12.28515625" style="10" customWidth="1"/>
    <col min="14" max="14" width="9" style="10" customWidth="1"/>
    <col min="15" max="16" width="8.85546875" style="10" customWidth="1"/>
    <col min="17" max="17" width="11.140625" style="11" hidden="1" customWidth="1"/>
    <col min="18" max="18" width="19.5703125" style="11" customWidth="1"/>
    <col min="19" max="20" width="11.140625" style="11" customWidth="1"/>
    <col min="21" max="21" width="9.85546875" style="12" customWidth="1"/>
    <col min="22" max="22" width="12" style="13" customWidth="1"/>
    <col min="23" max="23" width="11.140625" style="13" customWidth="1"/>
    <col min="24" max="24" width="8.140625" style="13" customWidth="1"/>
    <col min="25" max="25" width="9.42578125" style="10" customWidth="1"/>
    <col min="26" max="26" width="11" style="14" customWidth="1"/>
    <col min="27" max="27" width="13.140625" style="14" customWidth="1"/>
    <col min="28" max="28" width="11.140625" style="14" customWidth="1"/>
    <col min="29" max="29" width="12.85546875" style="12" customWidth="1"/>
    <col min="30" max="30" width="9.42578125" style="15" customWidth="1"/>
    <col min="31" max="31" width="13" style="16" customWidth="1"/>
    <col min="32" max="32" width="14.140625" style="15" customWidth="1"/>
    <col min="33" max="33" width="13.85546875" style="10" customWidth="1"/>
    <col min="34" max="34" width="13.85546875" style="13" customWidth="1"/>
    <col min="35" max="35" width="15.85546875" style="10" customWidth="1"/>
    <col min="36" max="36" width="8.42578125" style="17" customWidth="1"/>
    <col min="37" max="37" width="12.42578125" style="13" customWidth="1"/>
    <col min="38" max="38" width="11.28515625" style="13" customWidth="1"/>
    <col min="39" max="39" width="7.85546875" style="17" customWidth="1"/>
    <col min="40" max="40" width="5.85546875" style="13" customWidth="1"/>
    <col min="41" max="41" width="12.5703125" style="17" customWidth="1"/>
    <col min="42" max="42" width="12" style="13" customWidth="1"/>
    <col min="43" max="43" width="11.5703125" style="17" customWidth="1"/>
    <col min="44" max="45" width="10.85546875" style="13" customWidth="1"/>
    <col min="46" max="46" width="9.5703125" style="10" customWidth="1"/>
    <col min="47" max="47" width="9.5703125" style="17" customWidth="1"/>
    <col min="48" max="48" width="10" style="13" customWidth="1"/>
    <col min="49" max="49" width="9.5703125" style="13" customWidth="1"/>
    <col min="50" max="50" width="11.85546875" style="13" customWidth="1"/>
    <col min="51" max="51" width="11.140625" style="17" customWidth="1"/>
    <col min="52" max="52" width="11.42578125" style="13" customWidth="1"/>
    <col min="53" max="53" width="11.5703125" style="13" customWidth="1"/>
    <col min="54" max="54" width="12.85546875" style="13" customWidth="1"/>
    <col min="55" max="55" width="12.140625" style="17" customWidth="1"/>
    <col min="56" max="56" width="12.140625" style="15" customWidth="1"/>
    <col min="57" max="57" width="20" style="10" customWidth="1"/>
    <col min="58" max="58" width="9.140625" style="10" customWidth="1"/>
    <col min="59" max="16384" width="9.140625" style="10"/>
  </cols>
  <sheetData>
    <row r="1" spans="1:56" ht="63.6" customHeight="1">
      <c r="A1" s="18" t="s">
        <v>5</v>
      </c>
      <c r="B1" s="18" t="s">
        <v>6</v>
      </c>
      <c r="C1" s="19" t="s">
        <v>7</v>
      </c>
      <c r="D1" s="20" t="s">
        <v>1</v>
      </c>
      <c r="E1" s="20" t="s">
        <v>3</v>
      </c>
      <c r="F1" s="24" t="s">
        <v>8</v>
      </c>
      <c r="G1" s="19" t="s">
        <v>9</v>
      </c>
      <c r="H1" s="25" t="s">
        <v>10</v>
      </c>
      <c r="I1" s="25" t="s">
        <v>11</v>
      </c>
      <c r="J1" s="25" t="s">
        <v>12</v>
      </c>
      <c r="K1" s="25" t="s">
        <v>13</v>
      </c>
      <c r="L1" s="25" t="s">
        <v>14</v>
      </c>
      <c r="M1" s="25" t="s">
        <v>15</v>
      </c>
      <c r="N1" s="19" t="s">
        <v>16</v>
      </c>
      <c r="O1" s="19" t="s">
        <v>17</v>
      </c>
      <c r="P1" s="25" t="s">
        <v>18</v>
      </c>
      <c r="Q1" s="28" t="s">
        <v>19</v>
      </c>
      <c r="R1" s="28"/>
      <c r="S1" s="28"/>
      <c r="T1" s="31" t="s">
        <v>20</v>
      </c>
      <c r="U1" s="31" t="s">
        <v>21</v>
      </c>
      <c r="V1" s="32" t="s">
        <v>22</v>
      </c>
      <c r="W1" s="33" t="s">
        <v>23</v>
      </c>
      <c r="X1" s="34" t="s">
        <v>24</v>
      </c>
      <c r="Y1" s="38" t="s">
        <v>25</v>
      </c>
      <c r="Z1" s="39" t="s">
        <v>26</v>
      </c>
      <c r="AA1" s="39" t="s">
        <v>27</v>
      </c>
      <c r="AB1" s="39" t="s">
        <v>28</v>
      </c>
      <c r="AC1" s="41" t="s">
        <v>29</v>
      </c>
      <c r="AD1" s="42" t="s">
        <v>30</v>
      </c>
      <c r="AE1" s="43" t="s">
        <v>31</v>
      </c>
      <c r="AF1" s="44" t="s">
        <v>32</v>
      </c>
      <c r="AG1" s="18" t="s">
        <v>33</v>
      </c>
      <c r="AH1" s="48" t="s">
        <v>34</v>
      </c>
      <c r="AI1" s="18" t="s">
        <v>35</v>
      </c>
      <c r="AJ1" s="49" t="s">
        <v>36</v>
      </c>
      <c r="AK1" s="48" t="s">
        <v>37</v>
      </c>
      <c r="AL1" s="48" t="s">
        <v>38</v>
      </c>
      <c r="AM1" s="49" t="s">
        <v>39</v>
      </c>
      <c r="AN1" s="48" t="s">
        <v>40</v>
      </c>
      <c r="AO1" s="49" t="s">
        <v>41</v>
      </c>
      <c r="AP1" s="48" t="s">
        <v>42</v>
      </c>
      <c r="AQ1" s="49" t="s">
        <v>43</v>
      </c>
      <c r="AR1" s="48" t="s">
        <v>44</v>
      </c>
      <c r="AS1" s="48" t="s">
        <v>45</v>
      </c>
      <c r="AT1" s="38" t="s">
        <v>46</v>
      </c>
      <c r="AU1" s="49" t="s">
        <v>47</v>
      </c>
      <c r="AV1" s="48" t="s">
        <v>48</v>
      </c>
      <c r="AW1" s="48" t="s">
        <v>49</v>
      </c>
      <c r="AX1" s="52" t="s">
        <v>50</v>
      </c>
      <c r="AY1" s="53" t="s">
        <v>51</v>
      </c>
      <c r="AZ1" s="52" t="s">
        <v>52</v>
      </c>
      <c r="BA1" s="52" t="s">
        <v>53</v>
      </c>
      <c r="BB1" s="55" t="s">
        <v>54</v>
      </c>
      <c r="BC1" s="56" t="s">
        <v>55</v>
      </c>
      <c r="BD1" s="42" t="s">
        <v>56</v>
      </c>
    </row>
    <row r="2" spans="1:56" ht="39.950000000000003" customHeight="1">
      <c r="A2" s="21">
        <v>1</v>
      </c>
      <c r="B2" s="22"/>
      <c r="C2" s="23" t="s">
        <v>57</v>
      </c>
      <c r="D2" s="22" t="s">
        <v>2</v>
      </c>
      <c r="E2" s="22"/>
      <c r="F2" s="22" t="s">
        <v>4</v>
      </c>
      <c r="G2" s="22" t="s">
        <v>0</v>
      </c>
      <c r="H2" s="22" t="s">
        <v>58</v>
      </c>
      <c r="I2" s="22" t="s">
        <v>58</v>
      </c>
      <c r="J2" s="26" t="s">
        <v>59</v>
      </c>
      <c r="K2" s="22" t="s">
        <v>60</v>
      </c>
      <c r="L2" s="22" t="s">
        <v>61</v>
      </c>
      <c r="M2" s="22" t="s">
        <v>62</v>
      </c>
      <c r="N2" s="27"/>
      <c r="O2" s="27"/>
      <c r="P2" s="22" t="s">
        <v>63</v>
      </c>
      <c r="Q2" s="29">
        <f>SHO!I17</f>
        <v>0</v>
      </c>
      <c r="R2" s="57"/>
      <c r="S2" s="57"/>
      <c r="T2" s="30">
        <v>203</v>
      </c>
      <c r="U2" s="35">
        <v>8.1</v>
      </c>
      <c r="V2" s="36">
        <v>25.06</v>
      </c>
      <c r="W2" s="29">
        <v>25.06</v>
      </c>
      <c r="X2" s="37"/>
      <c r="Y2" s="22" t="s">
        <v>64</v>
      </c>
      <c r="Z2" s="40">
        <v>46</v>
      </c>
      <c r="AA2" s="40">
        <v>36</v>
      </c>
      <c r="AB2" s="40">
        <v>34</v>
      </c>
      <c r="AC2" s="35">
        <v>2</v>
      </c>
      <c r="AD2" s="45">
        <v>1</v>
      </c>
      <c r="AE2" s="46">
        <f>IF(Z2="","",Z2*AA2*AB2/1000000)</f>
        <v>5.6000000000000001E-2</v>
      </c>
      <c r="AF2" s="47">
        <f>IF(AD2="","",65/AE2*AD2)</f>
        <v>1161</v>
      </c>
      <c r="AG2" s="22">
        <v>3700</v>
      </c>
      <c r="AH2" s="50">
        <f>IF(ISERROR(AG2/AF2),"",AG2/AF2)</f>
        <v>3.19</v>
      </c>
      <c r="AI2" s="22" t="s">
        <v>65</v>
      </c>
      <c r="AJ2" s="51">
        <v>0.42799999999999999</v>
      </c>
      <c r="AK2" s="50">
        <f>IF(ISERROR(W2*AJ2),"",W2*AJ2)</f>
        <v>10.73</v>
      </c>
      <c r="AL2" s="50">
        <f>IF(ISERROR(W2+AH2+AK2),"",W2+AH2+AK2)</f>
        <v>38.979999999999997</v>
      </c>
      <c r="AM2" s="51">
        <v>0.06</v>
      </c>
      <c r="AN2" s="50">
        <f>IF(ISERROR(AZ2*AM2),"",AZ2*AM2)</f>
        <v>4</v>
      </c>
      <c r="AO2" s="51">
        <v>0.1</v>
      </c>
      <c r="AP2" s="50">
        <f t="shared" ref="AP2:AP7" si="0">IF(ISERROR(AZ2*AO2),"",AZ2*AO2)</f>
        <v>6.67</v>
      </c>
      <c r="AQ2" s="51">
        <v>0.1</v>
      </c>
      <c r="AR2" s="50">
        <f>IF(ISERROR(AZ2*AQ2),"",AZ2*AQ2)</f>
        <v>6.67</v>
      </c>
      <c r="AS2" s="50">
        <f>IF((BA2-AZ2)&lt;2.5,2.5-(BA2-AZ2),0)</f>
        <v>0</v>
      </c>
      <c r="AT2" s="22"/>
      <c r="AU2" s="51"/>
      <c r="AV2" s="50">
        <f>IF(ISERROR(AZ2*AU2),"",AZ2*AU2)</f>
        <v>0</v>
      </c>
      <c r="AW2" s="50">
        <f>IF(ISERROR(AN2+AP2+AR2+AS2+AV2),"",AN2+AP2+AR2+AS2+AV2)</f>
        <v>17.34</v>
      </c>
      <c r="AX2" s="50">
        <f>IF(ISERROR(AL2+AW2),"",AL2+AW2)</f>
        <v>56.32</v>
      </c>
      <c r="AY2" s="54">
        <f>IF(ISERROR((AZ2-AX2)/AZ2),"",(AZ2-AX2)/AZ2)</f>
        <v>0.1552</v>
      </c>
      <c r="AZ2" s="50">
        <f>IF(BA2="","",BA2/1.05)</f>
        <v>66.67</v>
      </c>
      <c r="BA2" s="50">
        <f>IF(ISERROR(BB2*(1-BC2)),"",BB2*(1-BC2))</f>
        <v>70</v>
      </c>
      <c r="BB2" s="37">
        <v>139.99</v>
      </c>
      <c r="BC2" s="51">
        <v>0.5</v>
      </c>
      <c r="BD2" s="45">
        <v>215</v>
      </c>
    </row>
    <row r="3" spans="1:56" ht="39.950000000000003" customHeight="1">
      <c r="A3" s="21">
        <v>2</v>
      </c>
      <c r="B3" s="22"/>
      <c r="C3" s="23" t="s">
        <v>57</v>
      </c>
      <c r="D3" s="22" t="s">
        <v>2</v>
      </c>
      <c r="E3" s="22"/>
      <c r="F3" s="22" t="s">
        <v>4</v>
      </c>
      <c r="G3" s="22" t="s">
        <v>0</v>
      </c>
      <c r="H3" s="22" t="s">
        <v>58</v>
      </c>
      <c r="I3" s="22" t="s">
        <v>58</v>
      </c>
      <c r="J3" s="26" t="s">
        <v>59</v>
      </c>
      <c r="K3" s="22" t="s">
        <v>60</v>
      </c>
      <c r="L3" s="22" t="s">
        <v>66</v>
      </c>
      <c r="M3" s="22" t="s">
        <v>62</v>
      </c>
      <c r="N3" s="27"/>
      <c r="O3" s="27"/>
      <c r="P3" s="22" t="s">
        <v>63</v>
      </c>
      <c r="Q3" s="29">
        <f>SHO!J17</f>
        <v>0</v>
      </c>
      <c r="R3" s="57"/>
      <c r="S3" s="57"/>
      <c r="T3" s="30">
        <v>223.9</v>
      </c>
      <c r="U3" s="35">
        <v>8.1</v>
      </c>
      <c r="V3" s="36">
        <v>27.64</v>
      </c>
      <c r="W3" s="29">
        <v>27.64</v>
      </c>
      <c r="X3" s="37"/>
      <c r="Y3" s="22" t="s">
        <v>64</v>
      </c>
      <c r="Z3" s="40">
        <v>46</v>
      </c>
      <c r="AA3" s="40">
        <v>36</v>
      </c>
      <c r="AB3" s="40">
        <v>34</v>
      </c>
      <c r="AC3" s="35">
        <v>2</v>
      </c>
      <c r="AD3" s="45">
        <v>1</v>
      </c>
      <c r="AE3" s="46">
        <f t="shared" ref="AE3:AE7" si="1">IF(Z3="","",Z3*AA3*AB3/1000000)</f>
        <v>5.6000000000000001E-2</v>
      </c>
      <c r="AF3" s="47">
        <f t="shared" ref="AF3:AF7" si="2">IF(AD3="","",65/AE3*AD3)</f>
        <v>1161</v>
      </c>
      <c r="AG3" s="22">
        <v>3700</v>
      </c>
      <c r="AH3" s="50">
        <f t="shared" ref="AH3:AH7" si="3">IF(ISERROR(AG3/AF3),"",AG3/AF3)</f>
        <v>3.19</v>
      </c>
      <c r="AI3" s="22" t="s">
        <v>65</v>
      </c>
      <c r="AJ3" s="51">
        <v>0.42799999999999999</v>
      </c>
      <c r="AK3" s="50">
        <f t="shared" ref="AK3:AK7" si="4">IF(ISERROR(W3*AJ3),"",W3*AJ3)</f>
        <v>11.83</v>
      </c>
      <c r="AL3" s="50">
        <f t="shared" ref="AL3:AL7" si="5">IF(ISERROR(W3+AH3+AK3),"",W3+AH3+AK3)</f>
        <v>42.66</v>
      </c>
      <c r="AM3" s="51">
        <v>0.06</v>
      </c>
      <c r="AN3" s="50">
        <f t="shared" ref="AN3:AN7" si="6">IF(ISERROR(AZ3*AM3),"",AZ3*AM3)</f>
        <v>4.29</v>
      </c>
      <c r="AO3" s="51">
        <v>0.1</v>
      </c>
      <c r="AP3" s="50">
        <f t="shared" si="0"/>
        <v>7.14</v>
      </c>
      <c r="AQ3" s="51">
        <v>0.1</v>
      </c>
      <c r="AR3" s="50">
        <f t="shared" ref="AR3:AR7" si="7">IF(ISERROR(AZ3*AQ3),"",AZ3*AQ3)</f>
        <v>7.14</v>
      </c>
      <c r="AS3" s="50">
        <f t="shared" ref="AS3:AS7" si="8">IF((BA3-AZ3)&lt;2.5,2.5-(BA3-AZ3),0)</f>
        <v>0</v>
      </c>
      <c r="AT3" s="22"/>
      <c r="AU3" s="51"/>
      <c r="AV3" s="50">
        <f t="shared" ref="AV3:AV7" si="9">IF(ISERROR(AZ3*AU3),"",AZ3*AU3)</f>
        <v>0</v>
      </c>
      <c r="AW3" s="50">
        <f t="shared" ref="AW3:AW7" si="10">IF(ISERROR(AN3+AP3+AR3+AS3+AV3),"",AN3+AP3+AR3+AS3+AV3)</f>
        <v>18.57</v>
      </c>
      <c r="AX3" s="50">
        <f t="shared" ref="AX3:AX7" si="11">IF(ISERROR(AL3+AW3),"",AL3+AW3)</f>
        <v>61.23</v>
      </c>
      <c r="AY3" s="54">
        <f t="shared" ref="AY3:AY7" si="12">IF(ISERROR((AZ3-AX3)/AZ3),"",(AZ3-AX3)/AZ3)</f>
        <v>0.14280000000000001</v>
      </c>
      <c r="AZ3" s="50">
        <f t="shared" ref="AZ3:AZ7" si="13">IF(BA3="","",BA3/1.05)</f>
        <v>71.430000000000007</v>
      </c>
      <c r="BA3" s="50">
        <f t="shared" ref="BA3:BA7" si="14">IF(ISERROR(BB3*(1-BC3)),"",BB3*(1-BC3))</f>
        <v>75</v>
      </c>
      <c r="BB3" s="37">
        <v>149.99</v>
      </c>
      <c r="BC3" s="51">
        <v>0.5</v>
      </c>
      <c r="BD3" s="45">
        <v>178</v>
      </c>
    </row>
    <row r="4" spans="1:56" ht="39.950000000000003" customHeight="1">
      <c r="A4" s="21">
        <v>3</v>
      </c>
      <c r="B4" s="22"/>
      <c r="C4" s="23" t="s">
        <v>57</v>
      </c>
      <c r="D4" s="22" t="s">
        <v>2</v>
      </c>
      <c r="E4" s="22"/>
      <c r="F4" s="22" t="s">
        <v>4</v>
      </c>
      <c r="G4" s="22" t="s">
        <v>0</v>
      </c>
      <c r="H4" s="22" t="s">
        <v>58</v>
      </c>
      <c r="I4" s="22" t="s">
        <v>58</v>
      </c>
      <c r="J4" s="26" t="s">
        <v>59</v>
      </c>
      <c r="K4" s="22" t="s">
        <v>60</v>
      </c>
      <c r="L4" s="22" t="s">
        <v>67</v>
      </c>
      <c r="M4" s="22" t="s">
        <v>62</v>
      </c>
      <c r="N4" s="27"/>
      <c r="O4" s="27"/>
      <c r="P4" s="22" t="s">
        <v>63</v>
      </c>
      <c r="Q4" s="29">
        <f>SHO!K17</f>
        <v>0</v>
      </c>
      <c r="R4" s="29"/>
      <c r="S4" s="57"/>
      <c r="T4" s="30">
        <v>228</v>
      </c>
      <c r="U4" s="35">
        <v>8.1</v>
      </c>
      <c r="V4" s="36">
        <v>28.15</v>
      </c>
      <c r="W4" s="29">
        <v>28.15</v>
      </c>
      <c r="X4" s="37"/>
      <c r="Y4" s="22" t="s">
        <v>64</v>
      </c>
      <c r="Z4" s="40">
        <v>46</v>
      </c>
      <c r="AA4" s="40">
        <v>36</v>
      </c>
      <c r="AB4" s="40">
        <v>34</v>
      </c>
      <c r="AC4" s="35">
        <v>2</v>
      </c>
      <c r="AD4" s="45">
        <v>1</v>
      </c>
      <c r="AE4" s="46">
        <f t="shared" si="1"/>
        <v>5.6000000000000001E-2</v>
      </c>
      <c r="AF4" s="47">
        <f t="shared" si="2"/>
        <v>1161</v>
      </c>
      <c r="AG4" s="22">
        <v>3700</v>
      </c>
      <c r="AH4" s="50">
        <f t="shared" si="3"/>
        <v>3.19</v>
      </c>
      <c r="AI4" s="22" t="s">
        <v>65</v>
      </c>
      <c r="AJ4" s="51">
        <v>0.42799999999999999</v>
      </c>
      <c r="AK4" s="50">
        <f t="shared" si="4"/>
        <v>12.05</v>
      </c>
      <c r="AL4" s="50">
        <f t="shared" si="5"/>
        <v>43.39</v>
      </c>
      <c r="AM4" s="51">
        <v>0.06</v>
      </c>
      <c r="AN4" s="50">
        <f t="shared" si="6"/>
        <v>4.43</v>
      </c>
      <c r="AO4" s="51">
        <v>0.1</v>
      </c>
      <c r="AP4" s="50">
        <f t="shared" si="0"/>
        <v>7.38</v>
      </c>
      <c r="AQ4" s="51">
        <v>0.1</v>
      </c>
      <c r="AR4" s="50">
        <f t="shared" si="7"/>
        <v>7.38</v>
      </c>
      <c r="AS4" s="50">
        <f t="shared" si="8"/>
        <v>0</v>
      </c>
      <c r="AT4" s="22"/>
      <c r="AU4" s="51"/>
      <c r="AV4" s="50">
        <f t="shared" si="9"/>
        <v>0</v>
      </c>
      <c r="AW4" s="50">
        <f t="shared" si="10"/>
        <v>19.190000000000001</v>
      </c>
      <c r="AX4" s="50">
        <f t="shared" si="11"/>
        <v>62.58</v>
      </c>
      <c r="AY4" s="54">
        <f t="shared" si="12"/>
        <v>0.15210000000000001</v>
      </c>
      <c r="AZ4" s="50">
        <f t="shared" si="13"/>
        <v>73.81</v>
      </c>
      <c r="BA4" s="50">
        <f t="shared" si="14"/>
        <v>77.5</v>
      </c>
      <c r="BB4" s="37">
        <v>154.99</v>
      </c>
      <c r="BC4" s="51">
        <v>0.5</v>
      </c>
      <c r="BD4" s="45">
        <v>104</v>
      </c>
    </row>
    <row r="5" spans="1:56" ht="39.950000000000003" customHeight="1">
      <c r="A5" s="21">
        <v>4</v>
      </c>
      <c r="B5" s="22"/>
      <c r="C5" s="23" t="s">
        <v>68</v>
      </c>
      <c r="D5" s="22" t="s">
        <v>2</v>
      </c>
      <c r="E5" s="22"/>
      <c r="F5" s="22" t="s">
        <v>4</v>
      </c>
      <c r="G5" s="22" t="s">
        <v>0</v>
      </c>
      <c r="H5" s="22" t="s">
        <v>69</v>
      </c>
      <c r="I5" s="22" t="s">
        <v>69</v>
      </c>
      <c r="J5" s="26" t="s">
        <v>70</v>
      </c>
      <c r="K5" s="22" t="s">
        <v>60</v>
      </c>
      <c r="L5" s="22" t="s">
        <v>71</v>
      </c>
      <c r="M5" s="22" t="s">
        <v>72</v>
      </c>
      <c r="N5" s="27"/>
      <c r="O5" s="27"/>
      <c r="P5" s="22" t="s">
        <v>63</v>
      </c>
      <c r="Q5" s="30"/>
      <c r="R5" s="30"/>
      <c r="S5" s="30"/>
      <c r="T5" s="30">
        <v>203</v>
      </c>
      <c r="U5" s="35">
        <v>8.1</v>
      </c>
      <c r="V5" s="36">
        <v>25.06</v>
      </c>
      <c r="W5" s="29">
        <v>25.06</v>
      </c>
      <c r="X5" s="37"/>
      <c r="Y5" s="22" t="s">
        <v>64</v>
      </c>
      <c r="Z5" s="40">
        <v>46</v>
      </c>
      <c r="AA5" s="40">
        <v>36</v>
      </c>
      <c r="AB5" s="40">
        <v>28</v>
      </c>
      <c r="AC5" s="35">
        <v>2</v>
      </c>
      <c r="AD5" s="45">
        <v>1</v>
      </c>
      <c r="AE5" s="46">
        <f t="shared" si="1"/>
        <v>4.5999999999999999E-2</v>
      </c>
      <c r="AF5" s="47">
        <f t="shared" si="2"/>
        <v>1413</v>
      </c>
      <c r="AG5" s="22">
        <v>3700</v>
      </c>
      <c r="AH5" s="50">
        <f t="shared" si="3"/>
        <v>2.62</v>
      </c>
      <c r="AI5" s="22" t="s">
        <v>65</v>
      </c>
      <c r="AJ5" s="51">
        <v>0.42799999999999999</v>
      </c>
      <c r="AK5" s="50">
        <f t="shared" si="4"/>
        <v>10.73</v>
      </c>
      <c r="AL5" s="50">
        <f t="shared" si="5"/>
        <v>38.409999999999997</v>
      </c>
      <c r="AM5" s="51">
        <v>0.06</v>
      </c>
      <c r="AN5" s="50">
        <f t="shared" si="6"/>
        <v>4</v>
      </c>
      <c r="AO5" s="51">
        <v>0.1</v>
      </c>
      <c r="AP5" s="50">
        <f t="shared" si="0"/>
        <v>6.67</v>
      </c>
      <c r="AQ5" s="51">
        <v>0.1</v>
      </c>
      <c r="AR5" s="50">
        <f t="shared" si="7"/>
        <v>6.67</v>
      </c>
      <c r="AS5" s="50">
        <f t="shared" si="8"/>
        <v>0</v>
      </c>
      <c r="AT5" s="22"/>
      <c r="AU5" s="51"/>
      <c r="AV5" s="50">
        <f t="shared" si="9"/>
        <v>0</v>
      </c>
      <c r="AW5" s="50">
        <f t="shared" si="10"/>
        <v>17.34</v>
      </c>
      <c r="AX5" s="50">
        <f t="shared" si="11"/>
        <v>55.75</v>
      </c>
      <c r="AY5" s="54">
        <f t="shared" si="12"/>
        <v>0.1638</v>
      </c>
      <c r="AZ5" s="50">
        <f t="shared" si="13"/>
        <v>66.67</v>
      </c>
      <c r="BA5" s="50">
        <f t="shared" si="14"/>
        <v>70</v>
      </c>
      <c r="BB5" s="37">
        <v>139.99</v>
      </c>
      <c r="BC5" s="51">
        <v>0.5</v>
      </c>
      <c r="BD5" s="45">
        <v>163</v>
      </c>
    </row>
    <row r="6" spans="1:56" ht="39.950000000000003" customHeight="1">
      <c r="A6" s="21">
        <v>5</v>
      </c>
      <c r="B6" s="22"/>
      <c r="C6" s="23" t="s">
        <v>68</v>
      </c>
      <c r="D6" s="22" t="s">
        <v>2</v>
      </c>
      <c r="E6" s="22"/>
      <c r="F6" s="22" t="s">
        <v>4</v>
      </c>
      <c r="G6" s="22" t="s">
        <v>0</v>
      </c>
      <c r="H6" s="22" t="s">
        <v>69</v>
      </c>
      <c r="I6" s="22" t="s">
        <v>69</v>
      </c>
      <c r="J6" s="26" t="s">
        <v>70</v>
      </c>
      <c r="K6" s="22" t="s">
        <v>60</v>
      </c>
      <c r="L6" s="22" t="s">
        <v>73</v>
      </c>
      <c r="M6" s="22" t="s">
        <v>72</v>
      </c>
      <c r="N6" s="27"/>
      <c r="O6" s="27"/>
      <c r="P6" s="22" t="s">
        <v>63</v>
      </c>
      <c r="Q6" s="30"/>
      <c r="R6" s="30"/>
      <c r="S6" s="30"/>
      <c r="T6" s="30">
        <v>223.9</v>
      </c>
      <c r="U6" s="35">
        <v>8.1</v>
      </c>
      <c r="V6" s="36">
        <v>27.64</v>
      </c>
      <c r="W6" s="29">
        <v>27.64</v>
      </c>
      <c r="X6" s="37"/>
      <c r="Y6" s="22" t="s">
        <v>64</v>
      </c>
      <c r="Z6" s="40">
        <v>46</v>
      </c>
      <c r="AA6" s="40">
        <v>36</v>
      </c>
      <c r="AB6" s="40">
        <v>28</v>
      </c>
      <c r="AC6" s="35">
        <v>2</v>
      </c>
      <c r="AD6" s="45">
        <v>1</v>
      </c>
      <c r="AE6" s="46">
        <f t="shared" si="1"/>
        <v>4.5999999999999999E-2</v>
      </c>
      <c r="AF6" s="47">
        <f t="shared" si="2"/>
        <v>1413</v>
      </c>
      <c r="AG6" s="22">
        <v>3700</v>
      </c>
      <c r="AH6" s="50">
        <f t="shared" si="3"/>
        <v>2.62</v>
      </c>
      <c r="AI6" s="22" t="s">
        <v>65</v>
      </c>
      <c r="AJ6" s="51">
        <v>0.42799999999999999</v>
      </c>
      <c r="AK6" s="50">
        <f t="shared" si="4"/>
        <v>11.83</v>
      </c>
      <c r="AL6" s="50">
        <f t="shared" si="5"/>
        <v>42.09</v>
      </c>
      <c r="AM6" s="51">
        <v>0.06</v>
      </c>
      <c r="AN6" s="50">
        <f t="shared" si="6"/>
        <v>4.29</v>
      </c>
      <c r="AO6" s="51">
        <v>0.1</v>
      </c>
      <c r="AP6" s="50">
        <f t="shared" si="0"/>
        <v>7.14</v>
      </c>
      <c r="AQ6" s="51">
        <v>0.1</v>
      </c>
      <c r="AR6" s="50">
        <f t="shared" si="7"/>
        <v>7.14</v>
      </c>
      <c r="AS6" s="50">
        <f t="shared" si="8"/>
        <v>0</v>
      </c>
      <c r="AT6" s="22"/>
      <c r="AU6" s="51"/>
      <c r="AV6" s="50">
        <f t="shared" si="9"/>
        <v>0</v>
      </c>
      <c r="AW6" s="50">
        <f t="shared" si="10"/>
        <v>18.57</v>
      </c>
      <c r="AX6" s="50">
        <f t="shared" si="11"/>
        <v>60.66</v>
      </c>
      <c r="AY6" s="54">
        <f t="shared" si="12"/>
        <v>0.15079999999999999</v>
      </c>
      <c r="AZ6" s="50">
        <f t="shared" si="13"/>
        <v>71.430000000000007</v>
      </c>
      <c r="BA6" s="50">
        <f t="shared" si="14"/>
        <v>75</v>
      </c>
      <c r="BB6" s="37">
        <v>149.99</v>
      </c>
      <c r="BC6" s="51">
        <v>0.5</v>
      </c>
      <c r="BD6" s="45">
        <v>130</v>
      </c>
    </row>
    <row r="7" spans="1:56" ht="39.950000000000003" customHeight="1">
      <c r="A7" s="21">
        <v>6</v>
      </c>
      <c r="B7" s="22"/>
      <c r="C7" s="23" t="s">
        <v>68</v>
      </c>
      <c r="D7" s="22" t="s">
        <v>2</v>
      </c>
      <c r="E7" s="22"/>
      <c r="F7" s="22" t="s">
        <v>4</v>
      </c>
      <c r="G7" s="22" t="s">
        <v>0</v>
      </c>
      <c r="H7" s="22" t="s">
        <v>69</v>
      </c>
      <c r="I7" s="22" t="s">
        <v>69</v>
      </c>
      <c r="J7" s="26" t="s">
        <v>70</v>
      </c>
      <c r="K7" s="22" t="s">
        <v>60</v>
      </c>
      <c r="L7" s="22" t="s">
        <v>74</v>
      </c>
      <c r="M7" s="22" t="s">
        <v>72</v>
      </c>
      <c r="N7" s="27"/>
      <c r="O7" s="27"/>
      <c r="P7" s="22" t="s">
        <v>63</v>
      </c>
      <c r="Q7" s="30"/>
      <c r="R7" s="30"/>
      <c r="S7" s="30"/>
      <c r="T7" s="30">
        <v>228</v>
      </c>
      <c r="U7" s="35">
        <v>8.1</v>
      </c>
      <c r="V7" s="36">
        <v>28.15</v>
      </c>
      <c r="W7" s="29">
        <v>28.15</v>
      </c>
      <c r="X7" s="37"/>
      <c r="Y7" s="22" t="s">
        <v>64</v>
      </c>
      <c r="Z7" s="40">
        <v>46</v>
      </c>
      <c r="AA7" s="40">
        <v>36</v>
      </c>
      <c r="AB7" s="40">
        <v>28</v>
      </c>
      <c r="AC7" s="35">
        <v>2</v>
      </c>
      <c r="AD7" s="45">
        <v>1</v>
      </c>
      <c r="AE7" s="46">
        <f t="shared" si="1"/>
        <v>4.5999999999999999E-2</v>
      </c>
      <c r="AF7" s="47">
        <f t="shared" si="2"/>
        <v>1413</v>
      </c>
      <c r="AG7" s="22">
        <v>3700</v>
      </c>
      <c r="AH7" s="50">
        <f t="shared" si="3"/>
        <v>2.62</v>
      </c>
      <c r="AI7" s="22" t="s">
        <v>65</v>
      </c>
      <c r="AJ7" s="51">
        <v>0.42799999999999999</v>
      </c>
      <c r="AK7" s="50">
        <f t="shared" si="4"/>
        <v>12.05</v>
      </c>
      <c r="AL7" s="50">
        <f t="shared" si="5"/>
        <v>42.82</v>
      </c>
      <c r="AM7" s="51">
        <v>0.06</v>
      </c>
      <c r="AN7" s="50">
        <f t="shared" si="6"/>
        <v>4.43</v>
      </c>
      <c r="AO7" s="51">
        <v>0.1</v>
      </c>
      <c r="AP7" s="50">
        <f t="shared" si="0"/>
        <v>7.38</v>
      </c>
      <c r="AQ7" s="51">
        <v>0.1</v>
      </c>
      <c r="AR7" s="50">
        <f t="shared" si="7"/>
        <v>7.38</v>
      </c>
      <c r="AS7" s="50">
        <f t="shared" si="8"/>
        <v>0</v>
      </c>
      <c r="AT7" s="22"/>
      <c r="AU7" s="51"/>
      <c r="AV7" s="50">
        <f t="shared" si="9"/>
        <v>0</v>
      </c>
      <c r="AW7" s="50">
        <f t="shared" si="10"/>
        <v>19.190000000000001</v>
      </c>
      <c r="AX7" s="50">
        <f t="shared" si="11"/>
        <v>62.01</v>
      </c>
      <c r="AY7" s="54">
        <f t="shared" si="12"/>
        <v>0.15989999999999999</v>
      </c>
      <c r="AZ7" s="50">
        <f t="shared" si="13"/>
        <v>73.81</v>
      </c>
      <c r="BA7" s="50">
        <f t="shared" si="14"/>
        <v>77.5</v>
      </c>
      <c r="BB7" s="37">
        <v>154.99</v>
      </c>
      <c r="BC7" s="51">
        <v>0.5</v>
      </c>
      <c r="BD7" s="45">
        <v>85</v>
      </c>
    </row>
  </sheetData>
  <sheetProtection insertRows="0" deleteRows="0" sort="0"/>
  <protectedRanges>
    <protectedRange sqref="L8:BD253 A2:J4 A8:J253 A5:J7 L5:M7 N5:O7 P5:X7 L2:BD2 L3:X4 Z3:BD4 Y3:Y7 Z5:BA7 BC5:BD7 BB5:BB7" name="Range1"/>
    <protectedRange sqref="K2:K251" name="Range1_1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F2:F4 F5:F7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E2:E4 E5:E7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D2:D4 D5:D7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P2:P4 P5:P7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Y2 Y3:Y7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K5"/>
  <sheetViews>
    <sheetView workbookViewId="0">
      <selection activeCell="I9" sqref="I9"/>
    </sheetView>
  </sheetViews>
  <sheetFormatPr defaultColWidth="9" defaultRowHeight="15"/>
  <cols>
    <col min="3" max="3" width="19.42578125" customWidth="1"/>
  </cols>
  <sheetData>
    <row r="5" spans="1:11" s="1" customFormat="1" ht="130.5" customHeight="1">
      <c r="A5" s="2">
        <v>4</v>
      </c>
      <c r="B5" s="3" t="s">
        <v>75</v>
      </c>
      <c r="C5" s="4"/>
      <c r="D5" s="5" t="s">
        <v>76</v>
      </c>
      <c r="E5" s="6" t="s">
        <v>77</v>
      </c>
      <c r="F5" s="7" t="s">
        <v>78</v>
      </c>
      <c r="G5" s="8" t="s">
        <v>79</v>
      </c>
      <c r="H5" s="5" t="s">
        <v>80</v>
      </c>
      <c r="I5" s="5">
        <v>20.2</v>
      </c>
      <c r="J5" s="5">
        <v>22.8</v>
      </c>
      <c r="K5" s="5">
        <v>22.8</v>
      </c>
    </row>
  </sheetData>
  <phoneticPr fontId="1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12" master="">
    <arrUserId title="Range1" rangeCreator="" othersAccessPermission="edit"/>
    <arrUserId title="Range1_1" rangeCreator="" othersAccessPermission="edit"/>
  </rangeList>
  <rangeList sheetStid="4" master=""/>
  <rangeList sheetStid="11" master=""/>
  <rangeList sheetStid="3" master=""/>
  <rangeList sheetStid="10" master=""/>
  <rangeList sheetStid="8" master=""/>
  <rangeList sheetStid="9" master=""/>
  <rangeList sheetStid="7" master=""/>
</allowEditUser>
</file>

<file path=customXml/item2.xml><?xml version="1.0" encoding="utf-8"?>
<comments xmlns="https://web.wps.cn/et/2018/main" xmlns:s="http://schemas.openxmlformats.org/spreadsheetml/2006/main">
  <commentList sheetStid="12">
    <comment s:ref="V3" rgbClr="102E4E"/>
    <comment s:ref="AE3" rgbClr="102E4E"/>
    <comment s:ref="AF3" rgbClr="102E4E"/>
    <comment s:ref="AH3" rgbClr="102E4E"/>
    <comment s:ref="AK3" rgbClr="102E4E"/>
    <comment s:ref="AL3" rgbClr="102E4E"/>
    <comment s:ref="AN3" rgbClr="102E4E"/>
    <comment s:ref="AP3" rgbClr="102E4E"/>
    <comment s:ref="AR3" rgbClr="102E4E"/>
    <comment s:ref="AS3" rgbClr="102E4E"/>
    <comment s:ref="AV3" rgbClr="102E4E"/>
    <comment s:ref="AW3" rgbClr="102E4E"/>
    <comment s:ref="AX3" rgbClr="102E4E"/>
    <comment s:ref="AY3" rgbClr="102E4E"/>
    <comment s:ref="AZ3" rgbClr="102E4E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Omni</vt:lpstr>
      <vt:lpstr>SHO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2025-03-09T10:28:00Z</dcterms:created>
  <dcterms:modified xsi:type="dcterms:W3CDTF">2025-10-22T01:46:27Z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