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466297A-587F-407B-AA53-111D23535184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6" i="5" l="1"/>
  <c r="BA6" i="5" l="1"/>
  <c r="T6" i="5"/>
  <c r="AW3" i="5" l="1"/>
  <c r="AW4" i="5"/>
  <c r="AW5" i="5"/>
  <c r="AW6" i="5"/>
  <c r="AW2" i="5"/>
  <c r="AT3" i="5"/>
  <c r="AT4" i="5"/>
  <c r="AT5" i="5"/>
  <c r="AT6" i="5"/>
  <c r="AT2" i="5"/>
  <c r="AQ3" i="5" l="1"/>
  <c r="AQ4" i="5"/>
  <c r="AQ5" i="5"/>
  <c r="AQ6" i="5"/>
  <c r="AQ2" i="5"/>
  <c r="AH3" i="5"/>
  <c r="AH4" i="5"/>
  <c r="AH5" i="5"/>
  <c r="AH2" i="5"/>
  <c r="BE3" i="5"/>
  <c r="BE4" i="5"/>
  <c r="BE5" i="5"/>
  <c r="BE6" i="5"/>
  <c r="AO6" i="5"/>
  <c r="AM6" i="5"/>
  <c r="AK6" i="5"/>
  <c r="AO5" i="5"/>
  <c r="AM5" i="5"/>
  <c r="AK5" i="5"/>
  <c r="AA5" i="5"/>
  <c r="AC5" i="5" s="1"/>
  <c r="AE5" i="5" s="1"/>
  <c r="AO4" i="5"/>
  <c r="AM4" i="5"/>
  <c r="AK4" i="5"/>
  <c r="AA4" i="5"/>
  <c r="AC4" i="5" s="1"/>
  <c r="AE4" i="5" s="1"/>
  <c r="AO3" i="5"/>
  <c r="AM3" i="5"/>
  <c r="AK3" i="5"/>
  <c r="AA3" i="5"/>
  <c r="AC3" i="5" s="1"/>
  <c r="AE3" i="5" s="1"/>
  <c r="BE2" i="5"/>
  <c r="AO2" i="5"/>
  <c r="AM2" i="5"/>
  <c r="AK2" i="5"/>
  <c r="AA2" i="5"/>
  <c r="AC2" i="5" s="1"/>
  <c r="AE2" i="5" s="1"/>
  <c r="AI2" i="5" l="1"/>
  <c r="AI3" i="5"/>
  <c r="AI5" i="5"/>
  <c r="AI4" i="5"/>
  <c r="AX3" i="5"/>
  <c r="AY3" i="5" s="1"/>
  <c r="AX5" i="5"/>
  <c r="AY5" i="5" s="1"/>
  <c r="AX6" i="5"/>
  <c r="AY6" i="5" s="1"/>
  <c r="AX2" i="5"/>
  <c r="AY2" i="5" s="1"/>
  <c r="AX4" i="5"/>
  <c r="AY4" i="5" s="1"/>
  <c r="BD3" i="5" l="1"/>
  <c r="BD6" i="5"/>
  <c r="BD2" i="5"/>
  <c r="BD4" i="5"/>
  <c r="AZ3" i="5" l="1"/>
  <c r="AZ5" i="5"/>
  <c r="BD5" i="5"/>
  <c r="AZ2" i="5"/>
  <c r="AZ6" i="5"/>
  <c r="AZ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<sst xmlns="http://schemas.openxmlformats.org/spreadsheetml/2006/main" count="111" uniqueCount="82">
  <si>
    <t>Brand</t>
  </si>
  <si>
    <t>Package Type</t>
  </si>
  <si>
    <t>Licensor</t>
  </si>
  <si>
    <t>Normal</t>
  </si>
  <si>
    <t>Set</t>
  </si>
  <si>
    <t>Carton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</si>
  <si>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</si>
  <si>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</si>
  <si>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</si>
  <si>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</si>
  <si>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</si>
  <si>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</si>
  <si>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</si>
  <si>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</si>
  <si>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</si>
  <si>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</si>
  <si>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</si>
  <si>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</si>
  <si>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</si>
  <si>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</si>
  <si>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</si>
  <si>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</si>
  <si>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</si>
  <si>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</si>
  <si>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</si>
  <si>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</si>
  <si>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</si>
  <si>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</si>
  <si>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</si>
  <si>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</si>
  <si>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</si>
  <si>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</si>
  <si>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</si>
  <si>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</si>
  <si>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</si>
  <si>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</si>
  <si>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</si>
  <si>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</si>
  <si>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</si>
  <si>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</si>
  <si>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</si>
  <si>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</si>
  <si>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</si>
  <si>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</si>
  <si>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</si>
  <si>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</si>
  <si>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</si>
  <si>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</si>
  <si>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</si>
  <si>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</si>
  <si>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Microfiber Sheets</t>
  </si>
  <si>
    <t>Load 3</t>
  </si>
  <si>
    <t>Load 3 %</t>
  </si>
  <si>
    <t>Load 3 $</t>
  </si>
  <si>
    <t>Load 2</t>
  </si>
  <si>
    <t>Load 2 %</t>
  </si>
  <si>
    <t>Load 2 $</t>
  </si>
  <si>
    <t>SHEET/SHEET SET</t>
  </si>
  <si>
    <t>Customer Item#</t>
  </si>
  <si>
    <t>Container #</t>
  </si>
  <si>
    <t>6302.32.2040</t>
  </si>
  <si>
    <t>KING: 108x102"/20x40"(2)/78x80"+15"</t>
  </si>
  <si>
    <t>QUEEN: 90x102"/20x30"(2)/60x80"+15"</t>
  </si>
  <si>
    <t>Gray</t>
    <phoneticPr fontId="9" type="noConversion"/>
  </si>
  <si>
    <t>100% polyester</t>
  </si>
  <si>
    <t xml:space="preserve">White </t>
  </si>
  <si>
    <t>solid microfiber sheets, HeiQ temperature regulating, 4" single needle hem</t>
    <phoneticPr fontId="9" type="noConversion"/>
  </si>
  <si>
    <t>Mutil</t>
    <phoneticPr fontId="9" type="noConversion"/>
  </si>
  <si>
    <t>4069365597064</t>
    <phoneticPr fontId="9" type="noConversion"/>
  </si>
  <si>
    <t>4069365597071</t>
    <phoneticPr fontId="9" type="noConversion"/>
  </si>
  <si>
    <t>4061459112832</t>
    <phoneticPr fontId="9" type="noConversion"/>
  </si>
  <si>
    <t>4061459112863</t>
    <phoneticPr fontId="9" type="noConversion"/>
  </si>
  <si>
    <t>QUEEN: 90x102"/20x30"(2)/60x80"+15"</t>
    <phoneticPr fontId="9" type="noConversion"/>
  </si>
  <si>
    <t>KING: 108x102"/20x40"(2)/78x80"+15"</t>
    <phoneticPr fontId="9" type="noConversion"/>
  </si>
  <si>
    <t>QUEEN/KING</t>
    <phoneticPr fontId="9" type="noConversion"/>
  </si>
  <si>
    <t>Additional Customer Price</t>
  </si>
  <si>
    <t>ALDI20-1774</t>
  </si>
  <si>
    <t>ALDI20-1775</t>
  </si>
  <si>
    <t>ALDI20-1776</t>
  </si>
  <si>
    <t>ALDI20-1777</t>
  </si>
  <si>
    <t>ALDI90-1778</t>
    <phoneticPr fontId="9" type="noConversion"/>
  </si>
  <si>
    <t>Additional Customer Item#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</si>
</sst>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4" fillId="0" borderId="0"/>
    <xf numFmtId="176" fontId="8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0" fontId="11" fillId="0" borderId="0"/>
    <xf numFmtId="0" fontId="1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77" fontId="2" fillId="4" borderId="2" xfId="4" applyNumberFormat="1" applyFont="1" applyFill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" fontId="4" fillId="0" borderId="1" xfId="15" applyNumberFormat="1" applyFont="1" applyFill="1" applyBorder="1" applyAlignment="1"/>
    <xf numFmtId="0" fontId="4" fillId="0" borderId="1" xfId="12" applyBorder="1" applyAlignment="1">
      <alignment wrapText="1"/>
    </xf>
    <xf numFmtId="1" fontId="4" fillId="0" borderId="1" xfId="12" applyNumberFormat="1" applyBorder="1" applyAlignment="1">
      <alignment wrapText="1"/>
    </xf>
    <xf numFmtId="177" fontId="4" fillId="0" borderId="1" xfId="12" applyNumberFormat="1" applyBorder="1" applyAlignment="1">
      <alignment wrapText="1"/>
    </xf>
    <xf numFmtId="183" fontId="3" fillId="2" borderId="1" xfId="4" applyNumberFormat="1" applyFill="1" applyBorder="1"/>
    <xf numFmtId="0" fontId="3" fillId="6" borderId="1" xfId="4" applyFill="1" applyBorder="1"/>
    <xf numFmtId="178" fontId="3" fillId="6" borderId="1" xfId="4" applyNumberFormat="1" applyFill="1" applyBorder="1"/>
    <xf numFmtId="0" fontId="3" fillId="6" borderId="1" xfId="4" applyFill="1" applyBorder="1" applyAlignment="1">
      <alignment horizontal="center"/>
    </xf>
    <xf numFmtId="177" fontId="3" fillId="6" borderId="2" xfId="4" applyNumberFormat="1" applyFill="1" applyBorder="1"/>
    <xf numFmtId="177" fontId="4" fillId="6" borderId="1" xfId="12" applyNumberFormat="1" applyFill="1" applyBorder="1" applyAlignment="1">
      <alignment wrapText="1"/>
    </xf>
    <xf numFmtId="1" fontId="4" fillId="6" borderId="1" xfId="12" applyNumberFormat="1" applyFill="1" applyBorder="1" applyAlignment="1">
      <alignment wrapText="1"/>
    </xf>
    <xf numFmtId="0" fontId="4" fillId="6" borderId="1" xfId="12" applyFill="1" applyBorder="1" applyAlignment="1">
      <alignment wrapText="1"/>
    </xf>
    <xf numFmtId="1" fontId="3" fillId="6" borderId="1" xfId="4" applyNumberFormat="1" applyFill="1" applyBorder="1"/>
    <xf numFmtId="183" fontId="3" fillId="6" borderId="1" xfId="4" applyNumberFormat="1" applyFill="1" applyBorder="1"/>
    <xf numFmtId="2" fontId="3" fillId="6" borderId="1" xfId="4" applyNumberFormat="1" applyFill="1" applyBorder="1"/>
    <xf numFmtId="3" fontId="3" fillId="6" borderId="1" xfId="4" applyNumberFormat="1" applyFill="1" applyBorder="1"/>
    <xf numFmtId="177" fontId="3" fillId="6" borderId="1" xfId="4" applyNumberFormat="1" applyFill="1" applyBorder="1"/>
    <xf numFmtId="180" fontId="3" fillId="6" borderId="1" xfId="4" applyNumberFormat="1" applyFill="1" applyBorder="1"/>
    <xf numFmtId="10" fontId="3" fillId="6" borderId="1" xfId="4" applyNumberFormat="1" applyFill="1" applyBorder="1"/>
    <xf numFmtId="10" fontId="0" fillId="6" borderId="1" xfId="5" applyNumberFormat="1" applyFont="1" applyFill="1" applyBorder="1" applyAlignment="1"/>
    <xf numFmtId="0" fontId="3" fillId="0" borderId="1" xfId="4" quotePrefix="1" applyBorder="1"/>
    <xf numFmtId="177" fontId="2" fillId="6" borderId="1" xfId="4" applyNumberFormat="1" applyFont="1" applyFill="1" applyBorder="1"/>
    <xf numFmtId="177" fontId="5" fillId="3" borderId="3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 wrapText="1"/>
    </xf>
  </cellXfs>
  <cellStyles count="20">
    <cellStyle name=" 1 2" xfId="10" xr:uid="{92189F71-1932-4C1F-ADE2-C017A8774668}"/>
    <cellStyle name="Currency 2" xfId="11" xr:uid="{7AA4964E-18DC-4D76-98C1-DD04A0387250}"/>
    <cellStyle name="Currency 2 2 2" xfId="8" xr:uid="{C2EF2C26-C451-44C1-B6BC-05E871A7681D}"/>
    <cellStyle name="Currency 5" xfId="19" xr:uid="{8EEC1F7F-7288-4D99-BA13-AA00F6209590}"/>
    <cellStyle name="Currency_Meijer WR cotton flannel sheet set  01202014 flannel quote hellen" xfId="15" xr:uid="{4E720CA8-0CD9-49D4-B153-42F90D5D9AAB}"/>
    <cellStyle name="Normal 2" xfId="4" xr:uid="{A726E472-5091-4176-87EE-43E00D126BFD}"/>
    <cellStyle name="Normal 2 18 2" xfId="1" xr:uid="{1BA08453-9F65-454B-A4A0-7177E70831F2}"/>
    <cellStyle name="Normal 30" xfId="17" xr:uid="{90B9B968-9FE2-47B2-B8A2-D8F2F824971D}"/>
    <cellStyle name="Normal 35" xfId="6" xr:uid="{0C70E6D3-78F0-4522-8A03-1830168E43CB}"/>
    <cellStyle name="Normal_2010 NY-showroom sheet set for JCP 0330" xfId="12" xr:uid="{0FAA5D1A-5B6D-4AA4-A25E-84971E4187E0}"/>
    <cellStyle name="Percent 2" xfId="5" xr:uid="{832D11BF-67D6-4668-B213-728A38DC2251}"/>
    <cellStyle name="Percent 2 2 2" xfId="7" xr:uid="{440AF2CE-86DB-4897-867E-BEC824EF2DDA}"/>
    <cellStyle name="Percent 7" xfId="18" xr:uid="{27CE9257-1AB9-42B9-A715-7085DEC9E226}"/>
    <cellStyle name="Style 1" xfId="3" xr:uid="{F4609D05-B161-47A5-8040-F8D4BA086F06}"/>
    <cellStyle name="百分比 2" xfId="13" xr:uid="{F8963CCA-482E-49E4-ACFB-2BFE8556CE4A}"/>
    <cellStyle name="常规" xfId="0" builtinId="0"/>
    <cellStyle name="常规 2" xfId="16" xr:uid="{CFF6806F-8010-495D-B89E-914714F946A4}"/>
    <cellStyle name="货币 2" xfId="14" xr:uid="{4A96C134-E6EF-410E-9599-6851000E1489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E6"/>
  <sheetViews>
    <sheetView tabSelected="1" zoomScale="99" zoomScaleNormal="99" workbookViewId="0">
      <selection activeCell="F12" sqref="F12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9.85546875" style="2" customWidth="1"/>
    <col min="5" max="6" width="7.85546875" style="2" customWidth="1"/>
    <col min="7" max="7" width="15.5703125" style="2" customWidth="1"/>
    <col min="8" max="8" width="9.140625" style="2" customWidth="1"/>
    <col min="9" max="9" width="28.42578125" style="2" customWidth="1"/>
    <col min="10" max="10" width="16.5703125" style="2" customWidth="1"/>
    <col min="11" max="11" width="14.140625" style="2" customWidth="1"/>
    <col min="12" max="12" width="40.28515625" style="2" customWidth="1"/>
    <col min="13" max="13" width="14.7109375" style="2" customWidth="1"/>
    <col min="14" max="14" width="18" style="2" customWidth="1"/>
    <col min="15" max="15" width="14.85546875" style="2" customWidth="1"/>
    <col min="16" max="17" width="21.42578125" style="2" customWidth="1"/>
    <col min="18" max="18" width="8.85546875" style="2" customWidth="1"/>
    <col min="19" max="20" width="8.5703125" style="4" customWidth="1"/>
    <col min="21" max="21" width="9.42578125" style="2" customWidth="1"/>
    <col min="22" max="22" width="8.140625" style="42" customWidth="1"/>
    <col min="23" max="23" width="8.7109375" style="42" customWidth="1"/>
    <col min="24" max="24" width="7.140625" style="42" customWidth="1"/>
    <col min="25" max="25" width="9" style="36" customWidth="1"/>
    <col min="26" max="26" width="6.28515625" style="37" customWidth="1"/>
    <col min="27" max="28" width="10" style="36" customWidth="1"/>
    <col min="29" max="29" width="9.85546875" style="37" customWidth="1"/>
    <col min="30" max="30" width="9" style="2" customWidth="1"/>
    <col min="31" max="31" width="8.85546875" style="4" customWidth="1"/>
    <col min="32" max="32" width="12.42578125" style="2" customWidth="1"/>
    <col min="33" max="33" width="8.42578125" style="3" customWidth="1"/>
    <col min="34" max="34" width="7.28515625" style="4" customWidth="1"/>
    <col min="35" max="35" width="8.42578125" style="4" customWidth="1"/>
    <col min="36" max="36" width="7.85546875" style="3" customWidth="1"/>
    <col min="37" max="37" width="8.28515625" style="4" customWidth="1"/>
    <col min="38" max="38" width="11.5703125" style="3" customWidth="1"/>
    <col min="39" max="39" width="10.85546875" style="4" customWidth="1"/>
    <col min="40" max="40" width="8.140625" style="3" customWidth="1"/>
    <col min="41" max="41" width="9.28515625" style="4" customWidth="1"/>
    <col min="42" max="42" width="8.140625" style="3" customWidth="1"/>
    <col min="43" max="44" width="9.28515625" style="4" customWidth="1"/>
    <col min="45" max="45" width="11.5703125" style="3" customWidth="1"/>
    <col min="46" max="46" width="10.85546875" style="4" customWidth="1"/>
    <col min="47" max="47" width="7.85546875" style="4" customWidth="1"/>
    <col min="48" max="48" width="8.140625" style="3" customWidth="1"/>
    <col min="49" max="49" width="9.28515625" style="4" customWidth="1"/>
    <col min="50" max="50" width="7.85546875" style="4" customWidth="1"/>
    <col min="51" max="51" width="9.5703125" style="4" customWidth="1"/>
    <col min="52" max="52" width="7.7109375" style="4" customWidth="1"/>
    <col min="53" max="54" width="12.140625" style="4" customWidth="1"/>
    <col min="55" max="55" width="9.140625" style="2"/>
    <col min="56" max="56" width="11.5703125" style="4" customWidth="1"/>
    <col min="57" max="57" width="15" style="4" customWidth="1"/>
    <col min="58" max="16384" width="9.140625" style="2"/>
  </cols>
  <sheetData>
    <row r="1" spans="1:57" ht="68.099999999999994" customHeight="1">
      <c r="A1" s="5" t="s">
        <v>6</v>
      </c>
      <c r="B1" s="5" t="s">
        <v>7</v>
      </c>
      <c r="C1" s="6" t="s">
        <v>8</v>
      </c>
      <c r="D1" s="6" t="s">
        <v>59</v>
      </c>
      <c r="E1" s="7" t="s">
        <v>0</v>
      </c>
      <c r="F1" s="7" t="s">
        <v>2</v>
      </c>
      <c r="G1" s="8" t="s">
        <v>9</v>
      </c>
      <c r="H1" s="6" t="s">
        <v>10</v>
      </c>
      <c r="I1" s="9" t="s">
        <v>11</v>
      </c>
      <c r="J1" s="9" t="s">
        <v>12</v>
      </c>
      <c r="K1" s="9" t="s">
        <v>13</v>
      </c>
      <c r="L1" s="9" t="s">
        <v>14</v>
      </c>
      <c r="M1" s="9" t="s">
        <v>15</v>
      </c>
      <c r="N1" s="6" t="s">
        <v>16</v>
      </c>
      <c r="O1" s="6" t="s">
        <v>17</v>
      </c>
      <c r="P1" s="6" t="s">
        <v>58</v>
      </c>
      <c r="Q1" s="66" t="s">
        <v>81</v>
      </c>
      <c r="R1" s="9" t="s">
        <v>18</v>
      </c>
      <c r="S1" s="39" t="s">
        <v>46</v>
      </c>
      <c r="T1" s="10" t="s">
        <v>19</v>
      </c>
      <c r="U1" s="11" t="s">
        <v>1</v>
      </c>
      <c r="V1" s="41" t="s">
        <v>20</v>
      </c>
      <c r="W1" s="41" t="s">
        <v>21</v>
      </c>
      <c r="X1" s="41" t="s">
        <v>22</v>
      </c>
      <c r="Y1" s="12" t="s">
        <v>23</v>
      </c>
      <c r="Z1" s="13" t="s">
        <v>24</v>
      </c>
      <c r="AA1" s="14" t="s">
        <v>25</v>
      </c>
      <c r="AB1" s="15" t="s">
        <v>26</v>
      </c>
      <c r="AC1" s="16" t="s">
        <v>27</v>
      </c>
      <c r="AD1" s="5" t="s">
        <v>28</v>
      </c>
      <c r="AE1" s="17" t="s">
        <v>29</v>
      </c>
      <c r="AF1" s="5" t="s">
        <v>30</v>
      </c>
      <c r="AG1" s="18" t="s">
        <v>31</v>
      </c>
      <c r="AH1" s="19" t="s">
        <v>32</v>
      </c>
      <c r="AI1" s="17" t="s">
        <v>33</v>
      </c>
      <c r="AJ1" s="18" t="s">
        <v>34</v>
      </c>
      <c r="AK1" s="17" t="s">
        <v>35</v>
      </c>
      <c r="AL1" s="18" t="s">
        <v>36</v>
      </c>
      <c r="AM1" s="17" t="s">
        <v>37</v>
      </c>
      <c r="AN1" s="18" t="s">
        <v>38</v>
      </c>
      <c r="AO1" s="17" t="s">
        <v>39</v>
      </c>
      <c r="AP1" s="18" t="s">
        <v>40</v>
      </c>
      <c r="AQ1" s="17" t="s">
        <v>41</v>
      </c>
      <c r="AR1" s="40" t="s">
        <v>54</v>
      </c>
      <c r="AS1" s="18" t="s">
        <v>55</v>
      </c>
      <c r="AT1" s="17" t="s">
        <v>56</v>
      </c>
      <c r="AU1" s="40" t="s">
        <v>51</v>
      </c>
      <c r="AV1" s="18" t="s">
        <v>52</v>
      </c>
      <c r="AW1" s="17" t="s">
        <v>53</v>
      </c>
      <c r="AX1" s="17" t="s">
        <v>42</v>
      </c>
      <c r="AY1" s="20" t="s">
        <v>47</v>
      </c>
      <c r="AZ1" s="21" t="s">
        <v>49</v>
      </c>
      <c r="BA1" s="22" t="s">
        <v>48</v>
      </c>
      <c r="BB1" s="65" t="s">
        <v>75</v>
      </c>
      <c r="BC1" s="5" t="s">
        <v>43</v>
      </c>
      <c r="BD1" s="17" t="s">
        <v>44</v>
      </c>
      <c r="BE1" s="17" t="s">
        <v>45</v>
      </c>
    </row>
    <row r="2" spans="1:57" s="35" customFormat="1">
      <c r="A2" s="23">
        <v>1</v>
      </c>
      <c r="B2" s="24"/>
      <c r="C2" s="24"/>
      <c r="D2" s="24"/>
      <c r="E2" s="24"/>
      <c r="F2" s="24"/>
      <c r="G2" s="24" t="s">
        <v>57</v>
      </c>
      <c r="H2" s="25"/>
      <c r="I2" s="24" t="s">
        <v>66</v>
      </c>
      <c r="J2" s="24" t="s">
        <v>50</v>
      </c>
      <c r="K2" s="23" t="s">
        <v>64</v>
      </c>
      <c r="L2" s="24" t="s">
        <v>72</v>
      </c>
      <c r="M2" s="24" t="s">
        <v>65</v>
      </c>
      <c r="N2" s="48" t="s">
        <v>76</v>
      </c>
      <c r="O2" s="63" t="s">
        <v>70</v>
      </c>
      <c r="P2" s="24">
        <v>717053</v>
      </c>
      <c r="Q2" s="24">
        <v>713643</v>
      </c>
      <c r="R2" s="24" t="s">
        <v>4</v>
      </c>
      <c r="S2" s="38">
        <v>7.74</v>
      </c>
      <c r="T2" s="46">
        <v>7.9</v>
      </c>
      <c r="U2" s="24" t="s">
        <v>3</v>
      </c>
      <c r="V2" s="45">
        <v>40</v>
      </c>
      <c r="W2" s="45">
        <v>42</v>
      </c>
      <c r="X2" s="45">
        <v>26</v>
      </c>
      <c r="Y2" s="44">
        <v>2</v>
      </c>
      <c r="Z2" s="26">
        <v>4</v>
      </c>
      <c r="AA2" s="47">
        <f>IF(V2="","",V2*W2*X2/1000000)</f>
        <v>4.3700000000000003E-2</v>
      </c>
      <c r="AB2" s="27">
        <v>56</v>
      </c>
      <c r="AC2" s="28">
        <f>IF(Z2="","",AB2/AA2*Z2)</f>
        <v>5126</v>
      </c>
      <c r="AD2" s="29">
        <v>3500</v>
      </c>
      <c r="AE2" s="30">
        <f>IF(ISERROR(AD2/AC2),"",AD2/AC2)</f>
        <v>0.68</v>
      </c>
      <c r="AF2" s="24" t="s">
        <v>60</v>
      </c>
      <c r="AG2" s="31">
        <v>0.41399999999999998</v>
      </c>
      <c r="AH2" s="30">
        <f t="shared" ref="AH2:AH5" si="0">IF(ISERROR(T2*AG2),"",T2*AG2)</f>
        <v>3.27</v>
      </c>
      <c r="AI2" s="30">
        <f t="shared" ref="AI2:AI5" si="1">IF(ISERROR(T2+AE2+AH2),"",T2+AE2+AH2)</f>
        <v>11.85</v>
      </c>
      <c r="AJ2" s="32">
        <v>0</v>
      </c>
      <c r="AK2" s="30">
        <f t="shared" ref="AK2:AK6" si="2">IF(ISERROR(BA2*AJ2),"",BA2*AJ2)</f>
        <v>0</v>
      </c>
      <c r="AL2" s="32">
        <v>0</v>
      </c>
      <c r="AM2" s="30">
        <f t="shared" ref="AM2:AM6" si="3">IF(ISERROR(BA2*AL2),"",BA2*AL2)</f>
        <v>0</v>
      </c>
      <c r="AN2" s="32">
        <v>0</v>
      </c>
      <c r="AO2" s="30">
        <f>IF(ISERROR(BA2*AN2),"",BA2*AN2)</f>
        <v>0</v>
      </c>
      <c r="AP2" s="32">
        <v>0</v>
      </c>
      <c r="AQ2" s="30">
        <f t="shared" ref="AQ2:AQ6" si="4">IF(ISERROR(T2*AP2),"",T2*AP2)</f>
        <v>0</v>
      </c>
      <c r="AR2" s="34"/>
      <c r="AS2" s="32">
        <v>0</v>
      </c>
      <c r="AT2" s="30">
        <f>IF(ISERROR(BA2*AS2),"",BA2*AS2)</f>
        <v>0</v>
      </c>
      <c r="AU2" s="34"/>
      <c r="AV2" s="32">
        <v>0</v>
      </c>
      <c r="AW2" s="30">
        <f>IF(ISERROR(BA2*AV2),"",BA2*AV2)</f>
        <v>0</v>
      </c>
      <c r="AX2" s="30">
        <f>IF(ISERROR(AK2+AM2+AO2+AQ2),"",AK2+AM2+AO2+AQ2)</f>
        <v>0</v>
      </c>
      <c r="AY2" s="30">
        <f>IF(ISERROR(T2+AX2),"",T2+AX2)</f>
        <v>7.9</v>
      </c>
      <c r="AZ2" s="33">
        <f t="shared" ref="AZ2:AZ6" si="5">IF(ISERROR((BA2-AY2)/BA2),"",(BA2-AY2)/BA2)</f>
        <v>0.15959999999999999</v>
      </c>
      <c r="BA2" s="34">
        <v>9.4</v>
      </c>
      <c r="BB2" s="34">
        <v>9.4</v>
      </c>
      <c r="BC2" s="43">
        <v>8949</v>
      </c>
      <c r="BD2" s="30">
        <f>IF(ISERROR(AY2*BC2),"",AY2*BC2)</f>
        <v>70697.100000000006</v>
      </c>
      <c r="BE2" s="30">
        <f>IF(ISERROR(BA2*BC2),"",BA2*BC2)</f>
        <v>84120.6</v>
      </c>
    </row>
    <row r="3" spans="1:57" s="35" customFormat="1">
      <c r="A3" s="23">
        <v>2</v>
      </c>
      <c r="B3" s="24"/>
      <c r="C3" s="24"/>
      <c r="D3" s="24"/>
      <c r="E3" s="24"/>
      <c r="F3" s="24"/>
      <c r="G3" s="24" t="s">
        <v>57</v>
      </c>
      <c r="H3" s="25"/>
      <c r="I3" s="24" t="s">
        <v>66</v>
      </c>
      <c r="J3" s="24" t="s">
        <v>50</v>
      </c>
      <c r="K3" s="23" t="s">
        <v>64</v>
      </c>
      <c r="L3" s="24" t="s">
        <v>61</v>
      </c>
      <c r="M3" s="24" t="s">
        <v>65</v>
      </c>
      <c r="N3" s="48" t="s">
        <v>77</v>
      </c>
      <c r="O3" s="63" t="s">
        <v>71</v>
      </c>
      <c r="P3" s="24">
        <v>717053</v>
      </c>
      <c r="Q3" s="24">
        <v>713643</v>
      </c>
      <c r="R3" s="24" t="s">
        <v>4</v>
      </c>
      <c r="S3" s="38">
        <v>8.82</v>
      </c>
      <c r="T3" s="46">
        <v>9</v>
      </c>
      <c r="U3" s="24" t="s">
        <v>3</v>
      </c>
      <c r="V3" s="45">
        <v>40</v>
      </c>
      <c r="W3" s="45">
        <v>42</v>
      </c>
      <c r="X3" s="45">
        <v>26</v>
      </c>
      <c r="Y3" s="44">
        <v>2</v>
      </c>
      <c r="Z3" s="26">
        <v>4</v>
      </c>
      <c r="AA3" s="47">
        <f t="shared" ref="AA3:AA5" si="6">IF(V3="","",V3*W3*X3/1000000)</f>
        <v>4.3700000000000003E-2</v>
      </c>
      <c r="AB3" s="27">
        <v>56</v>
      </c>
      <c r="AC3" s="28">
        <f t="shared" ref="AC3:AC5" si="7">IF(Z3="","",AB3/AA3*Z3)</f>
        <v>5126</v>
      </c>
      <c r="AD3" s="29">
        <v>3500</v>
      </c>
      <c r="AE3" s="30">
        <f t="shared" ref="AE3:AE5" si="8">IF(ISERROR(AD3/AC3),"",AD3/AC3)</f>
        <v>0.68</v>
      </c>
      <c r="AF3" s="24" t="s">
        <v>60</v>
      </c>
      <c r="AG3" s="31">
        <v>0.41399999999999998</v>
      </c>
      <c r="AH3" s="30">
        <f t="shared" si="0"/>
        <v>3.73</v>
      </c>
      <c r="AI3" s="30">
        <f t="shared" si="1"/>
        <v>13.41</v>
      </c>
      <c r="AJ3" s="32">
        <v>0</v>
      </c>
      <c r="AK3" s="30">
        <f t="shared" si="2"/>
        <v>0</v>
      </c>
      <c r="AL3" s="32">
        <v>0</v>
      </c>
      <c r="AM3" s="30">
        <f t="shared" si="3"/>
        <v>0</v>
      </c>
      <c r="AN3" s="32">
        <v>0</v>
      </c>
      <c r="AO3" s="30">
        <f t="shared" ref="AO3:AO6" si="9">IF(ISERROR(BA3*AN3),"",BA3*AN3)</f>
        <v>0</v>
      </c>
      <c r="AP3" s="32">
        <v>0</v>
      </c>
      <c r="AQ3" s="30">
        <f t="shared" si="4"/>
        <v>0</v>
      </c>
      <c r="AR3" s="34"/>
      <c r="AS3" s="32">
        <v>0</v>
      </c>
      <c r="AT3" s="30">
        <f t="shared" ref="AT3:AT6" si="10">IF(ISERROR(BA3*AS3),"",BA3*AS3)</f>
        <v>0</v>
      </c>
      <c r="AU3" s="34"/>
      <c r="AV3" s="32">
        <v>0</v>
      </c>
      <c r="AW3" s="30">
        <f t="shared" ref="AW3:AW6" si="11">IF(ISERROR(BA3*AV3),"",BA3*AV3)</f>
        <v>0</v>
      </c>
      <c r="AX3" s="30">
        <f t="shared" ref="AX3:AX6" si="12">IF(ISERROR(AK3+AM3+AO3+AQ3),"",AK3+AM3+AO3+AQ3)</f>
        <v>0</v>
      </c>
      <c r="AY3" s="30">
        <f t="shared" ref="AY3:AY6" si="13">IF(ISERROR(T3+AX3),"",T3+AX3)</f>
        <v>9</v>
      </c>
      <c r="AZ3" s="33">
        <f t="shared" si="5"/>
        <v>0.15090000000000001</v>
      </c>
      <c r="BA3" s="34">
        <v>10.6</v>
      </c>
      <c r="BB3" s="34">
        <v>10.6</v>
      </c>
      <c r="BC3" s="43">
        <v>8949</v>
      </c>
      <c r="BD3" s="30">
        <f t="shared" ref="BD3:BD6" si="14">IF(ISERROR(AY3*BC3),"",AY3*BC3)</f>
        <v>80541</v>
      </c>
      <c r="BE3" s="30">
        <f t="shared" ref="BE3:BE6" si="15">IF(ISERROR(BA3*BC3),"",BA3*BC3)</f>
        <v>94859.4</v>
      </c>
    </row>
    <row r="4" spans="1:57" s="35" customFormat="1">
      <c r="A4" s="23">
        <v>3</v>
      </c>
      <c r="B4" s="24"/>
      <c r="C4" s="24"/>
      <c r="D4" s="24"/>
      <c r="E4" s="24"/>
      <c r="F4" s="24"/>
      <c r="G4" s="24" t="s">
        <v>57</v>
      </c>
      <c r="H4" s="25"/>
      <c r="I4" s="24" t="s">
        <v>66</v>
      </c>
      <c r="J4" s="24" t="s">
        <v>50</v>
      </c>
      <c r="K4" s="23" t="s">
        <v>64</v>
      </c>
      <c r="L4" s="24" t="s">
        <v>62</v>
      </c>
      <c r="M4" s="24" t="s">
        <v>63</v>
      </c>
      <c r="N4" s="48" t="s">
        <v>78</v>
      </c>
      <c r="O4" s="63" t="s">
        <v>68</v>
      </c>
      <c r="P4" s="24">
        <v>717053</v>
      </c>
      <c r="Q4" s="24">
        <v>713643</v>
      </c>
      <c r="R4" s="24" t="s">
        <v>4</v>
      </c>
      <c r="S4" s="38">
        <v>7.74</v>
      </c>
      <c r="T4" s="46">
        <v>7.9</v>
      </c>
      <c r="U4" s="24" t="s">
        <v>3</v>
      </c>
      <c r="V4" s="45">
        <v>40</v>
      </c>
      <c r="W4" s="45">
        <v>42</v>
      </c>
      <c r="X4" s="45">
        <v>26</v>
      </c>
      <c r="Y4" s="44">
        <v>2</v>
      </c>
      <c r="Z4" s="26">
        <v>4</v>
      </c>
      <c r="AA4" s="47">
        <f t="shared" si="6"/>
        <v>4.3700000000000003E-2</v>
      </c>
      <c r="AB4" s="27">
        <v>56</v>
      </c>
      <c r="AC4" s="28">
        <f t="shared" si="7"/>
        <v>5126</v>
      </c>
      <c r="AD4" s="29">
        <v>3500</v>
      </c>
      <c r="AE4" s="30">
        <f t="shared" si="8"/>
        <v>0.68</v>
      </c>
      <c r="AF4" s="24" t="s">
        <v>60</v>
      </c>
      <c r="AG4" s="31">
        <v>0.41399999999999998</v>
      </c>
      <c r="AH4" s="30">
        <f t="shared" si="0"/>
        <v>3.27</v>
      </c>
      <c r="AI4" s="30">
        <f t="shared" si="1"/>
        <v>11.85</v>
      </c>
      <c r="AJ4" s="32">
        <v>0</v>
      </c>
      <c r="AK4" s="30">
        <f t="shared" si="2"/>
        <v>0</v>
      </c>
      <c r="AL4" s="32">
        <v>0</v>
      </c>
      <c r="AM4" s="30">
        <f t="shared" si="3"/>
        <v>0</v>
      </c>
      <c r="AN4" s="32">
        <v>0</v>
      </c>
      <c r="AO4" s="30">
        <f t="shared" si="9"/>
        <v>0</v>
      </c>
      <c r="AP4" s="32">
        <v>0</v>
      </c>
      <c r="AQ4" s="30">
        <f t="shared" si="4"/>
        <v>0</v>
      </c>
      <c r="AR4" s="34"/>
      <c r="AS4" s="32">
        <v>0</v>
      </c>
      <c r="AT4" s="30">
        <f t="shared" si="10"/>
        <v>0</v>
      </c>
      <c r="AU4" s="34"/>
      <c r="AV4" s="32">
        <v>0</v>
      </c>
      <c r="AW4" s="30">
        <f t="shared" si="11"/>
        <v>0</v>
      </c>
      <c r="AX4" s="30">
        <f t="shared" si="12"/>
        <v>0</v>
      </c>
      <c r="AY4" s="30">
        <f t="shared" si="13"/>
        <v>7.9</v>
      </c>
      <c r="AZ4" s="33">
        <f t="shared" si="5"/>
        <v>0.15959999999999999</v>
      </c>
      <c r="BA4" s="34">
        <v>9.4</v>
      </c>
      <c r="BB4" s="34">
        <v>9.4</v>
      </c>
      <c r="BC4" s="43">
        <v>8949</v>
      </c>
      <c r="BD4" s="30">
        <f t="shared" si="14"/>
        <v>70697.100000000006</v>
      </c>
      <c r="BE4" s="30">
        <f t="shared" si="15"/>
        <v>84120.6</v>
      </c>
    </row>
    <row r="5" spans="1:57" s="35" customFormat="1">
      <c r="A5" s="23">
        <v>4</v>
      </c>
      <c r="B5" s="24"/>
      <c r="C5" s="24"/>
      <c r="D5" s="24"/>
      <c r="E5" s="24"/>
      <c r="F5" s="24"/>
      <c r="G5" s="24" t="s">
        <v>57</v>
      </c>
      <c r="H5" s="25"/>
      <c r="I5" s="24" t="s">
        <v>66</v>
      </c>
      <c r="J5" s="24" t="s">
        <v>50</v>
      </c>
      <c r="K5" s="23" t="s">
        <v>64</v>
      </c>
      <c r="L5" s="24" t="s">
        <v>73</v>
      </c>
      <c r="M5" s="24" t="s">
        <v>63</v>
      </c>
      <c r="N5" s="48" t="s">
        <v>79</v>
      </c>
      <c r="O5" s="63" t="s">
        <v>69</v>
      </c>
      <c r="P5" s="24">
        <v>717053</v>
      </c>
      <c r="Q5" s="24">
        <v>713643</v>
      </c>
      <c r="R5" s="24" t="s">
        <v>4</v>
      </c>
      <c r="S5" s="38">
        <v>8.82</v>
      </c>
      <c r="T5" s="46">
        <v>9</v>
      </c>
      <c r="U5" s="24" t="s">
        <v>3</v>
      </c>
      <c r="V5" s="45">
        <v>40</v>
      </c>
      <c r="W5" s="45">
        <v>42</v>
      </c>
      <c r="X5" s="45">
        <v>26</v>
      </c>
      <c r="Y5" s="44">
        <v>2</v>
      </c>
      <c r="Z5" s="26">
        <v>4</v>
      </c>
      <c r="AA5" s="47">
        <f t="shared" si="6"/>
        <v>4.3700000000000003E-2</v>
      </c>
      <c r="AB5" s="27">
        <v>56</v>
      </c>
      <c r="AC5" s="28">
        <f t="shared" si="7"/>
        <v>5126</v>
      </c>
      <c r="AD5" s="29">
        <v>3500</v>
      </c>
      <c r="AE5" s="30">
        <f t="shared" si="8"/>
        <v>0.68</v>
      </c>
      <c r="AF5" s="24" t="s">
        <v>60</v>
      </c>
      <c r="AG5" s="31">
        <v>0.41399999999999998</v>
      </c>
      <c r="AH5" s="30">
        <f t="shared" si="0"/>
        <v>3.73</v>
      </c>
      <c r="AI5" s="30">
        <f t="shared" si="1"/>
        <v>13.41</v>
      </c>
      <c r="AJ5" s="32">
        <v>0</v>
      </c>
      <c r="AK5" s="30">
        <f t="shared" si="2"/>
        <v>0</v>
      </c>
      <c r="AL5" s="32">
        <v>0</v>
      </c>
      <c r="AM5" s="30">
        <f t="shared" si="3"/>
        <v>0</v>
      </c>
      <c r="AN5" s="32">
        <v>0</v>
      </c>
      <c r="AO5" s="30">
        <f t="shared" si="9"/>
        <v>0</v>
      </c>
      <c r="AP5" s="32">
        <v>0</v>
      </c>
      <c r="AQ5" s="30">
        <f t="shared" si="4"/>
        <v>0</v>
      </c>
      <c r="AR5" s="34"/>
      <c r="AS5" s="32">
        <v>0</v>
      </c>
      <c r="AT5" s="30">
        <f t="shared" si="10"/>
        <v>0</v>
      </c>
      <c r="AU5" s="34"/>
      <c r="AV5" s="32">
        <v>0</v>
      </c>
      <c r="AW5" s="30">
        <f t="shared" si="11"/>
        <v>0</v>
      </c>
      <c r="AX5" s="30">
        <f t="shared" si="12"/>
        <v>0</v>
      </c>
      <c r="AY5" s="30">
        <f t="shared" si="13"/>
        <v>9</v>
      </c>
      <c r="AZ5" s="33">
        <f t="shared" si="5"/>
        <v>0.15090000000000001</v>
      </c>
      <c r="BA5" s="34">
        <v>10.6</v>
      </c>
      <c r="BB5" s="34">
        <v>10.6</v>
      </c>
      <c r="BC5" s="43">
        <v>8949</v>
      </c>
      <c r="BD5" s="30">
        <f t="shared" si="14"/>
        <v>80541</v>
      </c>
      <c r="BE5" s="30">
        <f t="shared" si="15"/>
        <v>94859.4</v>
      </c>
    </row>
    <row r="6" spans="1:57" s="35" customFormat="1">
      <c r="A6" s="23">
        <v>5</v>
      </c>
      <c r="B6" s="24"/>
      <c r="C6" s="24"/>
      <c r="D6" s="24"/>
      <c r="E6" s="24"/>
      <c r="F6" s="24"/>
      <c r="G6" s="48" t="s">
        <v>57</v>
      </c>
      <c r="H6" s="49"/>
      <c r="I6" s="48" t="s">
        <v>66</v>
      </c>
      <c r="J6" s="48" t="s">
        <v>50</v>
      </c>
      <c r="K6" s="50" t="s">
        <v>64</v>
      </c>
      <c r="L6" s="48" t="s">
        <v>74</v>
      </c>
      <c r="M6" s="48" t="s">
        <v>67</v>
      </c>
      <c r="N6" s="48" t="s">
        <v>80</v>
      </c>
      <c r="O6" s="48"/>
      <c r="P6" s="24">
        <v>717053</v>
      </c>
      <c r="Q6" s="24">
        <v>713643</v>
      </c>
      <c r="R6" s="48" t="s">
        <v>5</v>
      </c>
      <c r="S6" s="51"/>
      <c r="T6" s="52">
        <f>SUM(T2:T5)</f>
        <v>33.799999999999997</v>
      </c>
      <c r="U6" s="48" t="s">
        <v>3</v>
      </c>
      <c r="V6" s="53">
        <v>40</v>
      </c>
      <c r="W6" s="53">
        <v>42</v>
      </c>
      <c r="X6" s="53">
        <v>26</v>
      </c>
      <c r="Y6" s="54">
        <v>2</v>
      </c>
      <c r="Z6" s="55">
        <v>4</v>
      </c>
      <c r="AA6" s="56"/>
      <c r="AB6" s="57"/>
      <c r="AC6" s="55"/>
      <c r="AD6" s="58"/>
      <c r="AE6" s="59"/>
      <c r="AF6" s="48" t="s">
        <v>60</v>
      </c>
      <c r="AG6" s="60">
        <v>0.41399999999999998</v>
      </c>
      <c r="AH6" s="59"/>
      <c r="AI6" s="59"/>
      <c r="AJ6" s="61">
        <v>0</v>
      </c>
      <c r="AK6" s="59">
        <f t="shared" si="2"/>
        <v>0</v>
      </c>
      <c r="AL6" s="61">
        <v>0</v>
      </c>
      <c r="AM6" s="59">
        <f t="shared" si="3"/>
        <v>0</v>
      </c>
      <c r="AN6" s="61">
        <v>0</v>
      </c>
      <c r="AO6" s="59">
        <f t="shared" si="9"/>
        <v>0</v>
      </c>
      <c r="AP6" s="61">
        <v>0</v>
      </c>
      <c r="AQ6" s="59">
        <f t="shared" si="4"/>
        <v>0</v>
      </c>
      <c r="AR6" s="59"/>
      <c r="AS6" s="61">
        <v>0</v>
      </c>
      <c r="AT6" s="59">
        <f t="shared" si="10"/>
        <v>0</v>
      </c>
      <c r="AU6" s="59"/>
      <c r="AV6" s="61">
        <v>0</v>
      </c>
      <c r="AW6" s="59">
        <f t="shared" si="11"/>
        <v>0</v>
      </c>
      <c r="AX6" s="59">
        <f t="shared" si="12"/>
        <v>0</v>
      </c>
      <c r="AY6" s="59">
        <f t="shared" si="13"/>
        <v>33.799999999999997</v>
      </c>
      <c r="AZ6" s="62">
        <f t="shared" si="5"/>
        <v>0.155</v>
      </c>
      <c r="BA6" s="64">
        <f>SUM(BA2:BA5)</f>
        <v>40</v>
      </c>
      <c r="BB6" s="64">
        <f>SUM(BB2:BB5)</f>
        <v>40</v>
      </c>
      <c r="BC6" s="43"/>
      <c r="BD6" s="30">
        <f t="shared" si="14"/>
        <v>0</v>
      </c>
      <c r="BE6" s="30">
        <f t="shared" si="15"/>
        <v>0</v>
      </c>
    </row>
  </sheetData>
  <sheetProtection insertRows="0" deleteRows="0" sort="0"/>
  <protectedRanges>
    <protectedRange sqref="AE2:AE6 AH2:AZ6 AA2:AC6 Q7:BB207 A2:P207 Q2:U6" name="Range1"/>
    <protectedRange sqref="V2:Y6" name="Range1_2"/>
    <protectedRange sqref="AD2:AD6" name="Range1_3"/>
    <protectedRange sqref="AF2:AG6" name="Range1_4"/>
    <protectedRange sqref="BC2:BC6" name="Range1_6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E2:E6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R2:R6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U2:U6</xm:sqref>
        </x14:dataValidation>
        <x14:dataValidation type="list" allowBlank="1" showInputMessage="1" showErrorMessage="1" xr:uid="{0A5D0200-5A99-45BA-B6B3-9DDDD5F0467D}">
          <x14:formula1>
            <xm:f>#REF!</xm:f>
          </x14:formula1>
          <xm:sqref>F2:F6</xm:sqref>
        </x14:dataValidation>
        <x14:dataValidation type="list" allowBlank="1" showInputMessage="1" showErrorMessage="1" xr:uid="{EDC4E7BF-1C4A-478C-97E0-E0C6DD5D677A}">
          <x14:formula1>
            <xm:f>#REF!</xm:f>
          </x14:formula1>
          <xm:sqref>G2:G6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2025-10-30T08:17:23Z</dcterms:modified>
</cp:coreProperties>
</file>