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zhangli\Desktop\"/>
    </mc:Choice>
  </mc:AlternateContent>
  <xr:revisionPtr revIDLastSave="0" documentId="13_ncr:1_{87EDB8D2-ABED-4DBF-A910-448516889E2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Item" sheetId="5" r:id="rId1"/>
    <sheet name="PK cost " sheetId="7" r:id="rId2"/>
    <sheet name="Belk projection " sheetId="6" r:id="rId3"/>
    <sheet name="ValueSelect" sheetId="4" r:id="rId4"/>
    <sheet name="Data" sheetId="3" r:id="rId5"/>
  </sheets>
  <definedNames>
    <definedName name="_xlnm._FilterDatabase" localSheetId="4" hidden="1">Data!$B$1:$U$1</definedName>
    <definedName name="_xlnm._FilterDatabase" localSheetId="3" hidden="1">ValueSelect!$D$1:$K$293</definedName>
  </definedNames>
  <calcPr calcId="191029" fullPrecision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F5" i="5" l="1"/>
  <c r="BF4" i="5"/>
  <c r="BB5" i="5"/>
  <c r="BB4" i="5"/>
  <c r="AM4" i="5" s="1"/>
  <c r="AI5" i="5"/>
  <c r="AD5" i="5"/>
  <c r="AE5" i="5" s="1"/>
  <c r="AG5" i="5" s="1"/>
  <c r="AI4" i="5"/>
  <c r="AD4" i="5"/>
  <c r="AE4" i="5" s="1"/>
  <c r="AG4" i="5" s="1"/>
  <c r="BF3" i="5"/>
  <c r="BF2" i="5"/>
  <c r="BB3" i="5"/>
  <c r="BD3" i="5" s="1"/>
  <c r="BB2" i="5"/>
  <c r="BD2" i="5" s="1"/>
  <c r="AI3" i="5"/>
  <c r="AI2" i="5"/>
  <c r="N19" i="7"/>
  <c r="O19" i="7" s="1"/>
  <c r="Q19" i="7" s="1"/>
  <c r="N18" i="7"/>
  <c r="O18" i="7" s="1"/>
  <c r="Q18" i="7" s="1"/>
  <c r="N16" i="7"/>
  <c r="O16" i="7" s="1"/>
  <c r="Q16" i="7" s="1"/>
  <c r="N15" i="7"/>
  <c r="O15" i="7" s="1"/>
  <c r="Q15" i="7" s="1"/>
  <c r="N13" i="7"/>
  <c r="O13" i="7" s="1"/>
  <c r="Q13" i="7" s="1"/>
  <c r="N12" i="7"/>
  <c r="O12" i="7" s="1"/>
  <c r="Q12" i="7" s="1"/>
  <c r="O10" i="7"/>
  <c r="Q10" i="7" s="1"/>
  <c r="N10" i="7"/>
  <c r="O9" i="7"/>
  <c r="Q9" i="7" s="1"/>
  <c r="N9" i="7"/>
  <c r="N7" i="7"/>
  <c r="O7" i="7" s="1"/>
  <c r="Q7" i="7" s="1"/>
  <c r="N6" i="7"/>
  <c r="O6" i="7" s="1"/>
  <c r="Q6" i="7" s="1"/>
  <c r="AJ5" i="5" l="1"/>
  <c r="AK5" i="5" s="1"/>
  <c r="AJ4" i="5"/>
  <c r="AK4" i="5" s="1"/>
  <c r="BH5" i="5"/>
  <c r="AO5" i="5"/>
  <c r="BD5" i="5"/>
  <c r="BA5" i="5" s="1"/>
  <c r="AQ5" i="5"/>
  <c r="AW5" i="5"/>
  <c r="AT4" i="5"/>
  <c r="AQ4" i="5"/>
  <c r="BD4" i="5"/>
  <c r="BA4" i="5" s="1"/>
  <c r="AW4" i="5"/>
  <c r="AM5" i="5"/>
  <c r="BH4" i="5"/>
  <c r="AO4" i="5"/>
  <c r="AT5" i="5"/>
  <c r="AX4" i="5" l="1"/>
  <c r="AY4" i="5" s="1"/>
  <c r="AZ4" i="5" s="1"/>
  <c r="BG4" i="5" s="1"/>
  <c r="AX5" i="5"/>
  <c r="AY5" i="5" s="1"/>
  <c r="AZ5" i="5" s="1"/>
  <c r="BG5" i="5" s="1"/>
  <c r="IF77" i="6" l="1"/>
  <c r="IE77" i="6"/>
  <c r="ID77" i="6"/>
  <c r="IC77" i="6"/>
  <c r="IB77" i="6"/>
  <c r="IA77" i="6"/>
  <c r="HZ77" i="6"/>
  <c r="HY77" i="6"/>
  <c r="HX77" i="6"/>
  <c r="HW77" i="6"/>
  <c r="HV77" i="6"/>
  <c r="HU77" i="6"/>
  <c r="HT77" i="6"/>
  <c r="DB77" i="6"/>
  <c r="FA76" i="6"/>
  <c r="EZ76" i="6"/>
  <c r="EY76" i="6"/>
  <c r="EX76" i="6"/>
  <c r="EW76" i="6"/>
  <c r="CI76" i="6" s="1"/>
  <c r="IC76" i="6" s="1"/>
  <c r="EI76" i="6"/>
  <c r="EH76" i="6"/>
  <c r="EG76" i="6"/>
  <c r="EF76" i="6"/>
  <c r="EE76" i="6"/>
  <c r="ED76" i="6"/>
  <c r="EC76" i="6"/>
  <c r="EB76" i="6"/>
  <c r="EA76" i="6"/>
  <c r="DZ76" i="6"/>
  <c r="DY76" i="6"/>
  <c r="DX76" i="6"/>
  <c r="DW76" i="6"/>
  <c r="DV76" i="6"/>
  <c r="FS76" i="6" s="1"/>
  <c r="DU76" i="6"/>
  <c r="FR76" i="6" s="1"/>
  <c r="DT76" i="6"/>
  <c r="FQ76" i="6" s="1"/>
  <c r="DS76" i="6"/>
  <c r="FP76" i="6" s="1"/>
  <c r="DR76" i="6"/>
  <c r="CH76" i="6" s="1"/>
  <c r="IB76" i="6" s="1"/>
  <c r="DQ76" i="6"/>
  <c r="FN76" i="6" s="1"/>
  <c r="DP76" i="6"/>
  <c r="FM76" i="6" s="1"/>
  <c r="DO76" i="6"/>
  <c r="FL76" i="6" s="1"/>
  <c r="DN76" i="6"/>
  <c r="FK76" i="6" s="1"/>
  <c r="DM76" i="6"/>
  <c r="FJ76" i="6" s="1"/>
  <c r="DL76" i="6"/>
  <c r="FI76" i="6" s="1"/>
  <c r="DK76" i="6"/>
  <c r="FH76" i="6" s="1"/>
  <c r="DJ76" i="6"/>
  <c r="BZ76" i="6" s="1"/>
  <c r="DG76" i="6"/>
  <c r="DC76" i="6"/>
  <c r="DD76" i="6" s="1"/>
  <c r="DB76" i="6"/>
  <c r="CL76" i="6"/>
  <c r="IF76" i="6" s="1"/>
  <c r="CJ76" i="6"/>
  <c r="ID76" i="6" s="1"/>
  <c r="CD76" i="6"/>
  <c r="HX76" i="6" s="1"/>
  <c r="CB76" i="6"/>
  <c r="HV76" i="6" s="1"/>
  <c r="BS76" i="6"/>
  <c r="BI76" i="6" s="1"/>
  <c r="FD76" i="6" s="1"/>
  <c r="AF76" i="6"/>
  <c r="AC76" i="6"/>
  <c r="W76" i="6"/>
  <c r="J76" i="6"/>
  <c r="FA75" i="6"/>
  <c r="EZ75" i="6"/>
  <c r="EY75" i="6"/>
  <c r="EX75" i="6"/>
  <c r="EW75" i="6"/>
  <c r="EI75" i="6"/>
  <c r="EH75" i="6"/>
  <c r="EG75" i="6"/>
  <c r="EF75" i="6"/>
  <c r="EE75" i="6"/>
  <c r="ED75" i="6"/>
  <c r="EC75" i="6"/>
  <c r="EB75" i="6"/>
  <c r="EA75" i="6"/>
  <c r="DZ75" i="6"/>
  <c r="DY75" i="6"/>
  <c r="DX75" i="6"/>
  <c r="DW75" i="6"/>
  <c r="DV75" i="6"/>
  <c r="DU75" i="6"/>
  <c r="DT75" i="6"/>
  <c r="DS75" i="6"/>
  <c r="DR75" i="6"/>
  <c r="DQ75" i="6"/>
  <c r="DP75" i="6"/>
  <c r="DO75" i="6"/>
  <c r="DN75" i="6"/>
  <c r="DM75" i="6"/>
  <c r="DL75" i="6"/>
  <c r="DK75" i="6"/>
  <c r="DJ75" i="6"/>
  <c r="DG75" i="6"/>
  <c r="DC75" i="6"/>
  <c r="DB75" i="6"/>
  <c r="DD75" i="6" s="1"/>
  <c r="BS75" i="6"/>
  <c r="BI75" i="6"/>
  <c r="FD75" i="6" s="1"/>
  <c r="AF75" i="6"/>
  <c r="AC75" i="6"/>
  <c r="W75" i="6"/>
  <c r="J75" i="6"/>
  <c r="FS74" i="6"/>
  <c r="FK74" i="6"/>
  <c r="FA74" i="6"/>
  <c r="CG74" i="6" s="1"/>
  <c r="IA74" i="6" s="1"/>
  <c r="EZ74" i="6"/>
  <c r="EY74" i="6"/>
  <c r="EX74" i="6"/>
  <c r="CI74" i="6" s="1"/>
  <c r="IC74" i="6" s="1"/>
  <c r="EW74" i="6"/>
  <c r="CA74" i="6" s="1"/>
  <c r="HU74" i="6" s="1"/>
  <c r="EI74" i="6"/>
  <c r="EH74" i="6"/>
  <c r="EG74" i="6"/>
  <c r="EF74" i="6"/>
  <c r="EE74" i="6"/>
  <c r="ED74" i="6"/>
  <c r="EC74" i="6"/>
  <c r="EB74" i="6"/>
  <c r="EA74" i="6"/>
  <c r="DZ74" i="6"/>
  <c r="DY74" i="6"/>
  <c r="DX74" i="6"/>
  <c r="DW74" i="6"/>
  <c r="DV74" i="6"/>
  <c r="CL74" i="6" s="1"/>
  <c r="IF74" i="6" s="1"/>
  <c r="DU74" i="6"/>
  <c r="FR74" i="6" s="1"/>
  <c r="DT74" i="6"/>
  <c r="FQ74" i="6" s="1"/>
  <c r="DS74" i="6"/>
  <c r="FP74" i="6" s="1"/>
  <c r="DR74" i="6"/>
  <c r="FO74" i="6" s="1"/>
  <c r="DQ74" i="6"/>
  <c r="FN74" i="6" s="1"/>
  <c r="DP74" i="6"/>
  <c r="FM74" i="6" s="1"/>
  <c r="DO74" i="6"/>
  <c r="CE74" i="6" s="1"/>
  <c r="HY74" i="6" s="1"/>
  <c r="DN74" i="6"/>
  <c r="CD74" i="6" s="1"/>
  <c r="HX74" i="6" s="1"/>
  <c r="DM74" i="6"/>
  <c r="FJ74" i="6" s="1"/>
  <c r="DL74" i="6"/>
  <c r="FI74" i="6" s="1"/>
  <c r="DK74" i="6"/>
  <c r="FH74" i="6" s="1"/>
  <c r="DJ74" i="6"/>
  <c r="FG74" i="6" s="1"/>
  <c r="DG74" i="6"/>
  <c r="DD74" i="6"/>
  <c r="DC74" i="6"/>
  <c r="DB74" i="6"/>
  <c r="CH74" i="6"/>
  <c r="IB74" i="6" s="1"/>
  <c r="CF74" i="6"/>
  <c r="HZ74" i="6" s="1"/>
  <c r="BZ74" i="6"/>
  <c r="BS74" i="6"/>
  <c r="BI74" i="6"/>
  <c r="FD74" i="6" s="1"/>
  <c r="AF74" i="6"/>
  <c r="AC74" i="6"/>
  <c r="W74" i="6"/>
  <c r="J74" i="6"/>
  <c r="FA73" i="6"/>
  <c r="EZ73" i="6"/>
  <c r="EY73" i="6"/>
  <c r="EX73" i="6"/>
  <c r="EW73" i="6"/>
  <c r="EI73" i="6"/>
  <c r="EH73" i="6"/>
  <c r="EG73" i="6"/>
  <c r="EF73" i="6"/>
  <c r="EE73" i="6"/>
  <c r="ED73" i="6"/>
  <c r="EC73" i="6"/>
  <c r="EB73" i="6"/>
  <c r="EA73" i="6"/>
  <c r="DZ73" i="6"/>
  <c r="DY73" i="6"/>
  <c r="DX73" i="6"/>
  <c r="DW73" i="6"/>
  <c r="DV73" i="6"/>
  <c r="FS73" i="6" s="1"/>
  <c r="DU73" i="6"/>
  <c r="DT73" i="6"/>
  <c r="DS73" i="6"/>
  <c r="DR73" i="6"/>
  <c r="DQ73" i="6"/>
  <c r="DP73" i="6"/>
  <c r="DO73" i="6"/>
  <c r="DN73" i="6"/>
  <c r="FK73" i="6" s="1"/>
  <c r="DM73" i="6"/>
  <c r="DL73" i="6"/>
  <c r="DK73" i="6"/>
  <c r="DJ73" i="6"/>
  <c r="DG73" i="6"/>
  <c r="DC73" i="6"/>
  <c r="DD73" i="6" s="1"/>
  <c r="DB73" i="6"/>
  <c r="BS73" i="6"/>
  <c r="BI73" i="6" s="1"/>
  <c r="FD73" i="6" s="1"/>
  <c r="AF73" i="6"/>
  <c r="AC73" i="6"/>
  <c r="W73" i="6"/>
  <c r="J73" i="6"/>
  <c r="FO72" i="6"/>
  <c r="FA72" i="6"/>
  <c r="EZ72" i="6"/>
  <c r="EY72" i="6"/>
  <c r="EX72" i="6"/>
  <c r="EW72" i="6"/>
  <c r="EI72" i="6"/>
  <c r="EH72" i="6"/>
  <c r="EG72" i="6"/>
  <c r="EF72" i="6"/>
  <c r="EE72" i="6"/>
  <c r="ED72" i="6"/>
  <c r="EC72" i="6"/>
  <c r="EB72" i="6"/>
  <c r="EA72" i="6"/>
  <c r="DZ72" i="6"/>
  <c r="DY72" i="6"/>
  <c r="DX72" i="6"/>
  <c r="DW72" i="6"/>
  <c r="DV72" i="6"/>
  <c r="DU72" i="6"/>
  <c r="FR72" i="6" s="1"/>
  <c r="DT72" i="6"/>
  <c r="DS72" i="6"/>
  <c r="DR72" i="6"/>
  <c r="DQ72" i="6"/>
  <c r="DP72" i="6"/>
  <c r="DO72" i="6"/>
  <c r="DN72" i="6"/>
  <c r="DM72" i="6"/>
  <c r="FJ72" i="6" s="1"/>
  <c r="DL72" i="6"/>
  <c r="DK72" i="6"/>
  <c r="DJ72" i="6"/>
  <c r="FG72" i="6" s="1"/>
  <c r="DG72" i="6"/>
  <c r="DC72" i="6"/>
  <c r="DB72" i="6"/>
  <c r="DD72" i="6" s="1"/>
  <c r="CL72" i="6"/>
  <c r="IF72" i="6" s="1"/>
  <c r="BS72" i="6"/>
  <c r="BI72" i="6" s="1"/>
  <c r="FD72" i="6" s="1"/>
  <c r="AF72" i="6"/>
  <c r="AC72" i="6"/>
  <c r="W72" i="6"/>
  <c r="J72" i="6"/>
  <c r="HY71" i="6"/>
  <c r="HV71" i="6"/>
  <c r="FQ71" i="6"/>
  <c r="FK71" i="6"/>
  <c r="FA71" i="6"/>
  <c r="EZ71" i="6"/>
  <c r="EY71" i="6"/>
  <c r="EX71" i="6"/>
  <c r="EW71" i="6"/>
  <c r="CE71" i="6" s="1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FS71" i="6" s="1"/>
  <c r="DU71" i="6"/>
  <c r="CK71" i="6" s="1"/>
  <c r="IE71" i="6" s="1"/>
  <c r="DT71" i="6"/>
  <c r="CJ71" i="6" s="1"/>
  <c r="ID71" i="6" s="1"/>
  <c r="DS71" i="6"/>
  <c r="FP71" i="6" s="1"/>
  <c r="DR71" i="6"/>
  <c r="DQ71" i="6"/>
  <c r="DP71" i="6"/>
  <c r="FM71" i="6" s="1"/>
  <c r="DO71" i="6"/>
  <c r="FL71" i="6" s="1"/>
  <c r="DN71" i="6"/>
  <c r="DM71" i="6"/>
  <c r="CC71" i="6" s="1"/>
  <c r="HW71" i="6" s="1"/>
  <c r="DL71" i="6"/>
  <c r="CB71" i="6" s="1"/>
  <c r="DK71" i="6"/>
  <c r="FH71" i="6" s="1"/>
  <c r="DJ71" i="6"/>
  <c r="DG71" i="6"/>
  <c r="DD71" i="6"/>
  <c r="DC71" i="6"/>
  <c r="DB71" i="6"/>
  <c r="CF71" i="6"/>
  <c r="HZ71" i="6" s="1"/>
  <c r="CD71" i="6"/>
  <c r="HX71" i="6" s="1"/>
  <c r="BS71" i="6"/>
  <c r="BI71" i="6"/>
  <c r="FD71" i="6" s="1"/>
  <c r="AF71" i="6"/>
  <c r="AC71" i="6"/>
  <c r="W71" i="6"/>
  <c r="J71" i="6"/>
  <c r="HU70" i="6"/>
  <c r="FM70" i="6"/>
  <c r="FA70" i="6"/>
  <c r="CG70" i="6" s="1"/>
  <c r="IA70" i="6" s="1"/>
  <c r="EZ70" i="6"/>
  <c r="EY70" i="6"/>
  <c r="EX70" i="6"/>
  <c r="EW70" i="6"/>
  <c r="EI70" i="6"/>
  <c r="EH70" i="6"/>
  <c r="EG70" i="6"/>
  <c r="EF70" i="6"/>
  <c r="EE70" i="6"/>
  <c r="ED70" i="6"/>
  <c r="EC70" i="6"/>
  <c r="EB70" i="6"/>
  <c r="EA70" i="6"/>
  <c r="DZ70" i="6"/>
  <c r="DY70" i="6"/>
  <c r="DX70" i="6"/>
  <c r="DW70" i="6"/>
  <c r="DV70" i="6"/>
  <c r="DU70" i="6"/>
  <c r="FR70" i="6" s="1"/>
  <c r="DT70" i="6"/>
  <c r="DS70" i="6"/>
  <c r="CI70" i="6" s="1"/>
  <c r="IC70" i="6" s="1"/>
  <c r="DR70" i="6"/>
  <c r="FO70" i="6" s="1"/>
  <c r="DQ70" i="6"/>
  <c r="FN70" i="6" s="1"/>
  <c r="DP70" i="6"/>
  <c r="CF70" i="6" s="1"/>
  <c r="HZ70" i="6" s="1"/>
  <c r="DO70" i="6"/>
  <c r="DN70" i="6"/>
  <c r="DM70" i="6"/>
  <c r="FJ70" i="6" s="1"/>
  <c r="DL70" i="6"/>
  <c r="DK70" i="6"/>
  <c r="CA70" i="6" s="1"/>
  <c r="DJ70" i="6"/>
  <c r="FG70" i="6" s="1"/>
  <c r="DG70" i="6"/>
  <c r="DD70" i="6"/>
  <c r="DC70" i="6"/>
  <c r="DB70" i="6"/>
  <c r="CK70" i="6"/>
  <c r="IE70" i="6" s="1"/>
  <c r="CH70" i="6"/>
  <c r="IB70" i="6" s="1"/>
  <c r="CC70" i="6"/>
  <c r="HW70" i="6" s="1"/>
  <c r="BZ70" i="6"/>
  <c r="BS70" i="6"/>
  <c r="BI70" i="6"/>
  <c r="FD70" i="6" s="1"/>
  <c r="AF70" i="6"/>
  <c r="AC70" i="6"/>
  <c r="W70" i="6"/>
  <c r="J70" i="6"/>
  <c r="FA69" i="6"/>
  <c r="EZ69" i="6"/>
  <c r="EY69" i="6"/>
  <c r="EX69" i="6"/>
  <c r="EW69" i="6"/>
  <c r="EI69" i="6"/>
  <c r="EH69" i="6"/>
  <c r="EG69" i="6"/>
  <c r="EF69" i="6"/>
  <c r="EE69" i="6"/>
  <c r="ED69" i="6"/>
  <c r="EC69" i="6"/>
  <c r="EB69" i="6"/>
  <c r="EA69" i="6"/>
  <c r="DZ69" i="6"/>
  <c r="DY69" i="6"/>
  <c r="DX69" i="6"/>
  <c r="DW69" i="6"/>
  <c r="DV69" i="6"/>
  <c r="DU69" i="6"/>
  <c r="DT69" i="6"/>
  <c r="DS69" i="6"/>
  <c r="DR69" i="6"/>
  <c r="DQ69" i="6"/>
  <c r="DP69" i="6"/>
  <c r="DO69" i="6"/>
  <c r="DN69" i="6"/>
  <c r="DM69" i="6"/>
  <c r="DL69" i="6"/>
  <c r="DK69" i="6"/>
  <c r="DJ69" i="6"/>
  <c r="DG69" i="6"/>
  <c r="DC69" i="6"/>
  <c r="DD69" i="6" s="1"/>
  <c r="DB69" i="6"/>
  <c r="BS69" i="6"/>
  <c r="BI69" i="6" s="1"/>
  <c r="FD69" i="6" s="1"/>
  <c r="AF69" i="6"/>
  <c r="AC69" i="6"/>
  <c r="W69" i="6"/>
  <c r="J69" i="6"/>
  <c r="FG68" i="6"/>
  <c r="FA68" i="6"/>
  <c r="EZ68" i="6"/>
  <c r="EY68" i="6"/>
  <c r="EX68" i="6"/>
  <c r="EW68" i="6"/>
  <c r="FO68" i="6" s="1"/>
  <c r="EI68" i="6"/>
  <c r="EH68" i="6"/>
  <c r="EG68" i="6"/>
  <c r="EF68" i="6"/>
  <c r="EE68" i="6"/>
  <c r="ED68" i="6"/>
  <c r="EC68" i="6"/>
  <c r="EB68" i="6"/>
  <c r="EA68" i="6"/>
  <c r="DZ68" i="6"/>
  <c r="DY68" i="6"/>
  <c r="DX68" i="6"/>
  <c r="DW68" i="6"/>
  <c r="DV68" i="6"/>
  <c r="FS68" i="6" s="1"/>
  <c r="DU68" i="6"/>
  <c r="DT68" i="6"/>
  <c r="FQ68" i="6" s="1"/>
  <c r="DS68" i="6"/>
  <c r="DR68" i="6"/>
  <c r="DQ68" i="6"/>
  <c r="FN68" i="6" s="1"/>
  <c r="DP68" i="6"/>
  <c r="FM68" i="6" s="1"/>
  <c r="DO68" i="6"/>
  <c r="DN68" i="6"/>
  <c r="FK68" i="6" s="1"/>
  <c r="DM68" i="6"/>
  <c r="DL68" i="6"/>
  <c r="CB68" i="6" s="1"/>
  <c r="HV68" i="6" s="1"/>
  <c r="DK68" i="6"/>
  <c r="DJ68" i="6"/>
  <c r="DG68" i="6"/>
  <c r="DC68" i="6"/>
  <c r="DD68" i="6" s="1"/>
  <c r="DB68" i="6"/>
  <c r="CJ68" i="6"/>
  <c r="ID68" i="6" s="1"/>
  <c r="CG68" i="6"/>
  <c r="IA68" i="6" s="1"/>
  <c r="CC68" i="6"/>
  <c r="HW68" i="6" s="1"/>
  <c r="BS68" i="6"/>
  <c r="BI68" i="6" s="1"/>
  <c r="FD68" i="6" s="1"/>
  <c r="AF68" i="6"/>
  <c r="AC68" i="6"/>
  <c r="W68" i="6"/>
  <c r="J68" i="6"/>
  <c r="HZ67" i="6"/>
  <c r="HY67" i="6"/>
  <c r="FS67" i="6"/>
  <c r="FQ67" i="6"/>
  <c r="FJ67" i="6"/>
  <c r="FI67" i="6"/>
  <c r="FA67" i="6"/>
  <c r="EZ67" i="6"/>
  <c r="EY67" i="6"/>
  <c r="EX67" i="6"/>
  <c r="FN67" i="6" s="1"/>
  <c r="EW67" i="6"/>
  <c r="EI67" i="6"/>
  <c r="EH67" i="6"/>
  <c r="EG67" i="6"/>
  <c r="EF67" i="6"/>
  <c r="EE67" i="6"/>
  <c r="ED67" i="6"/>
  <c r="EC67" i="6"/>
  <c r="EB67" i="6"/>
  <c r="EA67" i="6"/>
  <c r="DZ67" i="6"/>
  <c r="DY67" i="6"/>
  <c r="DX67" i="6"/>
  <c r="DW67" i="6"/>
  <c r="DV67" i="6"/>
  <c r="CL67" i="6" s="1"/>
  <c r="IF67" i="6" s="1"/>
  <c r="DU67" i="6"/>
  <c r="CK67" i="6" s="1"/>
  <c r="IE67" i="6" s="1"/>
  <c r="DT67" i="6"/>
  <c r="DS67" i="6"/>
  <c r="FP67" i="6" s="1"/>
  <c r="DR67" i="6"/>
  <c r="FO67" i="6" s="1"/>
  <c r="DQ67" i="6"/>
  <c r="DP67" i="6"/>
  <c r="FM67" i="6" s="1"/>
  <c r="DO67" i="6"/>
  <c r="FL67" i="6" s="1"/>
  <c r="DN67" i="6"/>
  <c r="CD67" i="6" s="1"/>
  <c r="HX67" i="6" s="1"/>
  <c r="DM67" i="6"/>
  <c r="CC67" i="6" s="1"/>
  <c r="HW67" i="6" s="1"/>
  <c r="DL67" i="6"/>
  <c r="DK67" i="6"/>
  <c r="FH67" i="6" s="1"/>
  <c r="DJ67" i="6"/>
  <c r="FG67" i="6" s="1"/>
  <c r="DG67" i="6"/>
  <c r="DC67" i="6"/>
  <c r="DD67" i="6" s="1"/>
  <c r="DB67" i="6"/>
  <c r="CI67" i="6"/>
  <c r="IC67" i="6" s="1"/>
  <c r="CF67" i="6"/>
  <c r="CE67" i="6"/>
  <c r="BS67" i="6"/>
  <c r="BI67" i="6"/>
  <c r="FD67" i="6" s="1"/>
  <c r="AF67" i="6"/>
  <c r="AC67" i="6"/>
  <c r="W67" i="6"/>
  <c r="J67" i="6"/>
  <c r="IC66" i="6"/>
  <c r="HT66" i="6"/>
  <c r="FM66" i="6"/>
  <c r="FA66" i="6"/>
  <c r="EZ66" i="6"/>
  <c r="EY66" i="6"/>
  <c r="EX66" i="6"/>
  <c r="EW66" i="6"/>
  <c r="EI66" i="6"/>
  <c r="EH66" i="6"/>
  <c r="EG66" i="6"/>
  <c r="EF66" i="6"/>
  <c r="EE66" i="6"/>
  <c r="ED66" i="6"/>
  <c r="EC66" i="6"/>
  <c r="EB66" i="6"/>
  <c r="EA66" i="6"/>
  <c r="DZ66" i="6"/>
  <c r="DY66" i="6"/>
  <c r="DX66" i="6"/>
  <c r="DW66" i="6"/>
  <c r="DV66" i="6"/>
  <c r="DU66" i="6"/>
  <c r="DT66" i="6"/>
  <c r="FQ66" i="6" s="1"/>
  <c r="DS66" i="6"/>
  <c r="CI66" i="6" s="1"/>
  <c r="DR66" i="6"/>
  <c r="FO66" i="6" s="1"/>
  <c r="DQ66" i="6"/>
  <c r="FN66" i="6" s="1"/>
  <c r="DP66" i="6"/>
  <c r="CF66" i="6" s="1"/>
  <c r="HZ66" i="6" s="1"/>
  <c r="DO66" i="6"/>
  <c r="DN66" i="6"/>
  <c r="DM66" i="6"/>
  <c r="DL66" i="6"/>
  <c r="FI66" i="6" s="1"/>
  <c r="DK66" i="6"/>
  <c r="CA66" i="6" s="1"/>
  <c r="HU66" i="6" s="1"/>
  <c r="DJ66" i="6"/>
  <c r="FG66" i="6" s="1"/>
  <c r="DG66" i="6"/>
  <c r="DD66" i="6"/>
  <c r="DC66" i="6"/>
  <c r="DB66" i="6"/>
  <c r="CK66" i="6"/>
  <c r="IE66" i="6" s="1"/>
  <c r="CH66" i="6"/>
  <c r="IB66" i="6" s="1"/>
  <c r="CG66" i="6"/>
  <c r="IA66" i="6" s="1"/>
  <c r="CC66" i="6"/>
  <c r="HW66" i="6" s="1"/>
  <c r="BZ66" i="6"/>
  <c r="BS66" i="6"/>
  <c r="BI66" i="6"/>
  <c r="FD66" i="6" s="1"/>
  <c r="AF66" i="6"/>
  <c r="AC66" i="6"/>
  <c r="W66" i="6"/>
  <c r="J66" i="6"/>
  <c r="ID65" i="6"/>
  <c r="FR65" i="6"/>
  <c r="FA65" i="6"/>
  <c r="CC65" i="6" s="1"/>
  <c r="HW65" i="6" s="1"/>
  <c r="EZ65" i="6"/>
  <c r="EY65" i="6"/>
  <c r="EX65" i="6"/>
  <c r="EW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DN65" i="6"/>
  <c r="DM65" i="6"/>
  <c r="FJ65" i="6" s="1"/>
  <c r="DL65" i="6"/>
  <c r="DK65" i="6"/>
  <c r="DJ65" i="6"/>
  <c r="FG65" i="6" s="1"/>
  <c r="DG65" i="6"/>
  <c r="DD65" i="6"/>
  <c r="DC65" i="6"/>
  <c r="DB65" i="6"/>
  <c r="CJ65" i="6"/>
  <c r="CH65" i="6"/>
  <c r="IB65" i="6" s="1"/>
  <c r="CB65" i="6"/>
  <c r="HV65" i="6" s="1"/>
  <c r="BZ65" i="6"/>
  <c r="BS65" i="6"/>
  <c r="BI65" i="6" s="1"/>
  <c r="FD65" i="6" s="1"/>
  <c r="AF65" i="6"/>
  <c r="AC65" i="6"/>
  <c r="W65" i="6"/>
  <c r="J65" i="6"/>
  <c r="IE64" i="6"/>
  <c r="FJ64" i="6"/>
  <c r="FI64" i="6"/>
  <c r="FA64" i="6"/>
  <c r="EZ64" i="6"/>
  <c r="EY64" i="6"/>
  <c r="EX64" i="6"/>
  <c r="CL64" i="6" s="1"/>
  <c r="IF64" i="6" s="1"/>
  <c r="EW64" i="6"/>
  <c r="EI64" i="6"/>
  <c r="EH64" i="6"/>
  <c r="EG64" i="6"/>
  <c r="EF64" i="6"/>
  <c r="EE64" i="6"/>
  <c r="ED64" i="6"/>
  <c r="EC64" i="6"/>
  <c r="EB64" i="6"/>
  <c r="EA64" i="6"/>
  <c r="DZ64" i="6"/>
  <c r="DY64" i="6"/>
  <c r="DX64" i="6"/>
  <c r="DW64" i="6"/>
  <c r="DV64" i="6"/>
  <c r="DU64" i="6"/>
  <c r="CK64" i="6" s="1"/>
  <c r="DT64" i="6"/>
  <c r="DS64" i="6"/>
  <c r="FP64" i="6" s="1"/>
  <c r="DR64" i="6"/>
  <c r="DQ64" i="6"/>
  <c r="DP64" i="6"/>
  <c r="DO64" i="6"/>
  <c r="DN64" i="6"/>
  <c r="DM64" i="6"/>
  <c r="CC64" i="6" s="1"/>
  <c r="HW64" i="6" s="1"/>
  <c r="DL64" i="6"/>
  <c r="DK64" i="6"/>
  <c r="FH64" i="6" s="1"/>
  <c r="DJ64" i="6"/>
  <c r="DG64" i="6"/>
  <c r="DC64" i="6"/>
  <c r="DD64" i="6" s="1"/>
  <c r="DB64" i="6"/>
  <c r="CJ64" i="6"/>
  <c r="ID64" i="6" s="1"/>
  <c r="CE64" i="6"/>
  <c r="HY64" i="6" s="1"/>
  <c r="BS64" i="6"/>
  <c r="BI64" i="6" s="1"/>
  <c r="FD64" i="6" s="1"/>
  <c r="AF64" i="6"/>
  <c r="AC64" i="6"/>
  <c r="W64" i="6"/>
  <c r="J64" i="6"/>
  <c r="FA63" i="6"/>
  <c r="EZ63" i="6"/>
  <c r="EY63" i="6"/>
  <c r="EX63" i="6"/>
  <c r="EW63" i="6"/>
  <c r="FL63" i="6" s="1"/>
  <c r="EI63" i="6"/>
  <c r="EH63" i="6"/>
  <c r="EG63" i="6"/>
  <c r="EF63" i="6"/>
  <c r="EE63" i="6"/>
  <c r="ED63" i="6"/>
  <c r="EC63" i="6"/>
  <c r="EB63" i="6"/>
  <c r="EA63" i="6"/>
  <c r="DZ63" i="6"/>
  <c r="DY63" i="6"/>
  <c r="DX63" i="6"/>
  <c r="DW63" i="6"/>
  <c r="DV63" i="6"/>
  <c r="DU63" i="6"/>
  <c r="DT63" i="6"/>
  <c r="CJ63" i="6" s="1"/>
  <c r="ID63" i="6" s="1"/>
  <c r="DS63" i="6"/>
  <c r="FP63" i="6" s="1"/>
  <c r="DR63" i="6"/>
  <c r="DQ63" i="6"/>
  <c r="DP63" i="6"/>
  <c r="DO63" i="6"/>
  <c r="DN63" i="6"/>
  <c r="DM63" i="6"/>
  <c r="DL63" i="6"/>
  <c r="DK63" i="6"/>
  <c r="FH63" i="6" s="1"/>
  <c r="DJ63" i="6"/>
  <c r="DG63" i="6"/>
  <c r="DC63" i="6"/>
  <c r="DB63" i="6"/>
  <c r="DD63" i="6" s="1"/>
  <c r="BS63" i="6"/>
  <c r="BK63" i="6"/>
  <c r="BI63" i="6"/>
  <c r="FD63" i="6" s="1"/>
  <c r="AF63" i="6"/>
  <c r="AC63" i="6"/>
  <c r="W63" i="6"/>
  <c r="J63" i="6"/>
  <c r="FM62" i="6"/>
  <c r="FA62" i="6"/>
  <c r="EZ62" i="6"/>
  <c r="EY62" i="6"/>
  <c r="EX62" i="6"/>
  <c r="EW62" i="6"/>
  <c r="FK62" i="6" s="1"/>
  <c r="EI62" i="6"/>
  <c r="EH62" i="6"/>
  <c r="EG62" i="6"/>
  <c r="EF62" i="6"/>
  <c r="EE62" i="6"/>
  <c r="ED62" i="6"/>
  <c r="EC62" i="6"/>
  <c r="EB62" i="6"/>
  <c r="EA62" i="6"/>
  <c r="DZ62" i="6"/>
  <c r="DY62" i="6"/>
  <c r="DX62" i="6"/>
  <c r="DW62" i="6"/>
  <c r="DV62" i="6"/>
  <c r="CL62" i="6" s="1"/>
  <c r="IF62" i="6" s="1"/>
  <c r="DU62" i="6"/>
  <c r="DT62" i="6"/>
  <c r="DS62" i="6"/>
  <c r="FP62" i="6" s="1"/>
  <c r="DR62" i="6"/>
  <c r="DQ62" i="6"/>
  <c r="DP62" i="6"/>
  <c r="DO62" i="6"/>
  <c r="DN62" i="6"/>
  <c r="DM62" i="6"/>
  <c r="DL62" i="6"/>
  <c r="DK62" i="6"/>
  <c r="FH62" i="6" s="1"/>
  <c r="DJ62" i="6"/>
  <c r="DG62" i="6"/>
  <c r="DC62" i="6"/>
  <c r="DB62" i="6"/>
  <c r="DD62" i="6" s="1"/>
  <c r="CA62" i="6"/>
  <c r="HU62" i="6" s="1"/>
  <c r="BS62" i="6"/>
  <c r="BI62" i="6"/>
  <c r="FD62" i="6" s="1"/>
  <c r="AF62" i="6"/>
  <c r="AC62" i="6"/>
  <c r="W62" i="6"/>
  <c r="J62" i="6"/>
  <c r="IE61" i="6"/>
  <c r="FK61" i="6"/>
  <c r="FA61" i="6"/>
  <c r="CE61" i="6" s="1"/>
  <c r="HY61" i="6" s="1"/>
  <c r="EZ61" i="6"/>
  <c r="EY61" i="6"/>
  <c r="EX61" i="6"/>
  <c r="EW61" i="6"/>
  <c r="EI61" i="6"/>
  <c r="EH61" i="6"/>
  <c r="EG61" i="6"/>
  <c r="EF61" i="6"/>
  <c r="EE61" i="6"/>
  <c r="ED61" i="6"/>
  <c r="EC61" i="6"/>
  <c r="EB61" i="6"/>
  <c r="EA61" i="6"/>
  <c r="DZ61" i="6"/>
  <c r="DY61" i="6"/>
  <c r="DX61" i="6"/>
  <c r="DW61" i="6"/>
  <c r="DV61" i="6"/>
  <c r="DU61" i="6"/>
  <c r="FR61" i="6" s="1"/>
  <c r="DT61" i="6"/>
  <c r="DS61" i="6"/>
  <c r="DR61" i="6"/>
  <c r="DQ61" i="6"/>
  <c r="DP61" i="6"/>
  <c r="FM61" i="6" s="1"/>
  <c r="DO61" i="6"/>
  <c r="DN61" i="6"/>
  <c r="DM61" i="6"/>
  <c r="FJ61" i="6" s="1"/>
  <c r="DL61" i="6"/>
  <c r="DK61" i="6"/>
  <c r="CA61" i="6" s="1"/>
  <c r="HU61" i="6" s="1"/>
  <c r="DJ61" i="6"/>
  <c r="DG61" i="6"/>
  <c r="DC61" i="6"/>
  <c r="DD61" i="6" s="1"/>
  <c r="DB61" i="6"/>
  <c r="CK61" i="6"/>
  <c r="CJ61" i="6"/>
  <c r="ID61" i="6" s="1"/>
  <c r="CG61" i="6"/>
  <c r="IA61" i="6" s="1"/>
  <c r="CF61" i="6"/>
  <c r="HZ61" i="6" s="1"/>
  <c r="BS61" i="6"/>
  <c r="BI61" i="6"/>
  <c r="FD61" i="6" s="1"/>
  <c r="AF61" i="6"/>
  <c r="AC61" i="6"/>
  <c r="W61" i="6"/>
  <c r="J61" i="6"/>
  <c r="FM60" i="6"/>
  <c r="FD60" i="6"/>
  <c r="FA60" i="6"/>
  <c r="EZ60" i="6"/>
  <c r="EY60" i="6"/>
  <c r="EX60" i="6"/>
  <c r="EW60" i="6"/>
  <c r="EI60" i="6"/>
  <c r="EH60" i="6"/>
  <c r="EG60" i="6"/>
  <c r="EF60" i="6"/>
  <c r="EE60" i="6"/>
  <c r="ED60" i="6"/>
  <c r="EC60" i="6"/>
  <c r="EB60" i="6"/>
  <c r="EA60" i="6"/>
  <c r="DZ60" i="6"/>
  <c r="DY60" i="6"/>
  <c r="DX60" i="6"/>
  <c r="DW60" i="6"/>
  <c r="DV60" i="6"/>
  <c r="FS60" i="6" s="1"/>
  <c r="DU60" i="6"/>
  <c r="DT60" i="6"/>
  <c r="DS60" i="6"/>
  <c r="DR60" i="6"/>
  <c r="DQ60" i="6"/>
  <c r="CG60" i="6" s="1"/>
  <c r="IA60" i="6" s="1"/>
  <c r="DP60" i="6"/>
  <c r="DO60" i="6"/>
  <c r="DN60" i="6"/>
  <c r="FK60" i="6" s="1"/>
  <c r="DM60" i="6"/>
  <c r="DL60" i="6"/>
  <c r="DK60" i="6"/>
  <c r="DJ60" i="6"/>
  <c r="DG60" i="6"/>
  <c r="DC60" i="6"/>
  <c r="DB60" i="6"/>
  <c r="CJ60" i="6"/>
  <c r="ID60" i="6" s="1"/>
  <c r="CI60" i="6"/>
  <c r="IC60" i="6" s="1"/>
  <c r="BZ60" i="6"/>
  <c r="BS60" i="6"/>
  <c r="BI60" i="6" s="1"/>
  <c r="AF60" i="6"/>
  <c r="AC60" i="6"/>
  <c r="W60" i="6"/>
  <c r="J60" i="6"/>
  <c r="FR59" i="6"/>
  <c r="FA59" i="6"/>
  <c r="EZ59" i="6"/>
  <c r="EY59" i="6"/>
  <c r="EX59" i="6"/>
  <c r="EW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FQ59" i="6" s="1"/>
  <c r="DS59" i="6"/>
  <c r="DR59" i="6"/>
  <c r="DQ59" i="6"/>
  <c r="DP59" i="6"/>
  <c r="DO59" i="6"/>
  <c r="DN59" i="6"/>
  <c r="DM59" i="6"/>
  <c r="FJ59" i="6" s="1"/>
  <c r="DL59" i="6"/>
  <c r="DK59" i="6"/>
  <c r="DJ59" i="6"/>
  <c r="DG59" i="6"/>
  <c r="DC59" i="6"/>
  <c r="DD59" i="6" s="1"/>
  <c r="DB59" i="6"/>
  <c r="CJ59" i="6"/>
  <c r="ID59" i="6" s="1"/>
  <c r="BS59" i="6"/>
  <c r="BI59" i="6" s="1"/>
  <c r="FD59" i="6" s="1"/>
  <c r="AF59" i="6"/>
  <c r="AC59" i="6"/>
  <c r="W59" i="6"/>
  <c r="J59" i="6"/>
  <c r="FO58" i="6"/>
  <c r="FG58" i="6"/>
  <c r="FA58" i="6"/>
  <c r="EZ58" i="6"/>
  <c r="EY58" i="6"/>
  <c r="EX58" i="6"/>
  <c r="CG58" i="6" s="1"/>
  <c r="IA58" i="6" s="1"/>
  <c r="EW58" i="6"/>
  <c r="EI58" i="6"/>
  <c r="EH58" i="6"/>
  <c r="EG58" i="6"/>
  <c r="EF58" i="6"/>
  <c r="EE58" i="6"/>
  <c r="ED58" i="6"/>
  <c r="EC58" i="6"/>
  <c r="EB58" i="6"/>
  <c r="EA58" i="6"/>
  <c r="DZ58" i="6"/>
  <c r="DY58" i="6"/>
  <c r="DX58" i="6"/>
  <c r="DW58" i="6"/>
  <c r="DV58" i="6"/>
  <c r="FS58" i="6" s="1"/>
  <c r="DU58" i="6"/>
  <c r="FR58" i="6" s="1"/>
  <c r="DT58" i="6"/>
  <c r="FQ58" i="6" s="1"/>
  <c r="DS58" i="6"/>
  <c r="CI58" i="6" s="1"/>
  <c r="IC58" i="6" s="1"/>
  <c r="DR58" i="6"/>
  <c r="CH58" i="6" s="1"/>
  <c r="IB58" i="6" s="1"/>
  <c r="DQ58" i="6"/>
  <c r="FN58" i="6" s="1"/>
  <c r="DP58" i="6"/>
  <c r="FM58" i="6" s="1"/>
  <c r="DO58" i="6"/>
  <c r="FL58" i="6" s="1"/>
  <c r="DN58" i="6"/>
  <c r="FK58" i="6" s="1"/>
  <c r="DM58" i="6"/>
  <c r="FJ58" i="6" s="1"/>
  <c r="DL58" i="6"/>
  <c r="FI58" i="6" s="1"/>
  <c r="DK58" i="6"/>
  <c r="DJ58" i="6"/>
  <c r="BZ58" i="6" s="1"/>
  <c r="DG58" i="6"/>
  <c r="DC58" i="6"/>
  <c r="DD58" i="6" s="1"/>
  <c r="DB58" i="6"/>
  <c r="CK58" i="6"/>
  <c r="IE58" i="6" s="1"/>
  <c r="CJ58" i="6"/>
  <c r="ID58" i="6" s="1"/>
  <c r="CE58" i="6"/>
  <c r="HY58" i="6" s="1"/>
  <c r="CC58" i="6"/>
  <c r="HW58" i="6" s="1"/>
  <c r="CB58" i="6"/>
  <c r="HV58" i="6" s="1"/>
  <c r="BS58" i="6"/>
  <c r="BI58" i="6" s="1"/>
  <c r="FD58" i="6" s="1"/>
  <c r="AF58" i="6"/>
  <c r="AC58" i="6"/>
  <c r="W58" i="6"/>
  <c r="J58" i="6"/>
  <c r="FR57" i="6"/>
  <c r="FA57" i="6"/>
  <c r="EZ57" i="6"/>
  <c r="EY57" i="6"/>
  <c r="EX57" i="6"/>
  <c r="CD57" i="6" s="1"/>
  <c r="HX57" i="6" s="1"/>
  <c r="EW57" i="6"/>
  <c r="CL57" i="6" s="1"/>
  <c r="IF57" i="6" s="1"/>
  <c r="EI57" i="6"/>
  <c r="EH57" i="6"/>
  <c r="EG57" i="6"/>
  <c r="EF57" i="6"/>
  <c r="EE57" i="6"/>
  <c r="ED57" i="6"/>
  <c r="EC57" i="6"/>
  <c r="EB57" i="6"/>
  <c r="EA57" i="6"/>
  <c r="DZ57" i="6"/>
  <c r="DY57" i="6"/>
  <c r="DX57" i="6"/>
  <c r="DW57" i="6"/>
  <c r="DV57" i="6"/>
  <c r="DU57" i="6"/>
  <c r="DT57" i="6"/>
  <c r="DS57" i="6"/>
  <c r="DR57" i="6"/>
  <c r="DQ57" i="6"/>
  <c r="FN57" i="6" s="1"/>
  <c r="DP57" i="6"/>
  <c r="FM57" i="6" s="1"/>
  <c r="DO57" i="6"/>
  <c r="DN57" i="6"/>
  <c r="DM57" i="6"/>
  <c r="FJ57" i="6" s="1"/>
  <c r="DL57" i="6"/>
  <c r="CB57" i="6" s="1"/>
  <c r="HV57" i="6" s="1"/>
  <c r="DK57" i="6"/>
  <c r="DJ57" i="6"/>
  <c r="DG57" i="6"/>
  <c r="DH57" i="6" s="1"/>
  <c r="DI57" i="6" s="1"/>
  <c r="DC57" i="6"/>
  <c r="DD57" i="6" s="1"/>
  <c r="DB57" i="6"/>
  <c r="CE57" i="6"/>
  <c r="HY57" i="6" s="1"/>
  <c r="BS57" i="6"/>
  <c r="BI57" i="6"/>
  <c r="FD57" i="6" s="1"/>
  <c r="AF57" i="6"/>
  <c r="AC57" i="6"/>
  <c r="W57" i="6"/>
  <c r="J57" i="6"/>
  <c r="ID56" i="6"/>
  <c r="IB56" i="6"/>
  <c r="IA56" i="6"/>
  <c r="HV56" i="6"/>
  <c r="HT56" i="6"/>
  <c r="FL56" i="6"/>
  <c r="FA56" i="6"/>
  <c r="EZ56" i="6"/>
  <c r="EY56" i="6"/>
  <c r="EX56" i="6"/>
  <c r="EW56" i="6"/>
  <c r="EI56" i="6"/>
  <c r="EH56" i="6"/>
  <c r="EG56" i="6"/>
  <c r="EF56" i="6"/>
  <c r="EE56" i="6"/>
  <c r="ED56" i="6"/>
  <c r="EC56" i="6"/>
  <c r="EB56" i="6"/>
  <c r="EA56" i="6"/>
  <c r="DZ56" i="6"/>
  <c r="DY56" i="6"/>
  <c r="DX56" i="6"/>
  <c r="DW56" i="6"/>
  <c r="DV56" i="6"/>
  <c r="DU56" i="6"/>
  <c r="FR56" i="6" s="1"/>
  <c r="DT56" i="6"/>
  <c r="FQ56" i="6" s="1"/>
  <c r="DS56" i="6"/>
  <c r="FP56" i="6" s="1"/>
  <c r="DR56" i="6"/>
  <c r="FO56" i="6" s="1"/>
  <c r="DQ56" i="6"/>
  <c r="FN56" i="6" s="1"/>
  <c r="DP56" i="6"/>
  <c r="FM56" i="6" s="1"/>
  <c r="DO56" i="6"/>
  <c r="CE56" i="6" s="1"/>
  <c r="HY56" i="6" s="1"/>
  <c r="DN56" i="6"/>
  <c r="DM56" i="6"/>
  <c r="FJ56" i="6" s="1"/>
  <c r="DL56" i="6"/>
  <c r="FI56" i="6" s="1"/>
  <c r="DK56" i="6"/>
  <c r="FH56" i="6" s="1"/>
  <c r="DJ56" i="6"/>
  <c r="FG56" i="6" s="1"/>
  <c r="DG56" i="6"/>
  <c r="DD56" i="6"/>
  <c r="DC56" i="6"/>
  <c r="DB56" i="6"/>
  <c r="CK56" i="6"/>
  <c r="IE56" i="6" s="1"/>
  <c r="CJ56" i="6"/>
  <c r="CI56" i="6"/>
  <c r="IC56" i="6" s="1"/>
  <c r="CH56" i="6"/>
  <c r="CG56" i="6"/>
  <c r="CF56" i="6"/>
  <c r="HZ56" i="6" s="1"/>
  <c r="CC56" i="6"/>
  <c r="HW56" i="6" s="1"/>
  <c r="CB56" i="6"/>
  <c r="CA56" i="6"/>
  <c r="BZ56" i="6"/>
  <c r="BS56" i="6"/>
  <c r="BI56" i="6"/>
  <c r="FD56" i="6" s="1"/>
  <c r="AF56" i="6"/>
  <c r="AC56" i="6"/>
  <c r="W56" i="6"/>
  <c r="J56" i="6"/>
  <c r="FM55" i="6"/>
  <c r="FA55" i="6"/>
  <c r="FN55" i="6" s="1"/>
  <c r="EZ55" i="6"/>
  <c r="EY55" i="6"/>
  <c r="EX55" i="6"/>
  <c r="EW55" i="6"/>
  <c r="EI55" i="6"/>
  <c r="EH55" i="6"/>
  <c r="EG55" i="6"/>
  <c r="EF55" i="6"/>
  <c r="EE55" i="6"/>
  <c r="ED55" i="6"/>
  <c r="EC55" i="6"/>
  <c r="EB55" i="6"/>
  <c r="EA55" i="6"/>
  <c r="DZ55" i="6"/>
  <c r="DY55" i="6"/>
  <c r="DX55" i="6"/>
  <c r="DW55" i="6"/>
  <c r="DV55" i="6"/>
  <c r="FS55" i="6" s="1"/>
  <c r="DU55" i="6"/>
  <c r="FR55" i="6" s="1"/>
  <c r="DT55" i="6"/>
  <c r="DS55" i="6"/>
  <c r="DR55" i="6"/>
  <c r="FO55" i="6" s="1"/>
  <c r="DQ55" i="6"/>
  <c r="DP55" i="6"/>
  <c r="CF55" i="6" s="1"/>
  <c r="HZ55" i="6" s="1"/>
  <c r="DO55" i="6"/>
  <c r="FL55" i="6" s="1"/>
  <c r="DN55" i="6"/>
  <c r="FK55" i="6" s="1"/>
  <c r="DM55" i="6"/>
  <c r="FJ55" i="6" s="1"/>
  <c r="DL55" i="6"/>
  <c r="DK55" i="6"/>
  <c r="CA55" i="6" s="1"/>
  <c r="HU55" i="6" s="1"/>
  <c r="DJ55" i="6"/>
  <c r="FG55" i="6" s="1"/>
  <c r="DG55" i="6"/>
  <c r="DC55" i="6"/>
  <c r="DD55" i="6" s="1"/>
  <c r="DB55" i="6"/>
  <c r="CH55" i="6"/>
  <c r="IB55" i="6" s="1"/>
  <c r="CC55" i="6"/>
  <c r="HW55" i="6" s="1"/>
  <c r="BS55" i="6"/>
  <c r="BI55" i="6" s="1"/>
  <c r="FD55" i="6" s="1"/>
  <c r="AF55" i="6"/>
  <c r="AC55" i="6"/>
  <c r="W55" i="6"/>
  <c r="J55" i="6"/>
  <c r="HW54" i="6"/>
  <c r="FR54" i="6"/>
  <c r="FJ54" i="6"/>
  <c r="FH54" i="6"/>
  <c r="FA54" i="6"/>
  <c r="EZ54" i="6"/>
  <c r="EY54" i="6"/>
  <c r="EX54" i="6"/>
  <c r="CG54" i="6" s="1"/>
  <c r="IA54" i="6" s="1"/>
  <c r="EW54" i="6"/>
  <c r="EI54" i="6"/>
  <c r="EH54" i="6"/>
  <c r="EG54" i="6"/>
  <c r="EF54" i="6"/>
  <c r="EE54" i="6"/>
  <c r="ED54" i="6"/>
  <c r="EC54" i="6"/>
  <c r="EB54" i="6"/>
  <c r="EA54" i="6"/>
  <c r="DZ54" i="6"/>
  <c r="DY54" i="6"/>
  <c r="DX54" i="6"/>
  <c r="DW54" i="6"/>
  <c r="DV54" i="6"/>
  <c r="DU54" i="6"/>
  <c r="CK54" i="6" s="1"/>
  <c r="IE54" i="6" s="1"/>
  <c r="DT54" i="6"/>
  <c r="DS54" i="6"/>
  <c r="DR54" i="6"/>
  <c r="DQ54" i="6"/>
  <c r="DP54" i="6"/>
  <c r="DO54" i="6"/>
  <c r="FL54" i="6" s="1"/>
  <c r="DN54" i="6"/>
  <c r="DM54" i="6"/>
  <c r="DL54" i="6"/>
  <c r="DK54" i="6"/>
  <c r="CA54" i="6" s="1"/>
  <c r="HU54" i="6" s="1"/>
  <c r="DJ54" i="6"/>
  <c r="DG54" i="6"/>
  <c r="DC54" i="6"/>
  <c r="DD54" i="6" s="1"/>
  <c r="DB54" i="6"/>
  <c r="CF54" i="6"/>
  <c r="HZ54" i="6" s="1"/>
  <c r="CE54" i="6"/>
  <c r="HY54" i="6" s="1"/>
  <c r="CC54" i="6"/>
  <c r="BS54" i="6"/>
  <c r="BI54" i="6" s="1"/>
  <c r="FD54" i="6" s="1"/>
  <c r="BK54" i="6"/>
  <c r="AF54" i="6"/>
  <c r="AC54" i="6"/>
  <c r="W54" i="6"/>
  <c r="J54" i="6"/>
  <c r="IB53" i="6"/>
  <c r="FM53" i="6"/>
  <c r="FL53" i="6"/>
  <c r="FD53" i="6"/>
  <c r="FA53" i="6"/>
  <c r="EZ53" i="6"/>
  <c r="EY53" i="6"/>
  <c r="EX53" i="6"/>
  <c r="CI53" i="6" s="1"/>
  <c r="EW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CK53" i="6" s="1"/>
  <c r="DT53" i="6"/>
  <c r="DS53" i="6"/>
  <c r="DR53" i="6"/>
  <c r="CH53" i="6" s="1"/>
  <c r="DQ53" i="6"/>
  <c r="DP53" i="6"/>
  <c r="DO53" i="6"/>
  <c r="DN53" i="6"/>
  <c r="DM53" i="6"/>
  <c r="DL53" i="6"/>
  <c r="DK53" i="6"/>
  <c r="DJ53" i="6"/>
  <c r="BZ53" i="6" s="1"/>
  <c r="DI53" i="6"/>
  <c r="DH53" i="6"/>
  <c r="DG53" i="6"/>
  <c r="DD53" i="6"/>
  <c r="DC53" i="6"/>
  <c r="DB53" i="6"/>
  <c r="CF53" i="6"/>
  <c r="CE53" i="6"/>
  <c r="CA53" i="6"/>
  <c r="BS53" i="6"/>
  <c r="BI53" i="6"/>
  <c r="AF53" i="6"/>
  <c r="AC53" i="6"/>
  <c r="W53" i="6"/>
  <c r="J53" i="6"/>
  <c r="DD52" i="6"/>
  <c r="DH55" i="6" s="1"/>
  <c r="DI55" i="6" s="1"/>
  <c r="DB52" i="6"/>
  <c r="CY52" i="6"/>
  <c r="CX52" i="6"/>
  <c r="CW52" i="6"/>
  <c r="CV52" i="6"/>
  <c r="CU52" i="6"/>
  <c r="CT52" i="6"/>
  <c r="CM52" i="6"/>
  <c r="CL52" i="6"/>
  <c r="CK52" i="6"/>
  <c r="CJ52" i="6"/>
  <c r="CI52" i="6"/>
  <c r="CH52" i="6"/>
  <c r="CG52" i="6"/>
  <c r="CF52" i="6"/>
  <c r="CE52" i="6"/>
  <c r="CD52" i="6"/>
  <c r="CC52" i="6"/>
  <c r="CB52" i="6"/>
  <c r="CA52" i="6"/>
  <c r="BZ52" i="6"/>
  <c r="BX52" i="6"/>
  <c r="BW52" i="6"/>
  <c r="AC52" i="6" s="1"/>
  <c r="BU52" i="6"/>
  <c r="BK68" i="6" s="1"/>
  <c r="BT52" i="6"/>
  <c r="BL52" i="6"/>
  <c r="BK52" i="6"/>
  <c r="BJ52" i="6"/>
  <c r="BI52" i="6"/>
  <c r="AB52" i="6"/>
  <c r="DB51" i="6"/>
  <c r="DB50" i="6"/>
  <c r="IF49" i="6"/>
  <c r="IE49" i="6"/>
  <c r="ID49" i="6"/>
  <c r="IC49" i="6"/>
  <c r="IB49" i="6"/>
  <c r="IA49" i="6"/>
  <c r="HZ49" i="6"/>
  <c r="HY49" i="6"/>
  <c r="HX49" i="6"/>
  <c r="HW49" i="6"/>
  <c r="HV49" i="6"/>
  <c r="HU49" i="6"/>
  <c r="HT49" i="6"/>
  <c r="DB49" i="6"/>
  <c r="W49" i="6"/>
  <c r="FN48" i="6"/>
  <c r="FK48" i="6"/>
  <c r="FJ48" i="6"/>
  <c r="FA48" i="6"/>
  <c r="EZ48" i="6"/>
  <c r="EY48" i="6"/>
  <c r="EX48" i="6"/>
  <c r="EW48" i="6"/>
  <c r="EI48" i="6"/>
  <c r="EH48" i="6"/>
  <c r="EG48" i="6"/>
  <c r="EF48" i="6"/>
  <c r="EE48" i="6"/>
  <c r="ED48" i="6"/>
  <c r="EC48" i="6"/>
  <c r="EB48" i="6"/>
  <c r="EA48" i="6"/>
  <c r="DZ48" i="6"/>
  <c r="DY48" i="6"/>
  <c r="DX48" i="6"/>
  <c r="DW48" i="6"/>
  <c r="DV48" i="6"/>
  <c r="CL48" i="6" s="1"/>
  <c r="IF48" i="6" s="1"/>
  <c r="DU48" i="6"/>
  <c r="CK48" i="6" s="1"/>
  <c r="IE48" i="6" s="1"/>
  <c r="DT48" i="6"/>
  <c r="FQ48" i="6" s="1"/>
  <c r="DS48" i="6"/>
  <c r="FP48" i="6" s="1"/>
  <c r="DR48" i="6"/>
  <c r="FO48" i="6" s="1"/>
  <c r="DQ48" i="6"/>
  <c r="DP48" i="6"/>
  <c r="FM48" i="6" s="1"/>
  <c r="DO48" i="6"/>
  <c r="FL48" i="6" s="1"/>
  <c r="DN48" i="6"/>
  <c r="CD48" i="6" s="1"/>
  <c r="HX48" i="6" s="1"/>
  <c r="DM48" i="6"/>
  <c r="CC48" i="6" s="1"/>
  <c r="HW48" i="6" s="1"/>
  <c r="DL48" i="6"/>
  <c r="FI48" i="6" s="1"/>
  <c r="DK48" i="6"/>
  <c r="FH48" i="6" s="1"/>
  <c r="DJ48" i="6"/>
  <c r="FG48" i="6" s="1"/>
  <c r="DG48" i="6"/>
  <c r="DC48" i="6"/>
  <c r="DD48" i="6" s="1"/>
  <c r="DB48" i="6"/>
  <c r="CF48" i="6"/>
  <c r="HZ48" i="6" s="1"/>
  <c r="CE48" i="6"/>
  <c r="HY48" i="6" s="1"/>
  <c r="CA48" i="6"/>
  <c r="HU48" i="6" s="1"/>
  <c r="BS48" i="6"/>
  <c r="BI48" i="6"/>
  <c r="FD48" i="6" s="1"/>
  <c r="AF48" i="6"/>
  <c r="AC48" i="6"/>
  <c r="W48" i="6"/>
  <c r="J48" i="6"/>
  <c r="FP47" i="6"/>
  <c r="FL47" i="6"/>
  <c r="FH47" i="6"/>
  <c r="FA47" i="6"/>
  <c r="CC47" i="6" s="1"/>
  <c r="HW47" i="6" s="1"/>
  <c r="EZ47" i="6"/>
  <c r="EY47" i="6"/>
  <c r="EX47" i="6"/>
  <c r="EW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FS47" i="6" s="1"/>
  <c r="DU47" i="6"/>
  <c r="FR47" i="6" s="1"/>
  <c r="DT47" i="6"/>
  <c r="FQ47" i="6" s="1"/>
  <c r="DS47" i="6"/>
  <c r="DR47" i="6"/>
  <c r="FO47" i="6" s="1"/>
  <c r="DQ47" i="6"/>
  <c r="FN47" i="6" s="1"/>
  <c r="DP47" i="6"/>
  <c r="CF47" i="6" s="1"/>
  <c r="HZ47" i="6" s="1"/>
  <c r="DO47" i="6"/>
  <c r="DN47" i="6"/>
  <c r="FK47" i="6" s="1"/>
  <c r="DM47" i="6"/>
  <c r="FJ47" i="6" s="1"/>
  <c r="DL47" i="6"/>
  <c r="FI47" i="6" s="1"/>
  <c r="DK47" i="6"/>
  <c r="DJ47" i="6"/>
  <c r="FG47" i="6" s="1"/>
  <c r="DG47" i="6"/>
  <c r="DC47" i="6"/>
  <c r="DD47" i="6" s="1"/>
  <c r="DB47" i="6"/>
  <c r="CK47" i="6"/>
  <c r="IE47" i="6" s="1"/>
  <c r="CH47" i="6"/>
  <c r="IB47" i="6" s="1"/>
  <c r="CG47" i="6"/>
  <c r="IA47" i="6" s="1"/>
  <c r="BZ47" i="6"/>
  <c r="HT47" i="6" s="1"/>
  <c r="BS47" i="6"/>
  <c r="BI47" i="6" s="1"/>
  <c r="FD47" i="6" s="1"/>
  <c r="AF47" i="6"/>
  <c r="AC47" i="6"/>
  <c r="W47" i="6"/>
  <c r="J47" i="6"/>
  <c r="IE46" i="6"/>
  <c r="HW46" i="6"/>
  <c r="FJ46" i="6"/>
  <c r="FD46" i="6"/>
  <c r="FA46" i="6"/>
  <c r="EZ46" i="6"/>
  <c r="EY46" i="6"/>
  <c r="EX46" i="6"/>
  <c r="CJ46" i="6" s="1"/>
  <c r="ID46" i="6" s="1"/>
  <c r="EW46" i="6"/>
  <c r="EI46" i="6"/>
  <c r="EH46" i="6"/>
  <c r="EG46" i="6"/>
  <c r="EF46" i="6"/>
  <c r="EE46" i="6"/>
  <c r="ED46" i="6"/>
  <c r="EC46" i="6"/>
  <c r="EB46" i="6"/>
  <c r="EA46" i="6"/>
  <c r="DZ46" i="6"/>
  <c r="DY46" i="6"/>
  <c r="DX46" i="6"/>
  <c r="DW46" i="6"/>
  <c r="DV46" i="6"/>
  <c r="DU46" i="6"/>
  <c r="CK46" i="6" s="1"/>
  <c r="DT46" i="6"/>
  <c r="DS46" i="6"/>
  <c r="FP46" i="6" s="1"/>
  <c r="DR46" i="6"/>
  <c r="DQ46" i="6"/>
  <c r="DP46" i="6"/>
  <c r="FM46" i="6" s="1"/>
  <c r="DO46" i="6"/>
  <c r="FL46" i="6" s="1"/>
  <c r="DN46" i="6"/>
  <c r="DM46" i="6"/>
  <c r="CC46" i="6" s="1"/>
  <c r="DL46" i="6"/>
  <c r="DK46" i="6"/>
  <c r="FH46" i="6" s="1"/>
  <c r="DJ46" i="6"/>
  <c r="DG46" i="6"/>
  <c r="DC46" i="6"/>
  <c r="DD46" i="6" s="1"/>
  <c r="DB46" i="6"/>
  <c r="CI46" i="6"/>
  <c r="IC46" i="6" s="1"/>
  <c r="CE46" i="6"/>
  <c r="HY46" i="6" s="1"/>
  <c r="CB46" i="6"/>
  <c r="HV46" i="6" s="1"/>
  <c r="BS46" i="6"/>
  <c r="BI46" i="6" s="1"/>
  <c r="AF46" i="6"/>
  <c r="AC46" i="6"/>
  <c r="W46" i="6"/>
  <c r="J46" i="6"/>
  <c r="FQ45" i="6"/>
  <c r="FP45" i="6"/>
  <c r="FA45" i="6"/>
  <c r="EZ45" i="6"/>
  <c r="EY45" i="6"/>
  <c r="EX45" i="6"/>
  <c r="EW45" i="6"/>
  <c r="FH45" i="6" s="1"/>
  <c r="EI45" i="6"/>
  <c r="EH45" i="6"/>
  <c r="EG45" i="6"/>
  <c r="EF45" i="6"/>
  <c r="EE45" i="6"/>
  <c r="ED45" i="6"/>
  <c r="EC45" i="6"/>
  <c r="EB45" i="6"/>
  <c r="EA45" i="6"/>
  <c r="DZ45" i="6"/>
  <c r="DY45" i="6"/>
  <c r="DX45" i="6"/>
  <c r="DW45" i="6"/>
  <c r="DV45" i="6"/>
  <c r="DU45" i="6"/>
  <c r="FR45" i="6" s="1"/>
  <c r="DT45" i="6"/>
  <c r="CJ45" i="6" s="1"/>
  <c r="ID45" i="6" s="1"/>
  <c r="DS45" i="6"/>
  <c r="DR45" i="6"/>
  <c r="DQ45" i="6"/>
  <c r="DP45" i="6"/>
  <c r="FM45" i="6" s="1"/>
  <c r="DO45" i="6"/>
  <c r="DN45" i="6"/>
  <c r="FK45" i="6" s="1"/>
  <c r="DM45" i="6"/>
  <c r="FJ45" i="6" s="1"/>
  <c r="DL45" i="6"/>
  <c r="CB45" i="6" s="1"/>
  <c r="HV45" i="6" s="1"/>
  <c r="DK45" i="6"/>
  <c r="DJ45" i="6"/>
  <c r="DG45" i="6"/>
  <c r="DC45" i="6"/>
  <c r="DB45" i="6"/>
  <c r="DD45" i="6" s="1"/>
  <c r="CK45" i="6"/>
  <c r="IE45" i="6" s="1"/>
  <c r="CG45" i="6"/>
  <c r="IA45" i="6" s="1"/>
  <c r="CC45" i="6"/>
  <c r="HW45" i="6" s="1"/>
  <c r="BS45" i="6"/>
  <c r="BI45" i="6"/>
  <c r="FD45" i="6" s="1"/>
  <c r="AF45" i="6"/>
  <c r="AC45" i="6"/>
  <c r="W45" i="6"/>
  <c r="J45" i="6"/>
  <c r="IC44" i="6"/>
  <c r="IA44" i="6"/>
  <c r="FO44" i="6"/>
  <c r="FN44" i="6"/>
  <c r="FA44" i="6"/>
  <c r="EZ44" i="6"/>
  <c r="EY44" i="6"/>
  <c r="EX44" i="6"/>
  <c r="FM44" i="6" s="1"/>
  <c r="EW44" i="6"/>
  <c r="EI44" i="6"/>
  <c r="EH44" i="6"/>
  <c r="EG44" i="6"/>
  <c r="EF44" i="6"/>
  <c r="EE44" i="6"/>
  <c r="ED44" i="6"/>
  <c r="EC44" i="6"/>
  <c r="EB44" i="6"/>
  <c r="EA44" i="6"/>
  <c r="DZ44" i="6"/>
  <c r="DY44" i="6"/>
  <c r="DX44" i="6"/>
  <c r="DW44" i="6"/>
  <c r="DV44" i="6"/>
  <c r="DU44" i="6"/>
  <c r="CK44" i="6" s="1"/>
  <c r="IE44" i="6" s="1"/>
  <c r="DT44" i="6"/>
  <c r="DS44" i="6"/>
  <c r="DR44" i="6"/>
  <c r="CH44" i="6" s="1"/>
  <c r="IB44" i="6" s="1"/>
  <c r="DQ44" i="6"/>
  <c r="CG44" i="6" s="1"/>
  <c r="DP44" i="6"/>
  <c r="DO44" i="6"/>
  <c r="FL44" i="6" s="1"/>
  <c r="DN44" i="6"/>
  <c r="DM44" i="6"/>
  <c r="CC44" i="6" s="1"/>
  <c r="HW44" i="6" s="1"/>
  <c r="DL44" i="6"/>
  <c r="DK44" i="6"/>
  <c r="DJ44" i="6"/>
  <c r="FG44" i="6" s="1"/>
  <c r="DG44" i="6"/>
  <c r="DD44" i="6"/>
  <c r="DC44" i="6"/>
  <c r="DB44" i="6"/>
  <c r="CJ44" i="6"/>
  <c r="ID44" i="6" s="1"/>
  <c r="CI44" i="6"/>
  <c r="CB44" i="6"/>
  <c r="HV44" i="6" s="1"/>
  <c r="BZ44" i="6"/>
  <c r="BS44" i="6"/>
  <c r="BI44" i="6"/>
  <c r="FD44" i="6" s="1"/>
  <c r="AF44" i="6"/>
  <c r="AC44" i="6"/>
  <c r="W44" i="6"/>
  <c r="J44" i="6"/>
  <c r="HX43" i="6"/>
  <c r="FO43" i="6"/>
  <c r="FM43" i="6"/>
  <c r="FA43" i="6"/>
  <c r="EZ43" i="6"/>
  <c r="EY43" i="6"/>
  <c r="EX43" i="6"/>
  <c r="CJ43" i="6" s="1"/>
  <c r="ID43" i="6" s="1"/>
  <c r="EW43" i="6"/>
  <c r="EI43" i="6"/>
  <c r="EH43" i="6"/>
  <c r="EG43" i="6"/>
  <c r="EF43" i="6"/>
  <c r="EE43" i="6"/>
  <c r="ED43" i="6"/>
  <c r="EC43" i="6"/>
  <c r="EB43" i="6"/>
  <c r="EA43" i="6"/>
  <c r="DZ43" i="6"/>
  <c r="DY43" i="6"/>
  <c r="DX43" i="6"/>
  <c r="DW43" i="6"/>
  <c r="DV43" i="6"/>
  <c r="FS43" i="6" s="1"/>
  <c r="DU43" i="6"/>
  <c r="FR43" i="6" s="1"/>
  <c r="DT43" i="6"/>
  <c r="DS43" i="6"/>
  <c r="FP43" i="6" s="1"/>
  <c r="DR43" i="6"/>
  <c r="DQ43" i="6"/>
  <c r="DP43" i="6"/>
  <c r="DO43" i="6"/>
  <c r="FL43" i="6" s="1"/>
  <c r="DN43" i="6"/>
  <c r="FK43" i="6" s="1"/>
  <c r="DM43" i="6"/>
  <c r="FJ43" i="6" s="1"/>
  <c r="DL43" i="6"/>
  <c r="DK43" i="6"/>
  <c r="DJ43" i="6"/>
  <c r="DG43" i="6"/>
  <c r="DC43" i="6"/>
  <c r="DD43" i="6" s="1"/>
  <c r="DB43" i="6"/>
  <c r="CL43" i="6"/>
  <c r="IF43" i="6" s="1"/>
  <c r="CK43" i="6"/>
  <c r="IE43" i="6" s="1"/>
  <c r="CG43" i="6"/>
  <c r="IA43" i="6" s="1"/>
  <c r="CD43" i="6"/>
  <c r="CC43" i="6"/>
  <c r="HW43" i="6" s="1"/>
  <c r="BS43" i="6"/>
  <c r="BI43" i="6"/>
  <c r="FD43" i="6" s="1"/>
  <c r="AF43" i="6"/>
  <c r="AC43" i="6"/>
  <c r="W43" i="6"/>
  <c r="J43" i="6"/>
  <c r="IF42" i="6"/>
  <c r="FS42" i="6"/>
  <c r="FA42" i="6"/>
  <c r="EZ42" i="6"/>
  <c r="EY42" i="6"/>
  <c r="EX42" i="6"/>
  <c r="CJ42" i="6" s="1"/>
  <c r="ID42" i="6" s="1"/>
  <c r="EW42" i="6"/>
  <c r="EI42" i="6"/>
  <c r="EH42" i="6"/>
  <c r="EG42" i="6"/>
  <c r="EF42" i="6"/>
  <c r="EE42" i="6"/>
  <c r="ED42" i="6"/>
  <c r="EC42" i="6"/>
  <c r="EB42" i="6"/>
  <c r="EA42" i="6"/>
  <c r="DZ42" i="6"/>
  <c r="DY42" i="6"/>
  <c r="DX42" i="6"/>
  <c r="DW42" i="6"/>
  <c r="DV42" i="6"/>
  <c r="DU42" i="6"/>
  <c r="FR42" i="6" s="1"/>
  <c r="DT42" i="6"/>
  <c r="FQ42" i="6" s="1"/>
  <c r="DS42" i="6"/>
  <c r="FP42" i="6" s="1"/>
  <c r="DR42" i="6"/>
  <c r="FO42" i="6" s="1"/>
  <c r="DQ42" i="6"/>
  <c r="FN42" i="6" s="1"/>
  <c r="DP42" i="6"/>
  <c r="FM42" i="6" s="1"/>
  <c r="DO42" i="6"/>
  <c r="DN42" i="6"/>
  <c r="CD42" i="6" s="1"/>
  <c r="HX42" i="6" s="1"/>
  <c r="DM42" i="6"/>
  <c r="FJ42" i="6" s="1"/>
  <c r="DL42" i="6"/>
  <c r="FI42" i="6" s="1"/>
  <c r="DK42" i="6"/>
  <c r="FH42" i="6" s="1"/>
  <c r="DJ42" i="6"/>
  <c r="FG42" i="6" s="1"/>
  <c r="DG42" i="6"/>
  <c r="DD42" i="6"/>
  <c r="DC42" i="6"/>
  <c r="DB42" i="6"/>
  <c r="CF42" i="6"/>
  <c r="BS42" i="6"/>
  <c r="BI42" i="6"/>
  <c r="FD42" i="6" s="1"/>
  <c r="AF42" i="6"/>
  <c r="AC42" i="6"/>
  <c r="W42" i="6"/>
  <c r="J42" i="6"/>
  <c r="IF41" i="6"/>
  <c r="IC41" i="6"/>
  <c r="IA41" i="6"/>
  <c r="HZ41" i="6"/>
  <c r="FA41" i="6"/>
  <c r="EZ41" i="6"/>
  <c r="EY41" i="6"/>
  <c r="EX41" i="6"/>
  <c r="EW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FS41" i="6" s="1"/>
  <c r="DU41" i="6"/>
  <c r="FR41" i="6" s="1"/>
  <c r="DT41" i="6"/>
  <c r="FQ41" i="6" s="1"/>
  <c r="DS41" i="6"/>
  <c r="FP41" i="6" s="1"/>
  <c r="DR41" i="6"/>
  <c r="DQ41" i="6"/>
  <c r="DP41" i="6"/>
  <c r="FM41" i="6" s="1"/>
  <c r="DO41" i="6"/>
  <c r="DN41" i="6"/>
  <c r="FK41" i="6" s="1"/>
  <c r="DM41" i="6"/>
  <c r="FJ41" i="6" s="1"/>
  <c r="DL41" i="6"/>
  <c r="FI41" i="6" s="1"/>
  <c r="DK41" i="6"/>
  <c r="CA41" i="6" s="1"/>
  <c r="HU41" i="6" s="1"/>
  <c r="DJ41" i="6"/>
  <c r="DG41" i="6"/>
  <c r="DD41" i="6"/>
  <c r="DC41" i="6"/>
  <c r="DB41" i="6"/>
  <c r="BS41" i="6"/>
  <c r="BI41" i="6" s="1"/>
  <c r="FD41" i="6" s="1"/>
  <c r="AF41" i="6"/>
  <c r="AC41" i="6"/>
  <c r="W41" i="6"/>
  <c r="J41" i="6"/>
  <c r="IF40" i="6"/>
  <c r="IE40" i="6"/>
  <c r="ID40" i="6"/>
  <c r="IC40" i="6"/>
  <c r="IB40" i="6"/>
  <c r="IA40" i="6"/>
  <c r="HZ40" i="6"/>
  <c r="HY40" i="6"/>
  <c r="HX40" i="6"/>
  <c r="HW40" i="6"/>
  <c r="HV40" i="6"/>
  <c r="HU40" i="6"/>
  <c r="HT40" i="6"/>
  <c r="FS40" i="6"/>
  <c r="FR40" i="6"/>
  <c r="FA40" i="6"/>
  <c r="EZ40" i="6"/>
  <c r="EY40" i="6"/>
  <c r="EX40" i="6"/>
  <c r="EW40" i="6"/>
  <c r="EI40" i="6"/>
  <c r="EH40" i="6"/>
  <c r="EG40" i="6"/>
  <c r="EF40" i="6"/>
  <c r="EE40" i="6"/>
  <c r="ED40" i="6"/>
  <c r="EC40" i="6"/>
  <c r="EB40" i="6"/>
  <c r="EA40" i="6"/>
  <c r="DZ40" i="6"/>
  <c r="DY40" i="6"/>
  <c r="DX40" i="6"/>
  <c r="DW40" i="6"/>
  <c r="DV40" i="6"/>
  <c r="DU40" i="6"/>
  <c r="DT40" i="6"/>
  <c r="FQ40" i="6" s="1"/>
  <c r="DS40" i="6"/>
  <c r="FP40" i="6" s="1"/>
  <c r="DR40" i="6"/>
  <c r="DQ40" i="6"/>
  <c r="DP40" i="6"/>
  <c r="FM40" i="6" s="1"/>
  <c r="DO40" i="6"/>
  <c r="FL40" i="6" s="1"/>
  <c r="DN40" i="6"/>
  <c r="FK40" i="6" s="1"/>
  <c r="DM40" i="6"/>
  <c r="FJ40" i="6" s="1"/>
  <c r="DL40" i="6"/>
  <c r="FI40" i="6" s="1"/>
  <c r="DK40" i="6"/>
  <c r="FH40" i="6" s="1"/>
  <c r="DJ40" i="6"/>
  <c r="DG40" i="6"/>
  <c r="DC40" i="6"/>
  <c r="DD40" i="6" s="1"/>
  <c r="DB40" i="6"/>
  <c r="CV40" i="6"/>
  <c r="CT40" i="6"/>
  <c r="BX40" i="6"/>
  <c r="BU40" i="6"/>
  <c r="CY40" i="6" s="1"/>
  <c r="BS40" i="6"/>
  <c r="BR40" i="6"/>
  <c r="BI40" i="6"/>
  <c r="FD40" i="6" s="1"/>
  <c r="AF40" i="6"/>
  <c r="AC40" i="6"/>
  <c r="W40" i="6"/>
  <c r="J40" i="6"/>
  <c r="IF39" i="6"/>
  <c r="IE39" i="6"/>
  <c r="ID39" i="6"/>
  <c r="IC39" i="6"/>
  <c r="IB39" i="6"/>
  <c r="IA39" i="6"/>
  <c r="HZ39" i="6"/>
  <c r="HY39" i="6"/>
  <c r="HX39" i="6"/>
  <c r="HW39" i="6"/>
  <c r="HV39" i="6"/>
  <c r="HU39" i="6"/>
  <c r="HT39" i="6"/>
  <c r="FD39" i="6"/>
  <c r="FA39" i="6"/>
  <c r="EZ39" i="6"/>
  <c r="EY39" i="6"/>
  <c r="EX39" i="6"/>
  <c r="EW39" i="6"/>
  <c r="EI39" i="6"/>
  <c r="EH39" i="6"/>
  <c r="EG39" i="6"/>
  <c r="EF39" i="6"/>
  <c r="EE39" i="6"/>
  <c r="ED39" i="6"/>
  <c r="EC39" i="6"/>
  <c r="EB39" i="6"/>
  <c r="EA39" i="6"/>
  <c r="DZ39" i="6"/>
  <c r="DY39" i="6"/>
  <c r="DX39" i="6"/>
  <c r="DW39" i="6"/>
  <c r="DV39" i="6"/>
  <c r="FS39" i="6" s="1"/>
  <c r="DU39" i="6"/>
  <c r="FR39" i="6" s="1"/>
  <c r="DT39" i="6"/>
  <c r="FQ39" i="6" s="1"/>
  <c r="DS39" i="6"/>
  <c r="FP39" i="6" s="1"/>
  <c r="DR39" i="6"/>
  <c r="FO39" i="6" s="1"/>
  <c r="DQ39" i="6"/>
  <c r="FN39" i="6" s="1"/>
  <c r="DP39" i="6"/>
  <c r="FM39" i="6" s="1"/>
  <c r="DO39" i="6"/>
  <c r="FL39" i="6" s="1"/>
  <c r="DN39" i="6"/>
  <c r="FK39" i="6" s="1"/>
  <c r="DM39" i="6"/>
  <c r="FJ39" i="6" s="1"/>
  <c r="DL39" i="6"/>
  <c r="FI39" i="6" s="1"/>
  <c r="DK39" i="6"/>
  <c r="FH39" i="6" s="1"/>
  <c r="DJ39" i="6"/>
  <c r="FG39" i="6" s="1"/>
  <c r="DG39" i="6"/>
  <c r="DC39" i="6"/>
  <c r="DD39" i="6" s="1"/>
  <c r="DB39" i="6"/>
  <c r="CX39" i="6"/>
  <c r="BU39" i="6"/>
  <c r="BT39" i="6"/>
  <c r="BS39" i="6"/>
  <c r="BI39" i="6" s="1"/>
  <c r="BR39" i="6"/>
  <c r="AF39" i="6"/>
  <c r="AC39" i="6"/>
  <c r="W39" i="6"/>
  <c r="J39" i="6"/>
  <c r="IF38" i="6"/>
  <c r="IC38" i="6"/>
  <c r="IA38" i="6"/>
  <c r="HZ38" i="6"/>
  <c r="FR38" i="6"/>
  <c r="FA38" i="6"/>
  <c r="EZ38" i="6"/>
  <c r="EY38" i="6"/>
  <c r="EX38" i="6"/>
  <c r="EW38" i="6"/>
  <c r="EI38" i="6"/>
  <c r="EH38" i="6"/>
  <c r="EG38" i="6"/>
  <c r="EF38" i="6"/>
  <c r="EE38" i="6"/>
  <c r="ED38" i="6"/>
  <c r="EC38" i="6"/>
  <c r="EB38" i="6"/>
  <c r="EA38" i="6"/>
  <c r="DZ38" i="6"/>
  <c r="DY38" i="6"/>
  <c r="DX38" i="6"/>
  <c r="DW38" i="6"/>
  <c r="DV38" i="6"/>
  <c r="DU38" i="6"/>
  <c r="CK38" i="6" s="1"/>
  <c r="IE38" i="6" s="1"/>
  <c r="DT38" i="6"/>
  <c r="DS38" i="6"/>
  <c r="DR38" i="6"/>
  <c r="DQ38" i="6"/>
  <c r="DP38" i="6"/>
  <c r="DO38" i="6"/>
  <c r="DN38" i="6"/>
  <c r="DM38" i="6"/>
  <c r="DL38" i="6"/>
  <c r="DK38" i="6"/>
  <c r="DJ38" i="6"/>
  <c r="DG38" i="6"/>
  <c r="DC38" i="6"/>
  <c r="DB38" i="6"/>
  <c r="DD38" i="6" s="1"/>
  <c r="CA38" i="6"/>
  <c r="HU38" i="6" s="1"/>
  <c r="BS38" i="6"/>
  <c r="BI38" i="6" s="1"/>
  <c r="FD38" i="6" s="1"/>
  <c r="AF38" i="6"/>
  <c r="AC38" i="6"/>
  <c r="W38" i="6"/>
  <c r="J38" i="6"/>
  <c r="IF37" i="6"/>
  <c r="IE37" i="6"/>
  <c r="ID37" i="6"/>
  <c r="IC37" i="6"/>
  <c r="IB37" i="6"/>
  <c r="IA37" i="6"/>
  <c r="HZ37" i="6"/>
  <c r="HY37" i="6"/>
  <c r="HX37" i="6"/>
  <c r="HW37" i="6"/>
  <c r="HV37" i="6"/>
  <c r="HU37" i="6"/>
  <c r="HT37" i="6"/>
  <c r="FA37" i="6"/>
  <c r="EZ37" i="6"/>
  <c r="EY37" i="6"/>
  <c r="EX37" i="6"/>
  <c r="EW37" i="6"/>
  <c r="FG37" i="6" s="1"/>
  <c r="EI37" i="6"/>
  <c r="EH37" i="6"/>
  <c r="EG37" i="6"/>
  <c r="EF37" i="6"/>
  <c r="EE37" i="6"/>
  <c r="ED37" i="6"/>
  <c r="EC37" i="6"/>
  <c r="EB37" i="6"/>
  <c r="EA37" i="6"/>
  <c r="DZ37" i="6"/>
  <c r="DY37" i="6"/>
  <c r="DX37" i="6"/>
  <c r="DW37" i="6"/>
  <c r="DV37" i="6"/>
  <c r="DU37" i="6"/>
  <c r="DT37" i="6"/>
  <c r="FQ37" i="6" s="1"/>
  <c r="DS37" i="6"/>
  <c r="FP37" i="6" s="1"/>
  <c r="DR37" i="6"/>
  <c r="DQ37" i="6"/>
  <c r="DP37" i="6"/>
  <c r="DO37" i="6"/>
  <c r="DN37" i="6"/>
  <c r="DM37" i="6"/>
  <c r="DL37" i="6"/>
  <c r="FI37" i="6" s="1"/>
  <c r="DK37" i="6"/>
  <c r="FH37" i="6" s="1"/>
  <c r="DJ37" i="6"/>
  <c r="DG37" i="6"/>
  <c r="DC37" i="6"/>
  <c r="DB37" i="6"/>
  <c r="DD37" i="6" s="1"/>
  <c r="CY37" i="6"/>
  <c r="CX37" i="6"/>
  <c r="CV37" i="6"/>
  <c r="CU37" i="6"/>
  <c r="CT37" i="6"/>
  <c r="CM37" i="6" s="1"/>
  <c r="BX37" i="6"/>
  <c r="BW37" i="6"/>
  <c r="BV37" i="6"/>
  <c r="BU37" i="6"/>
  <c r="CW37" i="6" s="1"/>
  <c r="BT37" i="6"/>
  <c r="BS37" i="6"/>
  <c r="BR37" i="6"/>
  <c r="BI37" i="6"/>
  <c r="FD37" i="6" s="1"/>
  <c r="AF37" i="6"/>
  <c r="AC37" i="6"/>
  <c r="W37" i="6"/>
  <c r="J37" i="6"/>
  <c r="IF36" i="6"/>
  <c r="IE36" i="6"/>
  <c r="ID36" i="6"/>
  <c r="IC36" i="6"/>
  <c r="IB36" i="6"/>
  <c r="IA36" i="6"/>
  <c r="HZ36" i="6"/>
  <c r="HY36" i="6"/>
  <c r="HX36" i="6"/>
  <c r="HW36" i="6"/>
  <c r="HV36" i="6"/>
  <c r="HU36" i="6"/>
  <c r="HT36" i="6"/>
  <c r="FM36" i="6"/>
  <c r="FI36" i="6"/>
  <c r="FH36" i="6"/>
  <c r="FA36" i="6"/>
  <c r="EZ36" i="6"/>
  <c r="EY36" i="6"/>
  <c r="EX36" i="6"/>
  <c r="EW36" i="6"/>
  <c r="FL36" i="6" s="1"/>
  <c r="EI36" i="6"/>
  <c r="EH36" i="6"/>
  <c r="EG36" i="6"/>
  <c r="EF36" i="6"/>
  <c r="EE36" i="6"/>
  <c r="ED36" i="6"/>
  <c r="EC36" i="6"/>
  <c r="EB36" i="6"/>
  <c r="EA36" i="6"/>
  <c r="DZ36" i="6"/>
  <c r="DY36" i="6"/>
  <c r="DX36" i="6"/>
  <c r="DW36" i="6"/>
  <c r="DV36" i="6"/>
  <c r="DU36" i="6"/>
  <c r="FR36" i="6" s="1"/>
  <c r="DT36" i="6"/>
  <c r="FQ36" i="6" s="1"/>
  <c r="DS36" i="6"/>
  <c r="FP36" i="6" s="1"/>
  <c r="DR36" i="6"/>
  <c r="FO36" i="6" s="1"/>
  <c r="DQ36" i="6"/>
  <c r="FN36" i="6" s="1"/>
  <c r="DP36" i="6"/>
  <c r="DO36" i="6"/>
  <c r="DN36" i="6"/>
  <c r="FK36" i="6" s="1"/>
  <c r="DM36" i="6"/>
  <c r="FJ36" i="6" s="1"/>
  <c r="DL36" i="6"/>
  <c r="DK36" i="6"/>
  <c r="DJ36" i="6"/>
  <c r="FG36" i="6" s="1"/>
  <c r="DG36" i="6"/>
  <c r="DC36" i="6"/>
  <c r="DB36" i="6"/>
  <c r="CW36" i="6"/>
  <c r="CV36" i="6"/>
  <c r="CU36" i="6"/>
  <c r="BU36" i="6"/>
  <c r="CY36" i="6" s="1"/>
  <c r="BT36" i="6"/>
  <c r="BS36" i="6"/>
  <c r="BR36" i="6"/>
  <c r="BI36" i="6"/>
  <c r="FD36" i="6" s="1"/>
  <c r="AF36" i="6"/>
  <c r="AC36" i="6"/>
  <c r="W36" i="6"/>
  <c r="J36" i="6"/>
  <c r="IF35" i="6"/>
  <c r="IC35" i="6"/>
  <c r="IA35" i="6"/>
  <c r="HZ35" i="6"/>
  <c r="FQ35" i="6"/>
  <c r="FN35" i="6"/>
  <c r="FI35" i="6"/>
  <c r="FA35" i="6"/>
  <c r="FJ35" i="6" s="1"/>
  <c r="EZ35" i="6"/>
  <c r="EY35" i="6"/>
  <c r="EX35" i="6"/>
  <c r="EW35" i="6"/>
  <c r="CE35" i="6" s="1"/>
  <c r="HY35" i="6" s="1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FS35" i="6" s="1"/>
  <c r="DU35" i="6"/>
  <c r="DT35" i="6"/>
  <c r="DS35" i="6"/>
  <c r="DR35" i="6"/>
  <c r="FO35" i="6" s="1"/>
  <c r="DQ35" i="6"/>
  <c r="DP35" i="6"/>
  <c r="FM35" i="6" s="1"/>
  <c r="DO35" i="6"/>
  <c r="FL35" i="6" s="1"/>
  <c r="DN35" i="6"/>
  <c r="DM35" i="6"/>
  <c r="DL35" i="6"/>
  <c r="DK35" i="6"/>
  <c r="FH35" i="6" s="1"/>
  <c r="DJ35" i="6"/>
  <c r="FG35" i="6" s="1"/>
  <c r="DG35" i="6"/>
  <c r="DD35" i="6"/>
  <c r="DC35" i="6"/>
  <c r="DB35" i="6"/>
  <c r="CK35" i="6"/>
  <c r="IE35" i="6" s="1"/>
  <c r="CC35" i="6"/>
  <c r="HW35" i="6" s="1"/>
  <c r="CB35" i="6"/>
  <c r="HV35" i="6" s="1"/>
  <c r="BZ35" i="6"/>
  <c r="HT35" i="6" s="1"/>
  <c r="BS35" i="6"/>
  <c r="BI35" i="6" s="1"/>
  <c r="FD35" i="6" s="1"/>
  <c r="AF35" i="6"/>
  <c r="AC35" i="6"/>
  <c r="W35" i="6"/>
  <c r="J35" i="6"/>
  <c r="IF34" i="6"/>
  <c r="IE34" i="6"/>
  <c r="ID34" i="6"/>
  <c r="IC34" i="6"/>
  <c r="IB34" i="6"/>
  <c r="IA34" i="6"/>
  <c r="HZ34" i="6"/>
  <c r="HY34" i="6"/>
  <c r="HX34" i="6"/>
  <c r="HW34" i="6"/>
  <c r="HV34" i="6"/>
  <c r="HU34" i="6"/>
  <c r="HT34" i="6"/>
  <c r="FA34" i="6"/>
  <c r="EZ34" i="6"/>
  <c r="EY34" i="6"/>
  <c r="EX34" i="6"/>
  <c r="EW34" i="6"/>
  <c r="FS34" i="6" s="1"/>
  <c r="EI34" i="6"/>
  <c r="EH34" i="6"/>
  <c r="EG34" i="6"/>
  <c r="EF34" i="6"/>
  <c r="EE34" i="6"/>
  <c r="ED34" i="6"/>
  <c r="EC34" i="6"/>
  <c r="EB34" i="6"/>
  <c r="EA34" i="6"/>
  <c r="DZ34" i="6"/>
  <c r="DY34" i="6"/>
  <c r="DX34" i="6"/>
  <c r="DW34" i="6"/>
  <c r="DV34" i="6"/>
  <c r="DU34" i="6"/>
  <c r="DT34" i="6"/>
  <c r="FQ34" i="6" s="1"/>
  <c r="DS34" i="6"/>
  <c r="DR34" i="6"/>
  <c r="DQ34" i="6"/>
  <c r="DP34" i="6"/>
  <c r="DO34" i="6"/>
  <c r="DN34" i="6"/>
  <c r="DM34" i="6"/>
  <c r="DL34" i="6"/>
  <c r="FI34" i="6" s="1"/>
  <c r="DK34" i="6"/>
  <c r="DJ34" i="6"/>
  <c r="DG34" i="6"/>
  <c r="DC34" i="6"/>
  <c r="DD34" i="6" s="1"/>
  <c r="DB34" i="6"/>
  <c r="CY34" i="6"/>
  <c r="CT34" i="6"/>
  <c r="BX34" i="6"/>
  <c r="BW34" i="6"/>
  <c r="BU34" i="6"/>
  <c r="BT34" i="6"/>
  <c r="BS34" i="6"/>
  <c r="BR34" i="6"/>
  <c r="BV34" i="6" s="1"/>
  <c r="BI34" i="6"/>
  <c r="FD34" i="6" s="1"/>
  <c r="AF34" i="6"/>
  <c r="AC34" i="6"/>
  <c r="W34" i="6"/>
  <c r="J34" i="6"/>
  <c r="IF33" i="6"/>
  <c r="IE33" i="6"/>
  <c r="ID33" i="6"/>
  <c r="IC33" i="6"/>
  <c r="IB33" i="6"/>
  <c r="IA33" i="6"/>
  <c r="HZ33" i="6"/>
  <c r="HY33" i="6"/>
  <c r="HX33" i="6"/>
  <c r="HW33" i="6"/>
  <c r="HV33" i="6"/>
  <c r="HU33" i="6"/>
  <c r="HT33" i="6"/>
  <c r="FD33" i="6"/>
  <c r="FA33" i="6"/>
  <c r="EZ33" i="6"/>
  <c r="EY33" i="6"/>
  <c r="EX33" i="6"/>
  <c r="EW33" i="6"/>
  <c r="EI33" i="6"/>
  <c r="EH33" i="6"/>
  <c r="EG33" i="6"/>
  <c r="EF33" i="6"/>
  <c r="EE33" i="6"/>
  <c r="ED33" i="6"/>
  <c r="EC33" i="6"/>
  <c r="EB33" i="6"/>
  <c r="EA33" i="6"/>
  <c r="DZ33" i="6"/>
  <c r="DY33" i="6"/>
  <c r="DX33" i="6"/>
  <c r="DW33" i="6"/>
  <c r="DV33" i="6"/>
  <c r="DU33" i="6"/>
  <c r="FR33" i="6" s="1"/>
  <c r="DT33" i="6"/>
  <c r="DS33" i="6"/>
  <c r="DR33" i="6"/>
  <c r="DQ33" i="6"/>
  <c r="DP33" i="6"/>
  <c r="DO33" i="6"/>
  <c r="DN33" i="6"/>
  <c r="DM33" i="6"/>
  <c r="FJ33" i="6" s="1"/>
  <c r="DL33" i="6"/>
  <c r="FI33" i="6" s="1"/>
  <c r="DK33" i="6"/>
  <c r="DJ33" i="6"/>
  <c r="DG33" i="6"/>
  <c r="DC33" i="6"/>
  <c r="DD33" i="6" s="1"/>
  <c r="DB33" i="6"/>
  <c r="CW33" i="6"/>
  <c r="BU33" i="6"/>
  <c r="BS33" i="6"/>
  <c r="BR33" i="6"/>
  <c r="BI33" i="6"/>
  <c r="AF33" i="6"/>
  <c r="AC33" i="6"/>
  <c r="W33" i="6"/>
  <c r="J33" i="6"/>
  <c r="IF32" i="6"/>
  <c r="IC32" i="6"/>
  <c r="IA32" i="6"/>
  <c r="HZ32" i="6"/>
  <c r="HW32" i="6"/>
  <c r="FS32" i="6"/>
  <c r="FO32" i="6"/>
  <c r="FG32" i="6"/>
  <c r="FA32" i="6"/>
  <c r="CC32" i="6" s="1"/>
  <c r="EZ32" i="6"/>
  <c r="EY32" i="6"/>
  <c r="EX32" i="6"/>
  <c r="EW32" i="6"/>
  <c r="EI32" i="6"/>
  <c r="EH32" i="6"/>
  <c r="EG32" i="6"/>
  <c r="EF32" i="6"/>
  <c r="EE32" i="6"/>
  <c r="ED32" i="6"/>
  <c r="EC32" i="6"/>
  <c r="EB32" i="6"/>
  <c r="EA32" i="6"/>
  <c r="DZ32" i="6"/>
  <c r="DY32" i="6"/>
  <c r="DX32" i="6"/>
  <c r="DW32" i="6"/>
  <c r="DV32" i="6"/>
  <c r="DU32" i="6"/>
  <c r="FR32" i="6" s="1"/>
  <c r="DT32" i="6"/>
  <c r="FQ32" i="6" s="1"/>
  <c r="DS32" i="6"/>
  <c r="FP32" i="6" s="1"/>
  <c r="DR32" i="6"/>
  <c r="DQ32" i="6"/>
  <c r="FN32" i="6" s="1"/>
  <c r="DP32" i="6"/>
  <c r="FM32" i="6" s="1"/>
  <c r="DO32" i="6"/>
  <c r="CE32" i="6" s="1"/>
  <c r="HY32" i="6" s="1"/>
  <c r="DN32" i="6"/>
  <c r="CD32" i="6" s="1"/>
  <c r="HX32" i="6" s="1"/>
  <c r="DM32" i="6"/>
  <c r="FJ32" i="6" s="1"/>
  <c r="DL32" i="6"/>
  <c r="FI32" i="6" s="1"/>
  <c r="DK32" i="6"/>
  <c r="CA32" i="6" s="1"/>
  <c r="HU32" i="6" s="1"/>
  <c r="DJ32" i="6"/>
  <c r="BZ32" i="6" s="1"/>
  <c r="DG32" i="6"/>
  <c r="DD32" i="6"/>
  <c r="DC32" i="6"/>
  <c r="DB32" i="6"/>
  <c r="CJ32" i="6"/>
  <c r="ID32" i="6" s="1"/>
  <c r="CH32" i="6"/>
  <c r="IB32" i="6" s="1"/>
  <c r="CB32" i="6"/>
  <c r="HV32" i="6" s="1"/>
  <c r="BS32" i="6"/>
  <c r="BI32" i="6" s="1"/>
  <c r="FD32" i="6" s="1"/>
  <c r="AF32" i="6"/>
  <c r="AC32" i="6"/>
  <c r="W32" i="6"/>
  <c r="J32" i="6"/>
  <c r="IF31" i="6"/>
  <c r="IE31" i="6"/>
  <c r="ID31" i="6"/>
  <c r="IC31" i="6"/>
  <c r="IB31" i="6"/>
  <c r="IA31" i="6"/>
  <c r="HZ31" i="6"/>
  <c r="HY31" i="6"/>
  <c r="HX31" i="6"/>
  <c r="HW31" i="6"/>
  <c r="HV31" i="6"/>
  <c r="HU31" i="6"/>
  <c r="HT31" i="6"/>
  <c r="FD31" i="6"/>
  <c r="FA31" i="6"/>
  <c r="EZ31" i="6"/>
  <c r="EY31" i="6"/>
  <c r="EX31" i="6"/>
  <c r="EW31" i="6"/>
  <c r="FM31" i="6" s="1"/>
  <c r="EI31" i="6"/>
  <c r="EH31" i="6"/>
  <c r="EG31" i="6"/>
  <c r="EF31" i="6"/>
  <c r="EE31" i="6"/>
  <c r="ED31" i="6"/>
  <c r="EC31" i="6"/>
  <c r="EB31" i="6"/>
  <c r="EA31" i="6"/>
  <c r="DZ31" i="6"/>
  <c r="DY31" i="6"/>
  <c r="DX31" i="6"/>
  <c r="DW31" i="6"/>
  <c r="DV31" i="6"/>
  <c r="DU31" i="6"/>
  <c r="DT31" i="6"/>
  <c r="FQ31" i="6" s="1"/>
  <c r="DS31" i="6"/>
  <c r="DR31" i="6"/>
  <c r="DQ31" i="6"/>
  <c r="DP31" i="6"/>
  <c r="DO31" i="6"/>
  <c r="DN31" i="6"/>
  <c r="DM31" i="6"/>
  <c r="DL31" i="6"/>
  <c r="FI31" i="6" s="1"/>
  <c r="DK31" i="6"/>
  <c r="DJ31" i="6"/>
  <c r="DG31" i="6"/>
  <c r="DC31" i="6"/>
  <c r="DB31" i="6"/>
  <c r="DD31" i="6" s="1"/>
  <c r="CV31" i="6"/>
  <c r="BX31" i="6"/>
  <c r="BU31" i="6"/>
  <c r="CU31" i="6" s="1"/>
  <c r="BT31" i="6"/>
  <c r="BS31" i="6"/>
  <c r="BR31" i="6"/>
  <c r="BI31" i="6"/>
  <c r="AF31" i="6"/>
  <c r="AC31" i="6"/>
  <c r="W31" i="6"/>
  <c r="J31" i="6"/>
  <c r="IF30" i="6"/>
  <c r="IE30" i="6"/>
  <c r="ID30" i="6"/>
  <c r="IC30" i="6"/>
  <c r="IB30" i="6"/>
  <c r="IA30" i="6"/>
  <c r="HZ30" i="6"/>
  <c r="HY30" i="6"/>
  <c r="HX30" i="6"/>
  <c r="HW30" i="6"/>
  <c r="HV30" i="6"/>
  <c r="HU30" i="6"/>
  <c r="HT30" i="6"/>
  <c r="FD30" i="6"/>
  <c r="FA30" i="6"/>
  <c r="EZ30" i="6"/>
  <c r="EY30" i="6"/>
  <c r="EX30" i="6"/>
  <c r="EW30" i="6"/>
  <c r="EI30" i="6"/>
  <c r="EH30" i="6"/>
  <c r="EG30" i="6"/>
  <c r="EF30" i="6"/>
  <c r="EE30" i="6"/>
  <c r="ED30" i="6"/>
  <c r="EC30" i="6"/>
  <c r="EB30" i="6"/>
  <c r="EA30" i="6"/>
  <c r="DZ30" i="6"/>
  <c r="DY30" i="6"/>
  <c r="DX30" i="6"/>
  <c r="DW30" i="6"/>
  <c r="DV30" i="6"/>
  <c r="FS30" i="6" s="1"/>
  <c r="DU30" i="6"/>
  <c r="FR30" i="6" s="1"/>
  <c r="DT30" i="6"/>
  <c r="DS30" i="6"/>
  <c r="DR30" i="6"/>
  <c r="DQ30" i="6"/>
  <c r="FN30" i="6" s="1"/>
  <c r="DP30" i="6"/>
  <c r="FM30" i="6" s="1"/>
  <c r="DO30" i="6"/>
  <c r="FL30" i="6" s="1"/>
  <c r="DN30" i="6"/>
  <c r="FK30" i="6" s="1"/>
  <c r="DM30" i="6"/>
  <c r="FJ30" i="6" s="1"/>
  <c r="DL30" i="6"/>
  <c r="DK30" i="6"/>
  <c r="DJ30" i="6"/>
  <c r="DG30" i="6"/>
  <c r="DC30" i="6"/>
  <c r="DD30" i="6" s="1"/>
  <c r="DB30" i="6"/>
  <c r="BU30" i="6"/>
  <c r="BS30" i="6"/>
  <c r="BR30" i="6"/>
  <c r="BI30" i="6"/>
  <c r="AF30" i="6"/>
  <c r="AC30" i="6"/>
  <c r="W30" i="6"/>
  <c r="J30" i="6"/>
  <c r="IF29" i="6"/>
  <c r="IE29" i="6"/>
  <c r="IC29" i="6"/>
  <c r="IA29" i="6"/>
  <c r="HZ29" i="6"/>
  <c r="HW29" i="6"/>
  <c r="FO29" i="6"/>
  <c r="FK29" i="6"/>
  <c r="FA29" i="6"/>
  <c r="EZ29" i="6"/>
  <c r="EY29" i="6"/>
  <c r="EX29" i="6"/>
  <c r="EW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FS29" i="6" s="1"/>
  <c r="DU29" i="6"/>
  <c r="FR29" i="6" s="1"/>
  <c r="DT29" i="6"/>
  <c r="FQ29" i="6" s="1"/>
  <c r="DS29" i="6"/>
  <c r="FP29" i="6" s="1"/>
  <c r="DR29" i="6"/>
  <c r="CH29" i="6" s="1"/>
  <c r="DQ29" i="6"/>
  <c r="FN29" i="6" s="1"/>
  <c r="DP29" i="6"/>
  <c r="FM29" i="6" s="1"/>
  <c r="DO29" i="6"/>
  <c r="CE29" i="6" s="1"/>
  <c r="HY29" i="6" s="1"/>
  <c r="DN29" i="6"/>
  <c r="CD29" i="6" s="1"/>
  <c r="HX29" i="6" s="1"/>
  <c r="DM29" i="6"/>
  <c r="FJ29" i="6" s="1"/>
  <c r="DL29" i="6"/>
  <c r="FI29" i="6" s="1"/>
  <c r="DK29" i="6"/>
  <c r="CA29" i="6" s="1"/>
  <c r="DJ29" i="6"/>
  <c r="BZ29" i="6" s="1"/>
  <c r="DG29" i="6"/>
  <c r="DD29" i="6"/>
  <c r="DC29" i="6"/>
  <c r="DB29" i="6"/>
  <c r="CK29" i="6"/>
  <c r="CJ29" i="6"/>
  <c r="CC29" i="6"/>
  <c r="CB29" i="6"/>
  <c r="BS29" i="6"/>
  <c r="BI29" i="6" s="1"/>
  <c r="AF29" i="6"/>
  <c r="AC29" i="6"/>
  <c r="W29" i="6"/>
  <c r="J29" i="6"/>
  <c r="IF28" i="6"/>
  <c r="IE28" i="6"/>
  <c r="ID28" i="6"/>
  <c r="IC28" i="6"/>
  <c r="IB28" i="6"/>
  <c r="IA28" i="6"/>
  <c r="HZ28" i="6"/>
  <c r="HY28" i="6"/>
  <c r="HX28" i="6"/>
  <c r="HW28" i="6"/>
  <c r="HV28" i="6"/>
  <c r="HU28" i="6"/>
  <c r="HT28" i="6"/>
  <c r="FI28" i="6"/>
  <c r="FD28" i="6"/>
  <c r="FA28" i="6"/>
  <c r="EZ28" i="6"/>
  <c r="EY28" i="6"/>
  <c r="EX28" i="6"/>
  <c r="EW28" i="6"/>
  <c r="FM28" i="6" s="1"/>
  <c r="EI28" i="6"/>
  <c r="EH28" i="6"/>
  <c r="EG28" i="6"/>
  <c r="EF28" i="6"/>
  <c r="EE28" i="6"/>
  <c r="ED28" i="6"/>
  <c r="EC28" i="6"/>
  <c r="EB28" i="6"/>
  <c r="EA28" i="6"/>
  <c r="DZ28" i="6"/>
  <c r="DY28" i="6"/>
  <c r="DX28" i="6"/>
  <c r="DW28" i="6"/>
  <c r="DV28" i="6"/>
  <c r="DU28" i="6"/>
  <c r="DT28" i="6"/>
  <c r="FQ28" i="6" s="1"/>
  <c r="DS28" i="6"/>
  <c r="DR28" i="6"/>
  <c r="FO28" i="6" s="1"/>
  <c r="DQ28" i="6"/>
  <c r="FN28" i="6" s="1"/>
  <c r="DP28" i="6"/>
  <c r="DO28" i="6"/>
  <c r="DN28" i="6"/>
  <c r="DM28" i="6"/>
  <c r="DL28" i="6"/>
  <c r="DK28" i="6"/>
  <c r="DJ28" i="6"/>
  <c r="FG28" i="6" s="1"/>
  <c r="DG28" i="6"/>
  <c r="DC28" i="6"/>
  <c r="DD28" i="6" s="1"/>
  <c r="DB28" i="6"/>
  <c r="BU28" i="6"/>
  <c r="BS28" i="6"/>
  <c r="BR28" i="6"/>
  <c r="BI28" i="6"/>
  <c r="AF28" i="6"/>
  <c r="AC28" i="6"/>
  <c r="W28" i="6"/>
  <c r="J28" i="6"/>
  <c r="IF27" i="6"/>
  <c r="IE27" i="6"/>
  <c r="ID27" i="6"/>
  <c r="IC27" i="6"/>
  <c r="IB27" i="6"/>
  <c r="IA27" i="6"/>
  <c r="HZ27" i="6"/>
  <c r="HY27" i="6"/>
  <c r="HX27" i="6"/>
  <c r="HW27" i="6"/>
  <c r="HV27" i="6"/>
  <c r="HU27" i="6"/>
  <c r="HT27" i="6"/>
  <c r="FD27" i="6"/>
  <c r="FA27" i="6"/>
  <c r="EZ27" i="6"/>
  <c r="EY27" i="6"/>
  <c r="EX27" i="6"/>
  <c r="FN27" i="6" s="1"/>
  <c r="EW27" i="6"/>
  <c r="EI27" i="6"/>
  <c r="EH27" i="6"/>
  <c r="EG27" i="6"/>
  <c r="EF27" i="6"/>
  <c r="EE27" i="6"/>
  <c r="ED27" i="6"/>
  <c r="EC27" i="6"/>
  <c r="EB27" i="6"/>
  <c r="EA27" i="6"/>
  <c r="DZ27" i="6"/>
  <c r="DY27" i="6"/>
  <c r="DX27" i="6"/>
  <c r="DW27" i="6"/>
  <c r="DV27" i="6"/>
  <c r="FS27" i="6" s="1"/>
  <c r="DU27" i="6"/>
  <c r="FR27" i="6" s="1"/>
  <c r="DT27" i="6"/>
  <c r="DS27" i="6"/>
  <c r="DR27" i="6"/>
  <c r="DQ27" i="6"/>
  <c r="DP27" i="6"/>
  <c r="DO27" i="6"/>
  <c r="DN27" i="6"/>
  <c r="FK27" i="6" s="1"/>
  <c r="DM27" i="6"/>
  <c r="FJ27" i="6" s="1"/>
  <c r="DL27" i="6"/>
  <c r="DK27" i="6"/>
  <c r="DJ27" i="6"/>
  <c r="DG27" i="6"/>
  <c r="DC27" i="6"/>
  <c r="DD27" i="6" s="1"/>
  <c r="DB27" i="6"/>
  <c r="CW27" i="6"/>
  <c r="BU27" i="6"/>
  <c r="BS27" i="6"/>
  <c r="BR27" i="6"/>
  <c r="BI27" i="6"/>
  <c r="AF27" i="6"/>
  <c r="AC27" i="6"/>
  <c r="W27" i="6"/>
  <c r="J27" i="6"/>
  <c r="DB26" i="6"/>
  <c r="BJ26" i="6"/>
  <c r="DB25" i="6"/>
  <c r="DB24" i="6"/>
  <c r="IF23" i="6"/>
  <c r="IE23" i="6"/>
  <c r="ID23" i="6"/>
  <c r="IC23" i="6"/>
  <c r="IB23" i="6"/>
  <c r="IA23" i="6"/>
  <c r="HZ23" i="6"/>
  <c r="HY23" i="6"/>
  <c r="HX23" i="6"/>
  <c r="HW23" i="6"/>
  <c r="HV23" i="6"/>
  <c r="HU23" i="6"/>
  <c r="HT23" i="6"/>
  <c r="DB23" i="6"/>
  <c r="BJ19" i="6"/>
  <c r="CA17" i="6"/>
  <c r="CB17" i="6" s="1"/>
  <c r="CC17" i="6" s="1"/>
  <c r="CD17" i="6" s="1"/>
  <c r="CE17" i="6" s="1"/>
  <c r="CF17" i="6" s="1"/>
  <c r="CG17" i="6" s="1"/>
  <c r="CH17" i="6" s="1"/>
  <c r="CI17" i="6" s="1"/>
  <c r="CJ17" i="6" s="1"/>
  <c r="CK17" i="6" s="1"/>
  <c r="CL17" i="6" s="1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2" i="6"/>
  <c r="FD29" i="6" l="1"/>
  <c r="BI19" i="6"/>
  <c r="IB29" i="6"/>
  <c r="CH25" i="6"/>
  <c r="IB25" i="6" s="1"/>
  <c r="CU28" i="6"/>
  <c r="CM28" i="6" s="1"/>
  <c r="CT28" i="6"/>
  <c r="CY28" i="6"/>
  <c r="BW28" i="6"/>
  <c r="CX28" i="6"/>
  <c r="BV28" i="6"/>
  <c r="FL27" i="6"/>
  <c r="CV28" i="6"/>
  <c r="FH28" i="6"/>
  <c r="FP28" i="6"/>
  <c r="FK31" i="6"/>
  <c r="FS31" i="6"/>
  <c r="HZ42" i="6"/>
  <c r="FR34" i="6"/>
  <c r="BX30" i="6"/>
  <c r="CY30" i="6"/>
  <c r="BW30" i="6"/>
  <c r="CX30" i="6"/>
  <c r="BV30" i="6"/>
  <c r="CV30" i="6"/>
  <c r="BT30" i="6"/>
  <c r="CU30" i="6"/>
  <c r="CM30" i="6" s="1"/>
  <c r="BX27" i="6"/>
  <c r="CY27" i="6"/>
  <c r="BW27" i="6"/>
  <c r="CX27" i="6"/>
  <c r="BV27" i="6"/>
  <c r="CV27" i="6"/>
  <c r="BT27" i="6"/>
  <c r="CU27" i="6"/>
  <c r="BI26" i="6"/>
  <c r="BI21" i="6" s="1"/>
  <c r="FJ28" i="6"/>
  <c r="FR28" i="6"/>
  <c r="FG30" i="6"/>
  <c r="FO30" i="6"/>
  <c r="CC24" i="6"/>
  <c r="HW24" i="6" s="1"/>
  <c r="FM34" i="6"/>
  <c r="CX34" i="6"/>
  <c r="CM34" i="6" s="1"/>
  <c r="CV34" i="6"/>
  <c r="CU34" i="6"/>
  <c r="FS38" i="6"/>
  <c r="CE41" i="6"/>
  <c r="HY41" i="6" s="1"/>
  <c r="FL41" i="6"/>
  <c r="FL42" i="6"/>
  <c r="CE42" i="6"/>
  <c r="HY42" i="6" s="1"/>
  <c r="FQ33" i="6"/>
  <c r="FM33" i="6"/>
  <c r="FL33" i="6"/>
  <c r="FH34" i="6"/>
  <c r="HV29" i="6"/>
  <c r="CC38" i="6"/>
  <c r="HW38" i="6" s="1"/>
  <c r="FJ38" i="6"/>
  <c r="FG27" i="6"/>
  <c r="FO27" i="6"/>
  <c r="FK28" i="6"/>
  <c r="FS28" i="6"/>
  <c r="CT30" i="6"/>
  <c r="FH30" i="6"/>
  <c r="FP30" i="6"/>
  <c r="FN31" i="6"/>
  <c r="FN33" i="6"/>
  <c r="FJ34" i="6"/>
  <c r="BX28" i="6"/>
  <c r="FJ31" i="6"/>
  <c r="FK35" i="6"/>
  <c r="CD35" i="6"/>
  <c r="HX35" i="6" s="1"/>
  <c r="CT27" i="6"/>
  <c r="FH27" i="6"/>
  <c r="FP27" i="6"/>
  <c r="FL28" i="6"/>
  <c r="ID29" i="6"/>
  <c r="FG29" i="6"/>
  <c r="CW30" i="6"/>
  <c r="FI30" i="6"/>
  <c r="FQ30" i="6"/>
  <c r="FG31" i="6"/>
  <c r="FO31" i="6"/>
  <c r="HT32" i="6"/>
  <c r="BR32" i="6"/>
  <c r="FK32" i="6"/>
  <c r="FG33" i="6"/>
  <c r="FG34" i="6"/>
  <c r="FO34" i="6"/>
  <c r="FM37" i="6"/>
  <c r="HU29" i="6"/>
  <c r="FR31" i="6"/>
  <c r="FM27" i="6"/>
  <c r="CW28" i="6"/>
  <c r="FL31" i="6"/>
  <c r="CH38" i="6"/>
  <c r="IB38" i="6" s="1"/>
  <c r="CE38" i="6"/>
  <c r="CE26" i="6" s="1"/>
  <c r="CB38" i="6"/>
  <c r="HV38" i="6" s="1"/>
  <c r="BZ38" i="6"/>
  <c r="CE19" i="6"/>
  <c r="FI27" i="6"/>
  <c r="FQ27" i="6"/>
  <c r="BT28" i="6"/>
  <c r="BU29" i="6"/>
  <c r="HT29" i="6"/>
  <c r="BR29" i="6"/>
  <c r="FH29" i="6"/>
  <c r="FH31" i="6"/>
  <c r="FP31" i="6"/>
  <c r="BX33" i="6"/>
  <c r="CY33" i="6"/>
  <c r="BW33" i="6"/>
  <c r="CX33" i="6"/>
  <c r="BV33" i="6"/>
  <c r="CV33" i="6"/>
  <c r="BT33" i="6"/>
  <c r="CU33" i="6"/>
  <c r="CT33" i="6"/>
  <c r="CM33" i="6" s="1"/>
  <c r="FH33" i="6"/>
  <c r="FP33" i="6"/>
  <c r="FO33" i="6"/>
  <c r="FO37" i="6"/>
  <c r="FN38" i="6"/>
  <c r="FI38" i="6"/>
  <c r="CW31" i="6"/>
  <c r="FK34" i="6"/>
  <c r="FN37" i="6"/>
  <c r="CD38" i="6"/>
  <c r="HX38" i="6" s="1"/>
  <c r="FS45" i="6"/>
  <c r="CL45" i="6"/>
  <c r="IF45" i="6" s="1"/>
  <c r="CG46" i="6"/>
  <c r="IA46" i="6" s="1"/>
  <c r="FN46" i="6"/>
  <c r="HY52" i="6"/>
  <c r="IF52" i="6"/>
  <c r="IC52" i="6"/>
  <c r="IB52" i="6"/>
  <c r="HX52" i="6"/>
  <c r="HZ52" i="6"/>
  <c r="HT52" i="6"/>
  <c r="CB75" i="6"/>
  <c r="HV75" i="6" s="1"/>
  <c r="FI75" i="6"/>
  <c r="CJ75" i="6"/>
  <c r="ID75" i="6" s="1"/>
  <c r="FQ75" i="6"/>
  <c r="CF75" i="6"/>
  <c r="HZ75" i="6" s="1"/>
  <c r="CE75" i="6"/>
  <c r="HY75" i="6" s="1"/>
  <c r="CL75" i="6"/>
  <c r="IF75" i="6" s="1"/>
  <c r="CD75" i="6"/>
  <c r="HX75" i="6" s="1"/>
  <c r="FK33" i="6"/>
  <c r="BV31" i="6"/>
  <c r="CX31" i="6"/>
  <c r="CK32" i="6"/>
  <c r="FL34" i="6"/>
  <c r="FR35" i="6"/>
  <c r="FL38" i="6"/>
  <c r="HT44" i="6"/>
  <c r="IA52" i="6"/>
  <c r="HU52" i="6"/>
  <c r="CD56" i="6"/>
  <c r="FK56" i="6"/>
  <c r="CL56" i="6"/>
  <c r="IF56" i="6" s="1"/>
  <c r="FS56" i="6"/>
  <c r="FH32" i="6"/>
  <c r="FS33" i="6"/>
  <c r="BW31" i="6"/>
  <c r="CY31" i="6"/>
  <c r="CA35" i="6"/>
  <c r="CA24" i="6" s="1"/>
  <c r="HU24" i="6" s="1"/>
  <c r="FM38" i="6"/>
  <c r="HZ53" i="6"/>
  <c r="HY53" i="6"/>
  <c r="FL29" i="6"/>
  <c r="CM31" i="6"/>
  <c r="FL32" i="6"/>
  <c r="FN34" i="6"/>
  <c r="FP34" i="6"/>
  <c r="FP35" i="6"/>
  <c r="CT36" i="6"/>
  <c r="CM36" i="6" s="1"/>
  <c r="CX36" i="6"/>
  <c r="BV36" i="6"/>
  <c r="DD36" i="6"/>
  <c r="DD26" i="6" s="1"/>
  <c r="FS36" i="6"/>
  <c r="FJ37" i="6"/>
  <c r="FR37" i="6"/>
  <c r="FG38" i="6"/>
  <c r="FO38" i="6"/>
  <c r="CB41" i="6"/>
  <c r="HV41" i="6" s="1"/>
  <c r="CK41" i="6"/>
  <c r="IE41" i="6" s="1"/>
  <c r="CJ41" i="6"/>
  <c r="ID41" i="6" s="1"/>
  <c r="CH41" i="6"/>
  <c r="IB41" i="6" s="1"/>
  <c r="IC53" i="6"/>
  <c r="CT31" i="6"/>
  <c r="CJ35" i="6"/>
  <c r="BW36" i="6"/>
  <c r="FK37" i="6"/>
  <c r="FS37" i="6"/>
  <c r="FH38" i="6"/>
  <c r="FP38" i="6"/>
  <c r="FK38" i="6"/>
  <c r="CV39" i="6"/>
  <c r="CU39" i="6"/>
  <c r="CT39" i="6"/>
  <c r="CM39" i="6" s="1"/>
  <c r="BX39" i="6"/>
  <c r="CY39" i="6"/>
  <c r="BW39" i="6"/>
  <c r="FN40" i="6"/>
  <c r="CC41" i="6"/>
  <c r="HW41" i="6" s="1"/>
  <c r="FN41" i="6"/>
  <c r="FK42" i="6"/>
  <c r="CD45" i="6"/>
  <c r="HX45" i="6" s="1"/>
  <c r="FK53" i="6"/>
  <c r="CD53" i="6"/>
  <c r="CL53" i="6"/>
  <c r="FS53" i="6"/>
  <c r="CW34" i="6"/>
  <c r="CH35" i="6"/>
  <c r="IB35" i="6" s="1"/>
  <c r="BX36" i="6"/>
  <c r="FL37" i="6"/>
  <c r="CJ38" i="6"/>
  <c r="ID38" i="6" s="1"/>
  <c r="FQ38" i="6"/>
  <c r="CW39" i="6"/>
  <c r="FG40" i="6"/>
  <c r="FO40" i="6"/>
  <c r="CD41" i="6"/>
  <c r="HX41" i="6" s="1"/>
  <c r="BZ41" i="6"/>
  <c r="FO41" i="6"/>
  <c r="CE43" i="6"/>
  <c r="HY43" i="6" s="1"/>
  <c r="CD44" i="6"/>
  <c r="HX44" i="6" s="1"/>
  <c r="FK44" i="6"/>
  <c r="CL44" i="6"/>
  <c r="FS44" i="6"/>
  <c r="CU40" i="6"/>
  <c r="CG42" i="6"/>
  <c r="CF43" i="6"/>
  <c r="CA44" i="6"/>
  <c r="HU44" i="6" s="1"/>
  <c r="FR44" i="6"/>
  <c r="CF45" i="6"/>
  <c r="HZ45" i="6" s="1"/>
  <c r="CE45" i="6"/>
  <c r="HY45" i="6" s="1"/>
  <c r="BZ46" i="6"/>
  <c r="CH46" i="6"/>
  <c r="IB46" i="6" s="1"/>
  <c r="FG46" i="6"/>
  <c r="CA47" i="6"/>
  <c r="HU47" i="6" s="1"/>
  <c r="CI47" i="6"/>
  <c r="IC47" i="6" s="1"/>
  <c r="FM47" i="6"/>
  <c r="CJ48" i="6"/>
  <c r="ID48" i="6" s="1"/>
  <c r="CB48" i="6"/>
  <c r="HV48" i="6" s="1"/>
  <c r="CH48" i="6"/>
  <c r="IB48" i="6" s="1"/>
  <c r="BZ48" i="6"/>
  <c r="FR48" i="6"/>
  <c r="BZ54" i="6"/>
  <c r="FG54" i="6"/>
  <c r="CH54" i="6"/>
  <c r="IB54" i="6" s="1"/>
  <c r="FO54" i="6"/>
  <c r="CB59" i="6"/>
  <c r="HV59" i="6" s="1"/>
  <c r="FI59" i="6"/>
  <c r="FO59" i="6"/>
  <c r="CF59" i="6"/>
  <c r="HZ59" i="6" s="1"/>
  <c r="CL59" i="6"/>
  <c r="IF59" i="6" s="1"/>
  <c r="CC59" i="6"/>
  <c r="HW59" i="6" s="1"/>
  <c r="CK59" i="6"/>
  <c r="IE59" i="6" s="1"/>
  <c r="CI59" i="6"/>
  <c r="IC59" i="6" s="1"/>
  <c r="CA59" i="6"/>
  <c r="HU59" i="6" s="1"/>
  <c r="FH59" i="6"/>
  <c r="BZ59" i="6"/>
  <c r="FG41" i="6"/>
  <c r="BZ42" i="6"/>
  <c r="CH42" i="6"/>
  <c r="IB42" i="6" s="1"/>
  <c r="FN43" i="6"/>
  <c r="FG43" i="6"/>
  <c r="FQ43" i="6"/>
  <c r="FS48" i="6"/>
  <c r="FN53" i="6"/>
  <c r="CG53" i="6"/>
  <c r="CI54" i="6"/>
  <c r="IC54" i="6" s="1"/>
  <c r="FP54" i="6"/>
  <c r="FH55" i="6"/>
  <c r="BT40" i="6"/>
  <c r="CW40" i="6"/>
  <c r="FH41" i="6"/>
  <c r="CA42" i="6"/>
  <c r="HU42" i="6" s="1"/>
  <c r="CI42" i="6"/>
  <c r="BZ43" i="6"/>
  <c r="CH43" i="6"/>
  <c r="IB43" i="6" s="1"/>
  <c r="FH43" i="6"/>
  <c r="CE44" i="6"/>
  <c r="HY44" i="6" s="1"/>
  <c r="FN45" i="6"/>
  <c r="FI46" i="6"/>
  <c r="FQ46" i="6"/>
  <c r="HV52" i="6"/>
  <c r="ID52" i="6"/>
  <c r="BU53" i="6"/>
  <c r="HT53" i="6"/>
  <c r="FI57" i="6"/>
  <c r="CX40" i="6"/>
  <c r="CB42" i="6"/>
  <c r="HV42" i="6" s="1"/>
  <c r="CA43" i="6"/>
  <c r="HU43" i="6" s="1"/>
  <c r="CI43" i="6"/>
  <c r="IC43" i="6" s="1"/>
  <c r="FI43" i="6"/>
  <c r="CF44" i="6"/>
  <c r="HZ44" i="6" s="1"/>
  <c r="FH44" i="6"/>
  <c r="FP44" i="6"/>
  <c r="FJ44" i="6"/>
  <c r="FG45" i="6"/>
  <c r="FO45" i="6"/>
  <c r="FI45" i="6"/>
  <c r="CF46" i="6"/>
  <c r="HZ46" i="6" s="1"/>
  <c r="CL46" i="6"/>
  <c r="IF46" i="6" s="1"/>
  <c r="CD46" i="6"/>
  <c r="HX46" i="6" s="1"/>
  <c r="FO46" i="6"/>
  <c r="HW52" i="6"/>
  <c r="IE52" i="6"/>
  <c r="CI55" i="6"/>
  <c r="IC55" i="6" s="1"/>
  <c r="FP55" i="6"/>
  <c r="CA58" i="6"/>
  <c r="HU58" i="6" s="1"/>
  <c r="FH58" i="6"/>
  <c r="FP58" i="6"/>
  <c r="BW40" i="6"/>
  <c r="CC42" i="6"/>
  <c r="HW42" i="6" s="1"/>
  <c r="CK42" i="6"/>
  <c r="IE42" i="6" s="1"/>
  <c r="CB43" i="6"/>
  <c r="HV43" i="6" s="1"/>
  <c r="FI44" i="6"/>
  <c r="FQ44" i="6"/>
  <c r="CA45" i="6"/>
  <c r="HU45" i="6" s="1"/>
  <c r="CI45" i="6"/>
  <c r="IC45" i="6" s="1"/>
  <c r="CA46" i="6"/>
  <c r="HU46" i="6" s="1"/>
  <c r="FK46" i="6"/>
  <c r="FS46" i="6"/>
  <c r="FR46" i="6"/>
  <c r="CE47" i="6"/>
  <c r="HY47" i="6" s="1"/>
  <c r="CI48" i="6"/>
  <c r="IC48" i="6" s="1"/>
  <c r="CG48" i="6"/>
  <c r="IA48" i="6" s="1"/>
  <c r="FR53" i="6"/>
  <c r="FK54" i="6"/>
  <c r="CD54" i="6"/>
  <c r="HX54" i="6" s="1"/>
  <c r="FS54" i="6"/>
  <c r="CL54" i="6"/>
  <c r="IF54" i="6" s="1"/>
  <c r="CH45" i="6"/>
  <c r="IB45" i="6" s="1"/>
  <c r="BZ45" i="6"/>
  <c r="FL45" i="6"/>
  <c r="CL47" i="6"/>
  <c r="IF47" i="6" s="1"/>
  <c r="CD47" i="6"/>
  <c r="HX47" i="6" s="1"/>
  <c r="CJ47" i="6"/>
  <c r="ID47" i="6" s="1"/>
  <c r="CB47" i="6"/>
  <c r="HV47" i="6" s="1"/>
  <c r="HU53" i="6"/>
  <c r="FJ53" i="6"/>
  <c r="CC53" i="6"/>
  <c r="IE53" i="6"/>
  <c r="FI53" i="6"/>
  <c r="CJ53" i="6"/>
  <c r="CB53" i="6"/>
  <c r="FQ53" i="6"/>
  <c r="CJ57" i="6"/>
  <c r="ID57" i="6" s="1"/>
  <c r="FQ57" i="6"/>
  <c r="HT60" i="6"/>
  <c r="BK53" i="6"/>
  <c r="CB54" i="6"/>
  <c r="HV54" i="6" s="1"/>
  <c r="FI54" i="6"/>
  <c r="FQ54" i="6"/>
  <c r="BZ55" i="6"/>
  <c r="BZ51" i="6" s="1"/>
  <c r="HT51" i="6" s="1"/>
  <c r="FI55" i="6"/>
  <c r="FQ55" i="6"/>
  <c r="FG57" i="6"/>
  <c r="FO57" i="6"/>
  <c r="CD59" i="6"/>
  <c r="HX59" i="6" s="1"/>
  <c r="FS59" i="6"/>
  <c r="CC60" i="6"/>
  <c r="HW60" i="6" s="1"/>
  <c r="FJ60" i="6"/>
  <c r="CK60" i="6"/>
  <c r="IE60" i="6" s="1"/>
  <c r="FR60" i="6"/>
  <c r="FI60" i="6"/>
  <c r="CE60" i="6"/>
  <c r="HY60" i="6" s="1"/>
  <c r="FQ60" i="6"/>
  <c r="CD60" i="6"/>
  <c r="HX60" i="6" s="1"/>
  <c r="FO60" i="6"/>
  <c r="CB60" i="6"/>
  <c r="HV60" i="6" s="1"/>
  <c r="CL60" i="6"/>
  <c r="IF60" i="6" s="1"/>
  <c r="CA60" i="6"/>
  <c r="HU60" i="6" s="1"/>
  <c r="CD70" i="6"/>
  <c r="HX70" i="6" s="1"/>
  <c r="FK70" i="6"/>
  <c r="CL70" i="6"/>
  <c r="IF70" i="6" s="1"/>
  <c r="FS70" i="6"/>
  <c r="DH56" i="6"/>
  <c r="DI56" i="6" s="1"/>
  <c r="FH57" i="6"/>
  <c r="FP57" i="6"/>
  <c r="CE59" i="6"/>
  <c r="HY59" i="6" s="1"/>
  <c r="FH61" i="6"/>
  <c r="FN62" i="6"/>
  <c r="FQ63" i="6"/>
  <c r="CD66" i="6"/>
  <c r="HX66" i="6" s="1"/>
  <c r="FK66" i="6"/>
  <c r="CL66" i="6"/>
  <c r="IF66" i="6" s="1"/>
  <c r="FS66" i="6"/>
  <c r="FI69" i="6"/>
  <c r="FQ69" i="6"/>
  <c r="FG61" i="6"/>
  <c r="BZ61" i="6"/>
  <c r="FO61" i="6"/>
  <c r="CH61" i="6"/>
  <c r="IB61" i="6" s="1"/>
  <c r="CC69" i="6"/>
  <c r="HW69" i="6" s="1"/>
  <c r="FJ69" i="6"/>
  <c r="CK69" i="6"/>
  <c r="IE69" i="6" s="1"/>
  <c r="FR69" i="6"/>
  <c r="CI69" i="6"/>
  <c r="IC69" i="6" s="1"/>
  <c r="CA69" i="6"/>
  <c r="HU69" i="6" s="1"/>
  <c r="CJ69" i="6"/>
  <c r="ID69" i="6" s="1"/>
  <c r="CE69" i="6"/>
  <c r="HY69" i="6" s="1"/>
  <c r="CB69" i="6"/>
  <c r="HV69" i="6" s="1"/>
  <c r="FO69" i="6"/>
  <c r="FG53" i="6"/>
  <c r="FO53" i="6"/>
  <c r="CC57" i="6"/>
  <c r="HW57" i="6" s="1"/>
  <c r="CK57" i="6"/>
  <c r="IE57" i="6" s="1"/>
  <c r="CI57" i="6"/>
  <c r="IC57" i="6" s="1"/>
  <c r="CA57" i="6"/>
  <c r="CH57" i="6"/>
  <c r="IB57" i="6" s="1"/>
  <c r="BZ57" i="6"/>
  <c r="BZ50" i="6" s="1"/>
  <c r="HT50" i="6" s="1"/>
  <c r="CG57" i="6"/>
  <c r="IA57" i="6" s="1"/>
  <c r="CF57" i="6"/>
  <c r="CG59" i="6"/>
  <c r="IA59" i="6" s="1"/>
  <c r="DD60" i="6"/>
  <c r="CI61" i="6"/>
  <c r="IC61" i="6" s="1"/>
  <c r="FP61" i="6"/>
  <c r="CB63" i="6"/>
  <c r="HV63" i="6" s="1"/>
  <c r="FI63" i="6"/>
  <c r="CK63" i="6"/>
  <c r="IE63" i="6" s="1"/>
  <c r="CC63" i="6"/>
  <c r="HW63" i="6" s="1"/>
  <c r="CI63" i="6"/>
  <c r="IC63" i="6" s="1"/>
  <c r="CA63" i="6"/>
  <c r="HU63" i="6" s="1"/>
  <c r="CG63" i="6"/>
  <c r="IA63" i="6" s="1"/>
  <c r="CF63" i="6"/>
  <c r="HZ63" i="6" s="1"/>
  <c r="DH68" i="6"/>
  <c r="DI68" i="6" s="1"/>
  <c r="FH53" i="6"/>
  <c r="FP53" i="6"/>
  <c r="CJ54" i="6"/>
  <c r="ID54" i="6" s="1"/>
  <c r="FM54" i="6"/>
  <c r="CE55" i="6"/>
  <c r="HY55" i="6" s="1"/>
  <c r="CL55" i="6"/>
  <c r="IF55" i="6" s="1"/>
  <c r="CD55" i="6"/>
  <c r="HX55" i="6" s="1"/>
  <c r="CJ55" i="6"/>
  <c r="ID55" i="6" s="1"/>
  <c r="CB55" i="6"/>
  <c r="HV55" i="6" s="1"/>
  <c r="FK57" i="6"/>
  <c r="FS57" i="6"/>
  <c r="DH58" i="6"/>
  <c r="DI58" i="6" s="1"/>
  <c r="FG59" i="6"/>
  <c r="CB62" i="6"/>
  <c r="HV62" i="6" s="1"/>
  <c r="FI62" i="6"/>
  <c r="CJ62" i="6"/>
  <c r="ID62" i="6" s="1"/>
  <c r="FQ62" i="6"/>
  <c r="CE62" i="6"/>
  <c r="HY62" i="6" s="1"/>
  <c r="CK62" i="6"/>
  <c r="IE62" i="6" s="1"/>
  <c r="CC62" i="6"/>
  <c r="HW62" i="6" s="1"/>
  <c r="BZ62" i="6"/>
  <c r="CI62" i="6"/>
  <c r="IC62" i="6" s="1"/>
  <c r="CH62" i="6"/>
  <c r="IB62" i="6" s="1"/>
  <c r="CF62" i="6"/>
  <c r="HZ62" i="6" s="1"/>
  <c r="CL63" i="6"/>
  <c r="IF63" i="6" s="1"/>
  <c r="BZ64" i="6"/>
  <c r="FG64" i="6"/>
  <c r="CH64" i="6"/>
  <c r="IB64" i="6" s="1"/>
  <c r="FO64" i="6"/>
  <c r="HT65" i="6"/>
  <c r="BK73" i="6"/>
  <c r="BK69" i="6"/>
  <c r="BK76" i="6"/>
  <c r="BK75" i="6"/>
  <c r="BK71" i="6"/>
  <c r="BK67" i="6"/>
  <c r="BK74" i="6"/>
  <c r="BK70" i="6"/>
  <c r="BK65" i="6"/>
  <c r="BK64" i="6"/>
  <c r="BK66" i="6"/>
  <c r="BK62" i="6"/>
  <c r="BK59" i="6"/>
  <c r="BK55" i="6"/>
  <c r="BK61" i="6"/>
  <c r="BK58" i="6"/>
  <c r="BK57" i="6"/>
  <c r="BK72" i="6"/>
  <c r="BK60" i="6"/>
  <c r="DH76" i="6"/>
  <c r="DI76" i="6" s="1"/>
  <c r="DH74" i="6"/>
  <c r="DI74" i="6" s="1"/>
  <c r="DH69" i="6"/>
  <c r="DI69" i="6" s="1"/>
  <c r="DH73" i="6"/>
  <c r="DI73" i="6" s="1"/>
  <c r="DH70" i="6"/>
  <c r="DI70" i="6" s="1"/>
  <c r="DH64" i="6"/>
  <c r="DI64" i="6" s="1"/>
  <c r="DH66" i="6"/>
  <c r="DI66" i="6" s="1"/>
  <c r="DH61" i="6"/>
  <c r="DI61" i="6" s="1"/>
  <c r="DH65" i="6"/>
  <c r="DI65" i="6" s="1"/>
  <c r="DH62" i="6"/>
  <c r="DI62" i="6" s="1"/>
  <c r="DH60" i="6"/>
  <c r="DI60" i="6" s="1"/>
  <c r="DH54" i="6"/>
  <c r="DI54" i="6" s="1"/>
  <c r="FN54" i="6"/>
  <c r="CK55" i="6"/>
  <c r="CG55" i="6"/>
  <c r="IA55" i="6" s="1"/>
  <c r="BK56" i="6"/>
  <c r="FL57" i="6"/>
  <c r="HT58" i="6"/>
  <c r="FP59" i="6"/>
  <c r="FG60" i="6"/>
  <c r="CH60" i="6"/>
  <c r="IB60" i="6" s="1"/>
  <c r="FL60" i="6"/>
  <c r="CD62" i="6"/>
  <c r="HX62" i="6" s="1"/>
  <c r="FK63" i="6"/>
  <c r="FS63" i="6"/>
  <c r="HU56" i="6"/>
  <c r="CD58" i="6"/>
  <c r="HX58" i="6" s="1"/>
  <c r="CL58" i="6"/>
  <c r="IF58" i="6" s="1"/>
  <c r="FN60" i="6"/>
  <c r="FI61" i="6"/>
  <c r="FQ61" i="6"/>
  <c r="FJ62" i="6"/>
  <c r="FR62" i="6"/>
  <c r="FJ63" i="6"/>
  <c r="FR63" i="6"/>
  <c r="FK65" i="6"/>
  <c r="CL65" i="6"/>
  <c r="IF65" i="6" s="1"/>
  <c r="CE66" i="6"/>
  <c r="HY66" i="6" s="1"/>
  <c r="FL66" i="6"/>
  <c r="DH71" i="6"/>
  <c r="DI71" i="6" s="1"/>
  <c r="FK59" i="6"/>
  <c r="CF60" i="6"/>
  <c r="HZ60" i="6" s="1"/>
  <c r="CI64" i="6"/>
  <c r="IC64" i="6" s="1"/>
  <c r="CA64" i="6"/>
  <c r="HU64" i="6" s="1"/>
  <c r="CG64" i="6"/>
  <c r="IA64" i="6" s="1"/>
  <c r="FQ64" i="6"/>
  <c r="FI72" i="6"/>
  <c r="CB72" i="6"/>
  <c r="HV72" i="6" s="1"/>
  <c r="FQ72" i="6"/>
  <c r="CJ72" i="6"/>
  <c r="ID72" i="6" s="1"/>
  <c r="CK72" i="6"/>
  <c r="IE72" i="6" s="1"/>
  <c r="CC72" i="6"/>
  <c r="HW72" i="6" s="1"/>
  <c r="CG72" i="6"/>
  <c r="IA72" i="6" s="1"/>
  <c r="CD72" i="6"/>
  <c r="HX72" i="6" s="1"/>
  <c r="CF58" i="6"/>
  <c r="HZ58" i="6" s="1"/>
  <c r="FL59" i="6"/>
  <c r="CD61" i="6"/>
  <c r="HX61" i="6" s="1"/>
  <c r="CL61" i="6"/>
  <c r="IF61" i="6" s="1"/>
  <c r="FL62" i="6"/>
  <c r="FS62" i="6"/>
  <c r="CE63" i="6"/>
  <c r="HY63" i="6" s="1"/>
  <c r="FK64" i="6"/>
  <c r="FS64" i="6"/>
  <c r="FR64" i="6"/>
  <c r="FM65" i="6"/>
  <c r="CF65" i="6"/>
  <c r="HZ65" i="6" s="1"/>
  <c r="CG65" i="6"/>
  <c r="IA65" i="6" s="1"/>
  <c r="FL65" i="6"/>
  <c r="CE65" i="6"/>
  <c r="HY65" i="6" s="1"/>
  <c r="FM69" i="6"/>
  <c r="DH59" i="6"/>
  <c r="DI59" i="6" s="1"/>
  <c r="FM59" i="6"/>
  <c r="FN59" i="6"/>
  <c r="CB61" i="6"/>
  <c r="HV61" i="6" s="1"/>
  <c r="FL61" i="6"/>
  <c r="FS61" i="6"/>
  <c r="CD63" i="6"/>
  <c r="HX63" i="6" s="1"/>
  <c r="FM63" i="6"/>
  <c r="FL64" i="6"/>
  <c r="CK65" i="6"/>
  <c r="IE65" i="6" s="1"/>
  <c r="HT70" i="6"/>
  <c r="FH60" i="6"/>
  <c r="FP60" i="6"/>
  <c r="CC61" i="6"/>
  <c r="HW61" i="6" s="1"/>
  <c r="CG62" i="6"/>
  <c r="IA62" i="6" s="1"/>
  <c r="DH63" i="6"/>
  <c r="DI63" i="6" s="1"/>
  <c r="FN63" i="6"/>
  <c r="CB64" i="6"/>
  <c r="HV64" i="6" s="1"/>
  <c r="FM64" i="6"/>
  <c r="FO65" i="6"/>
  <c r="FH65" i="6"/>
  <c r="FG69" i="6"/>
  <c r="CH69" i="6"/>
  <c r="IB69" i="6" s="1"/>
  <c r="FL72" i="6"/>
  <c r="CH59" i="6"/>
  <c r="IB59" i="6" s="1"/>
  <c r="FN61" i="6"/>
  <c r="FG62" i="6"/>
  <c r="FO62" i="6"/>
  <c r="FG63" i="6"/>
  <c r="FO63" i="6"/>
  <c r="CD64" i="6"/>
  <c r="HX64" i="6" s="1"/>
  <c r="FN64" i="6"/>
  <c r="CA65" i="6"/>
  <c r="HU65" i="6" s="1"/>
  <c r="FP65" i="6"/>
  <c r="CI65" i="6"/>
  <c r="IC65" i="6" s="1"/>
  <c r="FN65" i="6"/>
  <c r="CC73" i="6"/>
  <c r="HW73" i="6" s="1"/>
  <c r="FJ73" i="6"/>
  <c r="CK73" i="6"/>
  <c r="IE73" i="6" s="1"/>
  <c r="FR73" i="6"/>
  <c r="CJ73" i="6"/>
  <c r="ID73" i="6" s="1"/>
  <c r="CB73" i="6"/>
  <c r="HV73" i="6" s="1"/>
  <c r="CI73" i="6"/>
  <c r="IC73" i="6" s="1"/>
  <c r="CA73" i="6"/>
  <c r="HU73" i="6" s="1"/>
  <c r="CH73" i="6"/>
  <c r="IB73" i="6" s="1"/>
  <c r="FM73" i="6"/>
  <c r="CE73" i="6"/>
  <c r="HY73" i="6" s="1"/>
  <c r="BZ73" i="6"/>
  <c r="FH75" i="6"/>
  <c r="FP75" i="6"/>
  <c r="FJ66" i="6"/>
  <c r="FR66" i="6"/>
  <c r="FP66" i="6"/>
  <c r="CG67" i="6"/>
  <c r="IA67" i="6" s="1"/>
  <c r="CD68" i="6"/>
  <c r="HX68" i="6" s="1"/>
  <c r="CE68" i="6"/>
  <c r="HY68" i="6" s="1"/>
  <c r="FH69" i="6"/>
  <c r="FP69" i="6"/>
  <c r="FI70" i="6"/>
  <c r="FQ70" i="6"/>
  <c r="FP70" i="6"/>
  <c r="CA71" i="6"/>
  <c r="HU71" i="6" s="1"/>
  <c r="CA72" i="6"/>
  <c r="HU72" i="6" s="1"/>
  <c r="CI72" i="6"/>
  <c r="IC72" i="6" s="1"/>
  <c r="FI73" i="6"/>
  <c r="FQ73" i="6"/>
  <c r="FG75" i="6"/>
  <c r="FO75" i="6"/>
  <c r="BZ63" i="6"/>
  <c r="CH63" i="6"/>
  <c r="IB63" i="6" s="1"/>
  <c r="CF64" i="6"/>
  <c r="HZ64" i="6" s="1"/>
  <c r="CD65" i="6"/>
  <c r="HX65" i="6" s="1"/>
  <c r="FI65" i="6"/>
  <c r="FQ65" i="6"/>
  <c r="CA67" i="6"/>
  <c r="HU67" i="6" s="1"/>
  <c r="CB67" i="6"/>
  <c r="HV67" i="6" s="1"/>
  <c r="CJ67" i="6"/>
  <c r="ID67" i="6" s="1"/>
  <c r="FK67" i="6"/>
  <c r="CK68" i="6"/>
  <c r="IE68" i="6" s="1"/>
  <c r="BZ68" i="6"/>
  <c r="CH68" i="6"/>
  <c r="IB68" i="6" s="1"/>
  <c r="FI68" i="6"/>
  <c r="BZ69" i="6"/>
  <c r="FK69" i="6"/>
  <c r="FS69" i="6"/>
  <c r="CE70" i="6"/>
  <c r="HY70" i="6" s="1"/>
  <c r="CI71" i="6"/>
  <c r="IC71" i="6" s="1"/>
  <c r="CG71" i="6"/>
  <c r="IA71" i="6" s="1"/>
  <c r="FK72" i="6"/>
  <c r="FS72" i="6"/>
  <c r="FL73" i="6"/>
  <c r="CC75" i="6"/>
  <c r="HW75" i="6" s="1"/>
  <c r="CK75" i="6"/>
  <c r="IE75" i="6" s="1"/>
  <c r="CI75" i="6"/>
  <c r="IC75" i="6" s="1"/>
  <c r="FH66" i="6"/>
  <c r="CL68" i="6"/>
  <c r="IF68" i="6" s="1"/>
  <c r="CA68" i="6"/>
  <c r="HU68" i="6" s="1"/>
  <c r="CI68" i="6"/>
  <c r="IC68" i="6" s="1"/>
  <c r="FL68" i="6"/>
  <c r="FL69" i="6"/>
  <c r="CL71" i="6"/>
  <c r="IF71" i="6" s="1"/>
  <c r="FG71" i="6"/>
  <c r="FO71" i="6"/>
  <c r="FI71" i="6"/>
  <c r="CE72" i="6"/>
  <c r="HY72" i="6" s="1"/>
  <c r="CF73" i="6"/>
  <c r="HZ73" i="6" s="1"/>
  <c r="FK75" i="6"/>
  <c r="FS75" i="6"/>
  <c r="FS65" i="6"/>
  <c r="CF69" i="6"/>
  <c r="HZ69" i="6" s="1"/>
  <c r="FH70" i="6"/>
  <c r="FM72" i="6"/>
  <c r="CG73" i="6"/>
  <c r="IA73" i="6" s="1"/>
  <c r="FL75" i="6"/>
  <c r="BU66" i="6"/>
  <c r="FR67" i="6"/>
  <c r="FJ68" i="6"/>
  <c r="FR68" i="6"/>
  <c r="CG69" i="6"/>
  <c r="IA69" i="6" s="1"/>
  <c r="FN71" i="6"/>
  <c r="DH72" i="6"/>
  <c r="DI72" i="6" s="1"/>
  <c r="FN72" i="6"/>
  <c r="FG73" i="6"/>
  <c r="FO73" i="6"/>
  <c r="FM75" i="6"/>
  <c r="FG76" i="6"/>
  <c r="DH67" i="6"/>
  <c r="DI67" i="6" s="1"/>
  <c r="BZ72" i="6"/>
  <c r="CH72" i="6"/>
  <c r="IB72" i="6" s="1"/>
  <c r="FH73" i="6"/>
  <c r="FP73" i="6"/>
  <c r="DH75" i="6"/>
  <c r="DI75" i="6" s="1"/>
  <c r="FN75" i="6"/>
  <c r="HT76" i="6"/>
  <c r="FO76" i="6"/>
  <c r="FH68" i="6"/>
  <c r="FP68" i="6"/>
  <c r="FN69" i="6"/>
  <c r="FL70" i="6"/>
  <c r="FJ71" i="6"/>
  <c r="FR71" i="6"/>
  <c r="FH72" i="6"/>
  <c r="FP72" i="6"/>
  <c r="FN73" i="6"/>
  <c r="FL74" i="6"/>
  <c r="HT74" i="6"/>
  <c r="FJ75" i="6"/>
  <c r="FR75" i="6"/>
  <c r="CC76" i="6"/>
  <c r="HW76" i="6" s="1"/>
  <c r="CK76" i="6"/>
  <c r="IE76" i="6" s="1"/>
  <c r="CG75" i="6"/>
  <c r="IA75" i="6" s="1"/>
  <c r="CE76" i="6"/>
  <c r="HY76" i="6" s="1"/>
  <c r="CB66" i="6"/>
  <c r="HV66" i="6" s="1"/>
  <c r="CJ66" i="6"/>
  <c r="ID66" i="6" s="1"/>
  <c r="BZ67" i="6"/>
  <c r="CH67" i="6"/>
  <c r="IB67" i="6" s="1"/>
  <c r="CF68" i="6"/>
  <c r="HZ68" i="6" s="1"/>
  <c r="CD69" i="6"/>
  <c r="HX69" i="6" s="1"/>
  <c r="CL69" i="6"/>
  <c r="IF69" i="6" s="1"/>
  <c r="CB70" i="6"/>
  <c r="HV70" i="6" s="1"/>
  <c r="CJ70" i="6"/>
  <c r="ID70" i="6" s="1"/>
  <c r="BZ71" i="6"/>
  <c r="CH71" i="6"/>
  <c r="IB71" i="6" s="1"/>
  <c r="CF72" i="6"/>
  <c r="HZ72" i="6" s="1"/>
  <c r="CD73" i="6"/>
  <c r="HX73" i="6" s="1"/>
  <c r="CL73" i="6"/>
  <c r="IF73" i="6" s="1"/>
  <c r="CB74" i="6"/>
  <c r="HV74" i="6" s="1"/>
  <c r="CJ74" i="6"/>
  <c r="ID74" i="6" s="1"/>
  <c r="BZ75" i="6"/>
  <c r="CH75" i="6"/>
  <c r="IB75" i="6" s="1"/>
  <c r="CF76" i="6"/>
  <c r="HZ76" i="6" s="1"/>
  <c r="CC74" i="6"/>
  <c r="HW74" i="6" s="1"/>
  <c r="CK74" i="6"/>
  <c r="IE74" i="6" s="1"/>
  <c r="CA75" i="6"/>
  <c r="HU75" i="6" s="1"/>
  <c r="CG76" i="6"/>
  <c r="IA76" i="6" s="1"/>
  <c r="CA76" i="6"/>
  <c r="HU76" i="6" s="1"/>
  <c r="DH48" i="6" l="1"/>
  <c r="DI48" i="6" s="1"/>
  <c r="DH39" i="6"/>
  <c r="DI39" i="6" s="1"/>
  <c r="DH43" i="6"/>
  <c r="DI43" i="6" s="1"/>
  <c r="DH40" i="6"/>
  <c r="DI40" i="6" s="1"/>
  <c r="DH38" i="6"/>
  <c r="DI38" i="6" s="1"/>
  <c r="DH44" i="6"/>
  <c r="DI44" i="6" s="1"/>
  <c r="DH32" i="6"/>
  <c r="DI32" i="6" s="1"/>
  <c r="DH29" i="6"/>
  <c r="DI29" i="6" s="1"/>
  <c r="DH47" i="6"/>
  <c r="DI47" i="6" s="1"/>
  <c r="DH28" i="6"/>
  <c r="DI28" i="6" s="1"/>
  <c r="DH31" i="6"/>
  <c r="DI31" i="6" s="1"/>
  <c r="DH27" i="6"/>
  <c r="DI27" i="6" s="1"/>
  <c r="DH46" i="6"/>
  <c r="DI46" i="6" s="1"/>
  <c r="DH30" i="6"/>
  <c r="DI30" i="6" s="1"/>
  <c r="DH33" i="6"/>
  <c r="DI33" i="6" s="1"/>
  <c r="DH41" i="6"/>
  <c r="DI41" i="6" s="1"/>
  <c r="DH36" i="6"/>
  <c r="DI36" i="6" s="1"/>
  <c r="DH37" i="6"/>
  <c r="DI37" i="6" s="1"/>
  <c r="DH35" i="6"/>
  <c r="DI35" i="6" s="1"/>
  <c r="DH42" i="6"/>
  <c r="DI42" i="6" s="1"/>
  <c r="DH34" i="6"/>
  <c r="DI34" i="6" s="1"/>
  <c r="DH45" i="6"/>
  <c r="DI45" i="6" s="1"/>
  <c r="CX66" i="6"/>
  <c r="CW66" i="6"/>
  <c r="CY66" i="6"/>
  <c r="CV66" i="6"/>
  <c r="CU66" i="6"/>
  <c r="BX66" i="6"/>
  <c r="CT66" i="6"/>
  <c r="CM66" i="6" s="1"/>
  <c r="BW66" i="6"/>
  <c r="BT66" i="6"/>
  <c r="HT69" i="6"/>
  <c r="BU69" i="6"/>
  <c r="BR69" i="6"/>
  <c r="HT71" i="6"/>
  <c r="BU71" i="6"/>
  <c r="BR71" i="6"/>
  <c r="BU74" i="6"/>
  <c r="HV53" i="6"/>
  <c r="CB50" i="6"/>
  <c r="HV50" i="6" s="1"/>
  <c r="CB51" i="6"/>
  <c r="HV51" i="6" s="1"/>
  <c r="BR53" i="6"/>
  <c r="HT46" i="6"/>
  <c r="BU46" i="6"/>
  <c r="BR46" i="6"/>
  <c r="CE50" i="6"/>
  <c r="HY50" i="6" s="1"/>
  <c r="BR75" i="6"/>
  <c r="HT75" i="6"/>
  <c r="BU75" i="6"/>
  <c r="HZ57" i="6"/>
  <c r="CF50" i="6"/>
  <c r="HZ50" i="6" s="1"/>
  <c r="BU56" i="6"/>
  <c r="ID53" i="6"/>
  <c r="CJ51" i="6"/>
  <c r="ID51" i="6" s="1"/>
  <c r="CJ50" i="6"/>
  <c r="ID50" i="6" s="1"/>
  <c r="IF44" i="6"/>
  <c r="CL24" i="6"/>
  <c r="IF24" i="6" s="1"/>
  <c r="CL19" i="6"/>
  <c r="CL26" i="6"/>
  <c r="CL25" i="6"/>
  <c r="IF25" i="6" s="1"/>
  <c r="ID35" i="6"/>
  <c r="CJ26" i="6"/>
  <c r="CK25" i="6"/>
  <c r="IE25" i="6" s="1"/>
  <c r="CK19" i="6"/>
  <c r="CK24" i="6"/>
  <c r="IE24" i="6" s="1"/>
  <c r="CK26" i="6"/>
  <c r="IE32" i="6"/>
  <c r="CC25" i="6"/>
  <c r="HW25" i="6" s="1"/>
  <c r="CA19" i="6"/>
  <c r="BR64" i="6"/>
  <c r="HT64" i="6"/>
  <c r="BU64" i="6"/>
  <c r="HT61" i="6"/>
  <c r="BU61" i="6"/>
  <c r="BR61" i="6"/>
  <c r="BU35" i="6"/>
  <c r="BZ24" i="6"/>
  <c r="HT24" i="6" s="1"/>
  <c r="HY38" i="6"/>
  <c r="CE24" i="6"/>
  <c r="HY24" i="6" s="1"/>
  <c r="CF26" i="6"/>
  <c r="BZ25" i="6"/>
  <c r="HT25" i="6" s="1"/>
  <c r="BR63" i="6"/>
  <c r="HT63" i="6"/>
  <c r="BU63" i="6"/>
  <c r="BR66" i="6"/>
  <c r="BV66" i="6" s="1"/>
  <c r="BR60" i="6"/>
  <c r="CB19" i="6"/>
  <c r="BR65" i="6"/>
  <c r="BR57" i="6"/>
  <c r="HT57" i="6"/>
  <c r="BU57" i="6"/>
  <c r="BR44" i="6"/>
  <c r="CM27" i="6"/>
  <c r="CB24" i="6"/>
  <c r="HV24" i="6" s="1"/>
  <c r="BR74" i="6"/>
  <c r="BU65" i="6"/>
  <c r="BU47" i="6"/>
  <c r="BZ26" i="6"/>
  <c r="CB26" i="6"/>
  <c r="CD25" i="6"/>
  <c r="HX25" i="6" s="1"/>
  <c r="CH19" i="6"/>
  <c r="BU76" i="6"/>
  <c r="BR72" i="6"/>
  <c r="BU72" i="6"/>
  <c r="HT72" i="6"/>
  <c r="BU70" i="6"/>
  <c r="BU58" i="6"/>
  <c r="HT62" i="6"/>
  <c r="BU62" i="6"/>
  <c r="BR62" i="6"/>
  <c r="HU57" i="6"/>
  <c r="CA51" i="6"/>
  <c r="HU51" i="6" s="1"/>
  <c r="HT55" i="6"/>
  <c r="BU55" i="6"/>
  <c r="BR55" i="6"/>
  <c r="HW53" i="6"/>
  <c r="CC51" i="6"/>
  <c r="HW51" i="6" s="1"/>
  <c r="CC50" i="6"/>
  <c r="HW50" i="6" s="1"/>
  <c r="HT43" i="6"/>
  <c r="BR43" i="6"/>
  <c r="BU43" i="6"/>
  <c r="BU42" i="6"/>
  <c r="BR42" i="6"/>
  <c r="HT42" i="6"/>
  <c r="BR54" i="6"/>
  <c r="HT54" i="6"/>
  <c r="BU54" i="6"/>
  <c r="HZ43" i="6"/>
  <c r="CF24" i="6"/>
  <c r="HZ24" i="6" s="1"/>
  <c r="CF19" i="6"/>
  <c r="CI50" i="6"/>
  <c r="IC50" i="6" s="1"/>
  <c r="BU44" i="6"/>
  <c r="CD24" i="6"/>
  <c r="HX24" i="6" s="1"/>
  <c r="BU32" i="6"/>
  <c r="CJ24" i="6"/>
  <c r="ID24" i="6" s="1"/>
  <c r="CE25" i="6"/>
  <c r="HY25" i="6" s="1"/>
  <c r="CH24" i="6"/>
  <c r="IB24" i="6" s="1"/>
  <c r="BU60" i="6"/>
  <c r="BR47" i="6"/>
  <c r="CY53" i="6"/>
  <c r="BT53" i="6"/>
  <c r="CX53" i="6"/>
  <c r="CV53" i="6"/>
  <c r="CU53" i="6"/>
  <c r="BX53" i="6"/>
  <c r="BW53" i="6"/>
  <c r="CW53" i="6"/>
  <c r="BV53" i="6"/>
  <c r="CT53" i="6"/>
  <c r="CM53" i="6"/>
  <c r="CI51" i="6"/>
  <c r="IC51" i="6" s="1"/>
  <c r="CW29" i="6"/>
  <c r="BV29" i="6"/>
  <c r="CV29" i="6"/>
  <c r="CU29" i="6"/>
  <c r="BT29" i="6"/>
  <c r="CX29" i="6"/>
  <c r="BW29" i="6"/>
  <c r="CY29" i="6"/>
  <c r="BX29" i="6"/>
  <c r="CT29" i="6"/>
  <c r="CA25" i="6"/>
  <c r="HU25" i="6" s="1"/>
  <c r="CF51" i="6"/>
  <c r="HZ51" i="6" s="1"/>
  <c r="CJ19" i="6"/>
  <c r="BR68" i="6"/>
  <c r="HT68" i="6"/>
  <c r="BU68" i="6"/>
  <c r="HT73" i="6"/>
  <c r="BU73" i="6"/>
  <c r="BR73" i="6"/>
  <c r="BR45" i="6"/>
  <c r="BU45" i="6"/>
  <c r="HT45" i="6"/>
  <c r="CH50" i="6"/>
  <c r="IB50" i="6" s="1"/>
  <c r="IC42" i="6"/>
  <c r="CI25" i="6"/>
  <c r="IC25" i="6" s="1"/>
  <c r="CI19" i="6"/>
  <c r="CI26" i="6"/>
  <c r="CI24" i="6"/>
  <c r="IC24" i="6" s="1"/>
  <c r="CG51" i="6"/>
  <c r="IA51" i="6" s="1"/>
  <c r="CG50" i="6"/>
  <c r="IA50" i="6" s="1"/>
  <c r="IA53" i="6"/>
  <c r="CG26" i="6"/>
  <c r="CG25" i="6"/>
  <c r="IA25" i="6" s="1"/>
  <c r="IA42" i="6"/>
  <c r="CG24" i="6"/>
  <c r="IA24" i="6" s="1"/>
  <c r="CG19" i="6"/>
  <c r="BR41" i="6"/>
  <c r="BU41" i="6"/>
  <c r="HT41" i="6"/>
  <c r="HU35" i="6"/>
  <c r="BR35" i="6"/>
  <c r="HX56" i="6"/>
  <c r="BR56" i="6"/>
  <c r="BU38" i="6"/>
  <c r="HT38" i="6"/>
  <c r="BR38" i="6"/>
  <c r="CJ25" i="6"/>
  <c r="ID25" i="6" s="1"/>
  <c r="CC26" i="6"/>
  <c r="IE55" i="6"/>
  <c r="CK50" i="6"/>
  <c r="IE50" i="6" s="1"/>
  <c r="CK51" i="6"/>
  <c r="IE51" i="6" s="1"/>
  <c r="IF53" i="6"/>
  <c r="CL51" i="6"/>
  <c r="IF51" i="6" s="1"/>
  <c r="CL50" i="6"/>
  <c r="IF50" i="6" s="1"/>
  <c r="CD26" i="6"/>
  <c r="CA26" i="6"/>
  <c r="BR70" i="6"/>
  <c r="HX53" i="6"/>
  <c r="CD51" i="6"/>
  <c r="HX51" i="6" s="1"/>
  <c r="CD50" i="6"/>
  <c r="HX50" i="6" s="1"/>
  <c r="CD19" i="6"/>
  <c r="CB25" i="6"/>
  <c r="HV25" i="6" s="1"/>
  <c r="HT67" i="6"/>
  <c r="BR67" i="6"/>
  <c r="BU67" i="6"/>
  <c r="BR76" i="6"/>
  <c r="BR58" i="6"/>
  <c r="CA50" i="6"/>
  <c r="HU50" i="6" s="1"/>
  <c r="CH51" i="6"/>
  <c r="IB51" i="6" s="1"/>
  <c r="BU59" i="6"/>
  <c r="HT59" i="6"/>
  <c r="BR59" i="6"/>
  <c r="BU48" i="6"/>
  <c r="HT48" i="6"/>
  <c r="BR48" i="6"/>
  <c r="CM40" i="6"/>
  <c r="CE51" i="6"/>
  <c r="HY51" i="6" s="1"/>
  <c r="BZ19" i="6"/>
  <c r="CC19" i="6"/>
  <c r="CF25" i="6"/>
  <c r="HZ25" i="6" s="1"/>
  <c r="CH26" i="6"/>
  <c r="CT41" i="6" l="1"/>
  <c r="CY41" i="6"/>
  <c r="BX41" i="6"/>
  <c r="CX41" i="6"/>
  <c r="BW41" i="6"/>
  <c r="CW41" i="6"/>
  <c r="BV41" i="6"/>
  <c r="CV41" i="6"/>
  <c r="BT41" i="6"/>
  <c r="CU41" i="6"/>
  <c r="CM41" i="6" s="1"/>
  <c r="CY75" i="6"/>
  <c r="BT75" i="6"/>
  <c r="CX75" i="6"/>
  <c r="CW75" i="6"/>
  <c r="CV75" i="6"/>
  <c r="CU75" i="6"/>
  <c r="BX75" i="6"/>
  <c r="CT75" i="6"/>
  <c r="CM75" i="6" s="1"/>
  <c r="BW75" i="6"/>
  <c r="BV75" i="6"/>
  <c r="CX45" i="6"/>
  <c r="CW45" i="6"/>
  <c r="CV45" i="6"/>
  <c r="CM45" i="6"/>
  <c r="BV45" i="6"/>
  <c r="CU45" i="6"/>
  <c r="BX45" i="6"/>
  <c r="CT45" i="6"/>
  <c r="BW45" i="6"/>
  <c r="BT45" i="6"/>
  <c r="CY45" i="6"/>
  <c r="CM29" i="6"/>
  <c r="CW54" i="6"/>
  <c r="CV54" i="6"/>
  <c r="CU54" i="6"/>
  <c r="CU51" i="6" s="1"/>
  <c r="BV54" i="6"/>
  <c r="BT54" i="6"/>
  <c r="CY54" i="6"/>
  <c r="CY50" i="6" s="1"/>
  <c r="CX54" i="6"/>
  <c r="CT54" i="6"/>
  <c r="CT51" i="6" s="1"/>
  <c r="BX54" i="6"/>
  <c r="BW54" i="6"/>
  <c r="CY38" i="6"/>
  <c r="BX38" i="6"/>
  <c r="CX38" i="6"/>
  <c r="CX26" i="6" s="1"/>
  <c r="BW38" i="6"/>
  <c r="CW38" i="6"/>
  <c r="BV38" i="6"/>
  <c r="CV38" i="6"/>
  <c r="CU38" i="6"/>
  <c r="CU25" i="6" s="1"/>
  <c r="BT38" i="6"/>
  <c r="CT38" i="6"/>
  <c r="CM38" i="6" s="1"/>
  <c r="CW32" i="6"/>
  <c r="BV32" i="6"/>
  <c r="CV32" i="6"/>
  <c r="CV26" i="6" s="1"/>
  <c r="CU32" i="6"/>
  <c r="BT32" i="6"/>
  <c r="BT26" i="6" s="1"/>
  <c r="CM32" i="6"/>
  <c r="CY32" i="6"/>
  <c r="CY26" i="6" s="1"/>
  <c r="BX32" i="6"/>
  <c r="BX26" i="6" s="1"/>
  <c r="BW32" i="6"/>
  <c r="CX32" i="6"/>
  <c r="CX25" i="6" s="1"/>
  <c r="CT32" i="6"/>
  <c r="CW76" i="6"/>
  <c r="CV76" i="6"/>
  <c r="CU76" i="6"/>
  <c r="CM76" i="6" s="1"/>
  <c r="BX76" i="6"/>
  <c r="CT76" i="6"/>
  <c r="BW76" i="6"/>
  <c r="BV76" i="6"/>
  <c r="CY76" i="6"/>
  <c r="BT76" i="6"/>
  <c r="CX76" i="6"/>
  <c r="CU69" i="6"/>
  <c r="BX69" i="6"/>
  <c r="CT69" i="6"/>
  <c r="BW69" i="6"/>
  <c r="CY69" i="6"/>
  <c r="BT69" i="6"/>
  <c r="CW69" i="6"/>
  <c r="CM69" i="6" s="1"/>
  <c r="CX69" i="6"/>
  <c r="CV69" i="6"/>
  <c r="BV69" i="6"/>
  <c r="CY63" i="6"/>
  <c r="BT63" i="6"/>
  <c r="CX63" i="6"/>
  <c r="CW63" i="6"/>
  <c r="CV63" i="6"/>
  <c r="BV63" i="6"/>
  <c r="BX63" i="6"/>
  <c r="BW63" i="6"/>
  <c r="CU63" i="6"/>
  <c r="CT63" i="6"/>
  <c r="CM63" i="6" s="1"/>
  <c r="CT60" i="6"/>
  <c r="BW60" i="6"/>
  <c r="CY60" i="6"/>
  <c r="BT60" i="6"/>
  <c r="CX60" i="6"/>
  <c r="BV60" i="6"/>
  <c r="CW60" i="6"/>
  <c r="CV60" i="6"/>
  <c r="CU60" i="6"/>
  <c r="CM60" i="6"/>
  <c r="BX60" i="6"/>
  <c r="BU26" i="6"/>
  <c r="CW58" i="6"/>
  <c r="CW50" i="6" s="1"/>
  <c r="CV58" i="6"/>
  <c r="CU58" i="6"/>
  <c r="BX58" i="6"/>
  <c r="CT58" i="6"/>
  <c r="CM58" i="6" s="1"/>
  <c r="BW58" i="6"/>
  <c r="BV58" i="6"/>
  <c r="CY58" i="6"/>
  <c r="CX58" i="6"/>
  <c r="BT58" i="6"/>
  <c r="CY57" i="6"/>
  <c r="BT57" i="6"/>
  <c r="CX57" i="6"/>
  <c r="CW57" i="6"/>
  <c r="CV57" i="6"/>
  <c r="CV51" i="6" s="1"/>
  <c r="CU57" i="6"/>
  <c r="BX57" i="6"/>
  <c r="CT57" i="6"/>
  <c r="CM57" i="6" s="1"/>
  <c r="BW57" i="6"/>
  <c r="BV57" i="6"/>
  <c r="BV74" i="6"/>
  <c r="CY74" i="6"/>
  <c r="BT74" i="6"/>
  <c r="CX74" i="6"/>
  <c r="CW74" i="6"/>
  <c r="CV74" i="6"/>
  <c r="CU74" i="6"/>
  <c r="CM74" i="6" s="1"/>
  <c r="BX74" i="6"/>
  <c r="CT74" i="6"/>
  <c r="BW74" i="6"/>
  <c r="CW64" i="6"/>
  <c r="CV64" i="6"/>
  <c r="CU64" i="6"/>
  <c r="BX64" i="6"/>
  <c r="CT64" i="6"/>
  <c r="CM64" i="6" s="1"/>
  <c r="BW64" i="6"/>
  <c r="CY64" i="6"/>
  <c r="BT64" i="6"/>
  <c r="BV64" i="6"/>
  <c r="CX64" i="6"/>
  <c r="CV59" i="6"/>
  <c r="CW59" i="6"/>
  <c r="BX59" i="6"/>
  <c r="CU59" i="6"/>
  <c r="BW59" i="6"/>
  <c r="CT59" i="6"/>
  <c r="CM59" i="6" s="1"/>
  <c r="BV59" i="6"/>
  <c r="BT59" i="6"/>
  <c r="CY59" i="6"/>
  <c r="CX59" i="6"/>
  <c r="CU73" i="6"/>
  <c r="BX73" i="6"/>
  <c r="CT73" i="6"/>
  <c r="CM73" i="6" s="1"/>
  <c r="BW73" i="6"/>
  <c r="CY73" i="6"/>
  <c r="BT73" i="6"/>
  <c r="CX73" i="6"/>
  <c r="CW73" i="6"/>
  <c r="BV73" i="6"/>
  <c r="CV73" i="6"/>
  <c r="CY44" i="6"/>
  <c r="BT44" i="6"/>
  <c r="CU44" i="6"/>
  <c r="CM44" i="6" s="1"/>
  <c r="BX44" i="6"/>
  <c r="BV44" i="6"/>
  <c r="CX44" i="6"/>
  <c r="CW44" i="6"/>
  <c r="CV44" i="6"/>
  <c r="CT44" i="6"/>
  <c r="BW44" i="6"/>
  <c r="CU65" i="6"/>
  <c r="BX65" i="6"/>
  <c r="CT65" i="6"/>
  <c r="BW65" i="6"/>
  <c r="BV65" i="6"/>
  <c r="CW65" i="6"/>
  <c r="CX65" i="6"/>
  <c r="CM65" i="6" s="1"/>
  <c r="BT65" i="6"/>
  <c r="CV65" i="6"/>
  <c r="CY65" i="6"/>
  <c r="CY67" i="6"/>
  <c r="BT67" i="6"/>
  <c r="CX67" i="6"/>
  <c r="CV67" i="6"/>
  <c r="CU67" i="6"/>
  <c r="BX67" i="6"/>
  <c r="CW67" i="6"/>
  <c r="BW67" i="6"/>
  <c r="BV67" i="6"/>
  <c r="CT67" i="6"/>
  <c r="CM67" i="6" s="1"/>
  <c r="CW68" i="6"/>
  <c r="CV68" i="6"/>
  <c r="CT68" i="6"/>
  <c r="CM68" i="6" s="1"/>
  <c r="BW68" i="6"/>
  <c r="BV68" i="6"/>
  <c r="CY68" i="6"/>
  <c r="CX68" i="6"/>
  <c r="CU68" i="6"/>
  <c r="BX68" i="6"/>
  <c r="BT68" i="6"/>
  <c r="BT42" i="6"/>
  <c r="CY42" i="6"/>
  <c r="CX42" i="6"/>
  <c r="CW42" i="6"/>
  <c r="CV42" i="6"/>
  <c r="BX42" i="6"/>
  <c r="BW42" i="6"/>
  <c r="BV42" i="6"/>
  <c r="CU42" i="6"/>
  <c r="CT42" i="6"/>
  <c r="CM42" i="6" s="1"/>
  <c r="CU55" i="6"/>
  <c r="BX55" i="6"/>
  <c r="CT55" i="6"/>
  <c r="CT50" i="6" s="1"/>
  <c r="BW55" i="6"/>
  <c r="BV55" i="6"/>
  <c r="CX55" i="6"/>
  <c r="CY55" i="6"/>
  <c r="CM55" i="6" s="1"/>
  <c r="CV55" i="6"/>
  <c r="BT55" i="6"/>
  <c r="CW55" i="6"/>
  <c r="CW51" i="6" s="1"/>
  <c r="BV70" i="6"/>
  <c r="CX70" i="6"/>
  <c r="CW70" i="6"/>
  <c r="CU70" i="6"/>
  <c r="BX70" i="6"/>
  <c r="CV70" i="6"/>
  <c r="BT70" i="6"/>
  <c r="CT70" i="6"/>
  <c r="CM70" i="6" s="1"/>
  <c r="CY70" i="6"/>
  <c r="BW70" i="6"/>
  <c r="CW61" i="6"/>
  <c r="CU61" i="6"/>
  <c r="CT61" i="6"/>
  <c r="CM61" i="6"/>
  <c r="BX61" i="6"/>
  <c r="CY61" i="6"/>
  <c r="BW61" i="6"/>
  <c r="CV61" i="6"/>
  <c r="BV61" i="6"/>
  <c r="BT61" i="6"/>
  <c r="CX61" i="6"/>
  <c r="BV56" i="6"/>
  <c r="CY56" i="6"/>
  <c r="BT56" i="6"/>
  <c r="CX56" i="6"/>
  <c r="CX51" i="6" s="1"/>
  <c r="CW56" i="6"/>
  <c r="CV56" i="6"/>
  <c r="CU56" i="6"/>
  <c r="CU50" i="6" s="1"/>
  <c r="CT56" i="6"/>
  <c r="CM56" i="6" s="1"/>
  <c r="BX56" i="6"/>
  <c r="BW56" i="6"/>
  <c r="BU19" i="6"/>
  <c r="CW72" i="6"/>
  <c r="CV72" i="6"/>
  <c r="CT72" i="6"/>
  <c r="BW72" i="6"/>
  <c r="CM72" i="6"/>
  <c r="BV72" i="6"/>
  <c r="CY72" i="6"/>
  <c r="BT72" i="6"/>
  <c r="BX72" i="6"/>
  <c r="CX72" i="6"/>
  <c r="CU72" i="6"/>
  <c r="BV62" i="6"/>
  <c r="CY62" i="6"/>
  <c r="BT62" i="6"/>
  <c r="CX62" i="6"/>
  <c r="CX50" i="6" s="1"/>
  <c r="CU62" i="6"/>
  <c r="BX62" i="6"/>
  <c r="CV62" i="6"/>
  <c r="CT62" i="6"/>
  <c r="CM62" i="6" s="1"/>
  <c r="BW62" i="6"/>
  <c r="CW62" i="6"/>
  <c r="CT47" i="6"/>
  <c r="CM47" i="6" s="1"/>
  <c r="BW47" i="6"/>
  <c r="BV47" i="6"/>
  <c r="CX47" i="6"/>
  <c r="CX24" i="6" s="1"/>
  <c r="CW47" i="6"/>
  <c r="CY47" i="6"/>
  <c r="BX47" i="6"/>
  <c r="CV47" i="6"/>
  <c r="BT47" i="6"/>
  <c r="CU47" i="6"/>
  <c r="CY35" i="6"/>
  <c r="BX35" i="6"/>
  <c r="CX35" i="6"/>
  <c r="CX19" i="6" s="1"/>
  <c r="BT35" i="6"/>
  <c r="CW35" i="6"/>
  <c r="CW24" i="6" s="1"/>
  <c r="CW3" i="6" s="1"/>
  <c r="CU35" i="6"/>
  <c r="CU19" i="6" s="1"/>
  <c r="CT35" i="6"/>
  <c r="CM35" i="6"/>
  <c r="BW35" i="6"/>
  <c r="BV35" i="6"/>
  <c r="CV35" i="6"/>
  <c r="CY48" i="6"/>
  <c r="BT48" i="6"/>
  <c r="CX48" i="6"/>
  <c r="CV48" i="6"/>
  <c r="CU48" i="6"/>
  <c r="CM48" i="6" s="1"/>
  <c r="BX48" i="6"/>
  <c r="BW48" i="6"/>
  <c r="BV48" i="6"/>
  <c r="CW48" i="6"/>
  <c r="CT48" i="6"/>
  <c r="CW19" i="6"/>
  <c r="CW43" i="6"/>
  <c r="BT43" i="6"/>
  <c r="BT19" i="6" s="1"/>
  <c r="CY43" i="6"/>
  <c r="CX43" i="6"/>
  <c r="CV43" i="6"/>
  <c r="CM43" i="6" s="1"/>
  <c r="CU43" i="6"/>
  <c r="BX43" i="6"/>
  <c r="CT43" i="6"/>
  <c r="BW43" i="6"/>
  <c r="BV43" i="6"/>
  <c r="CV46" i="6"/>
  <c r="CM46" i="6" s="1"/>
  <c r="CU46" i="6"/>
  <c r="BX46" i="6"/>
  <c r="CT46" i="6"/>
  <c r="BW46" i="6"/>
  <c r="CY46" i="6"/>
  <c r="BT46" i="6"/>
  <c r="CX46" i="6"/>
  <c r="BV46" i="6"/>
  <c r="CW46" i="6"/>
  <c r="CY71" i="6"/>
  <c r="BT71" i="6"/>
  <c r="CX71" i="6"/>
  <c r="CV71" i="6"/>
  <c r="CU71" i="6"/>
  <c r="BX71" i="6"/>
  <c r="BV71" i="6"/>
  <c r="BW71" i="6"/>
  <c r="CW71" i="6"/>
  <c r="CT71" i="6"/>
  <c r="CM71" i="6" s="1"/>
  <c r="CM19" i="6" l="1"/>
  <c r="BX21" i="6"/>
  <c r="CW5" i="6"/>
  <c r="CW6" i="6" s="1"/>
  <c r="CX3" i="6"/>
  <c r="CM26" i="6"/>
  <c r="CU26" i="6"/>
  <c r="CU24" i="6"/>
  <c r="CU3" i="6" s="1"/>
  <c r="CV25" i="6"/>
  <c r="CV19" i="6"/>
  <c r="CV24" i="6"/>
  <c r="BK46" i="6"/>
  <c r="BK48" i="6"/>
  <c r="BK44" i="6"/>
  <c r="BK38" i="6"/>
  <c r="BK35" i="6"/>
  <c r="BK41" i="6"/>
  <c r="BK39" i="6"/>
  <c r="BK43" i="6"/>
  <c r="BK42" i="6"/>
  <c r="BK33" i="6"/>
  <c r="BK30" i="6"/>
  <c r="BK27" i="6"/>
  <c r="AB26" i="6"/>
  <c r="BK45" i="6"/>
  <c r="BK47" i="6"/>
  <c r="BK40" i="6"/>
  <c r="BK37" i="6"/>
  <c r="BK34" i="6"/>
  <c r="BU21" i="6"/>
  <c r="BK32" i="6"/>
  <c r="BK36" i="6"/>
  <c r="BK29" i="6"/>
  <c r="BK31" i="6"/>
  <c r="BK28" i="6"/>
  <c r="BW19" i="6"/>
  <c r="CW26" i="6"/>
  <c r="CW25" i="6"/>
  <c r="CW4" i="6" s="1"/>
  <c r="CM54" i="6"/>
  <c r="CV50" i="6"/>
  <c r="BX19" i="6"/>
  <c r="CY51" i="6"/>
  <c r="CT26" i="6"/>
  <c r="CT24" i="6"/>
  <c r="CT3" i="6" s="1"/>
  <c r="CT25" i="6"/>
  <c r="CY25" i="6"/>
  <c r="CY19" i="6"/>
  <c r="CY24" i="6"/>
  <c r="CY3" i="6" s="1"/>
  <c r="CT19" i="6"/>
  <c r="BW26" i="6"/>
  <c r="BW21" i="6" s="1"/>
  <c r="BL76" i="6" l="1"/>
  <c r="BL72" i="6"/>
  <c r="BL68" i="6"/>
  <c r="BL75" i="6"/>
  <c r="BL71" i="6"/>
  <c r="BL67" i="6"/>
  <c r="BL74" i="6"/>
  <c r="BL70" i="6"/>
  <c r="BL64" i="6"/>
  <c r="BL63" i="6"/>
  <c r="BL69" i="6"/>
  <c r="BL73" i="6"/>
  <c r="BL61" i="6"/>
  <c r="BL58" i="6"/>
  <c r="BL54" i="6"/>
  <c r="BL65" i="6"/>
  <c r="BL57" i="6"/>
  <c r="BL60" i="6"/>
  <c r="BL66" i="6"/>
  <c r="BL62" i="6"/>
  <c r="BL56" i="6"/>
  <c r="BL46" i="6"/>
  <c r="BL55" i="6"/>
  <c r="BL53" i="6"/>
  <c r="BL48" i="6"/>
  <c r="BL59" i="6"/>
  <c r="BL41" i="6"/>
  <c r="BL39" i="6"/>
  <c r="BL36" i="6"/>
  <c r="BL44" i="6"/>
  <c r="BL43" i="6"/>
  <c r="BL42" i="6"/>
  <c r="BL45" i="6"/>
  <c r="BL37" i="6"/>
  <c r="BL31" i="6"/>
  <c r="BL28" i="6"/>
  <c r="BL47" i="6"/>
  <c r="BL40" i="6"/>
  <c r="BL35" i="6"/>
  <c r="BL34" i="6"/>
  <c r="BL32" i="6"/>
  <c r="BL29" i="6"/>
  <c r="BL27" i="6"/>
  <c r="BL38" i="6"/>
  <c r="BL33" i="6"/>
  <c r="BL30" i="6"/>
  <c r="CU5" i="6"/>
  <c r="CU6" i="6" s="1"/>
  <c r="CU4" i="6"/>
  <c r="BK26" i="6"/>
  <c r="CX5" i="6"/>
  <c r="CX6" i="6" s="1"/>
  <c r="CX4" i="6"/>
  <c r="CY4" i="6"/>
  <c r="CY5" i="6"/>
  <c r="CY6" i="6" s="1"/>
  <c r="CT4" i="6"/>
  <c r="CT5" i="6"/>
  <c r="CT6" i="6" s="1"/>
  <c r="CV3" i="6"/>
  <c r="CS3" i="6" s="1"/>
  <c r="CS5" i="6" s="1"/>
  <c r="CS6" i="6" s="1"/>
  <c r="CH20" i="6"/>
  <c r="BZ20" i="6"/>
  <c r="CG20" i="6"/>
  <c r="CF20" i="6"/>
  <c r="CL20" i="6"/>
  <c r="CD20" i="6"/>
  <c r="CK20" i="6"/>
  <c r="CC20" i="6"/>
  <c r="CE20" i="6"/>
  <c r="CI20" i="6"/>
  <c r="CB20" i="6"/>
  <c r="CA20" i="6"/>
  <c r="CS4" i="6"/>
  <c r="CJ20" i="6"/>
  <c r="AC19" i="6"/>
  <c r="AB19" i="6"/>
  <c r="AC26" i="6"/>
  <c r="HY26" i="6"/>
  <c r="HY20" i="6" s="1"/>
  <c r="CE7" i="6" s="1"/>
  <c r="HT26" i="6"/>
  <c r="HT20" i="6" s="1"/>
  <c r="BZ7" i="6" s="1"/>
  <c r="IC26" i="6"/>
  <c r="IC20" i="6" s="1"/>
  <c r="CI7" i="6" s="1"/>
  <c r="HZ26" i="6"/>
  <c r="HZ20" i="6" s="1"/>
  <c r="CF7" i="6" s="1"/>
  <c r="ID26" i="6"/>
  <c r="ID20" i="6" s="1"/>
  <c r="CJ7" i="6" s="1"/>
  <c r="IB26" i="6"/>
  <c r="IB20" i="6" s="1"/>
  <c r="CH7" i="6" s="1"/>
  <c r="IE26" i="6"/>
  <c r="IE20" i="6" s="1"/>
  <c r="CK7" i="6" s="1"/>
  <c r="HV26" i="6"/>
  <c r="HV20" i="6" s="1"/>
  <c r="CB7" i="6" s="1"/>
  <c r="HX26" i="6"/>
  <c r="HX20" i="6" s="1"/>
  <c r="CD7" i="6" s="1"/>
  <c r="HW26" i="6"/>
  <c r="HW20" i="6" s="1"/>
  <c r="CC7" i="6" s="1"/>
  <c r="IA26" i="6"/>
  <c r="IA20" i="6" s="1"/>
  <c r="CG7" i="6" s="1"/>
  <c r="HU26" i="6"/>
  <c r="HU20" i="6" s="1"/>
  <c r="CA7" i="6" s="1"/>
  <c r="IF26" i="6"/>
  <c r="IF20" i="6" s="1"/>
  <c r="CL7" i="6" s="1"/>
  <c r="CH9" i="6" l="1"/>
  <c r="CH10" i="6" s="1"/>
  <c r="CH11" i="6" s="1"/>
  <c r="CL9" i="6"/>
  <c r="CL10" i="6" s="1"/>
  <c r="CL11" i="6" s="1"/>
  <c r="CJ9" i="6"/>
  <c r="CJ10" i="6" s="1"/>
  <c r="CJ11" i="6" s="1"/>
  <c r="CV4" i="6"/>
  <c r="CV5" i="6"/>
  <c r="CV6" i="6" s="1"/>
  <c r="CA9" i="6"/>
  <c r="CA10" i="6" s="1"/>
  <c r="CA11" i="6" s="1"/>
  <c r="CA4" i="6"/>
  <c r="CA5" i="6" s="1"/>
  <c r="CF9" i="6"/>
  <c r="CF10" i="6" s="1"/>
  <c r="CF11" i="6" s="1"/>
  <c r="CI9" i="6"/>
  <c r="CI10" i="6" s="1"/>
  <c r="CI11" i="6" s="1"/>
  <c r="CC9" i="6"/>
  <c r="CC10" i="6" s="1"/>
  <c r="CC11" i="6" s="1"/>
  <c r="BY7" i="6"/>
  <c r="BY9" i="6" s="1"/>
  <c r="BY10" i="6" s="1"/>
  <c r="BY11" i="6" s="1"/>
  <c r="BZ9" i="6"/>
  <c r="BZ10" i="6" s="1"/>
  <c r="BZ11" i="6" s="1"/>
  <c r="CG9" i="6"/>
  <c r="CG10" i="6" s="1"/>
  <c r="CG11" i="6" s="1"/>
  <c r="CD9" i="6"/>
  <c r="CD10" i="6" s="1"/>
  <c r="CD11" i="6" s="1"/>
  <c r="CE9" i="6"/>
  <c r="CE10" i="6" s="1"/>
  <c r="CE11" i="6" s="1"/>
  <c r="BL19" i="6"/>
  <c r="BL26" i="6"/>
  <c r="CB9" i="6"/>
  <c r="CB10" i="6" s="1"/>
  <c r="CB11" i="6" s="1"/>
  <c r="CK9" i="6"/>
  <c r="CK10" i="6" s="1"/>
  <c r="CK11" i="6" s="1"/>
  <c r="CK4" i="6" l="1"/>
  <c r="CK5" i="6" s="1"/>
  <c r="CD4" i="6"/>
  <c r="CD5" i="6" s="1"/>
  <c r="CI4" i="6"/>
  <c r="CI5" i="6" s="1"/>
  <c r="CJ4" i="6"/>
  <c r="CJ5" i="6" s="1"/>
  <c r="CB4" i="6"/>
  <c r="CB5" i="6" s="1"/>
  <c r="CG4" i="6"/>
  <c r="CG5" i="6" s="1"/>
  <c r="CC4" i="6"/>
  <c r="CC5" i="6" s="1"/>
  <c r="CF4" i="6"/>
  <c r="CF5" i="6" s="1"/>
  <c r="CL4" i="6"/>
  <c r="CL5" i="6" s="1"/>
  <c r="CE4" i="6"/>
  <c r="CE5" i="6" s="1"/>
  <c r="CH4" i="6"/>
  <c r="CH5" i="6" s="1"/>
  <c r="BZ4" i="6"/>
  <c r="BZ5" i="6" s="1"/>
  <c r="U5" i="5" l="1"/>
  <c r="U4" i="5"/>
  <c r="BH3" i="5"/>
  <c r="BA3" i="5"/>
  <c r="AW3" i="5"/>
  <c r="AT3" i="5"/>
  <c r="AQ3" i="5"/>
  <c r="AO3" i="5"/>
  <c r="AM3" i="5"/>
  <c r="AJ3" i="5"/>
  <c r="AD3" i="5"/>
  <c r="AE3" i="5" s="1"/>
  <c r="AG3" i="5" s="1"/>
  <c r="U3" i="5"/>
  <c r="BH2" i="5"/>
  <c r="BA2" i="5"/>
  <c r="AW2" i="5"/>
  <c r="AT2" i="5"/>
  <c r="AQ2" i="5"/>
  <c r="AO2" i="5"/>
  <c r="AM2" i="5"/>
  <c r="AJ2" i="5"/>
  <c r="AD2" i="5"/>
  <c r="AE2" i="5" s="1"/>
  <c r="AG2" i="5" s="1"/>
  <c r="U2" i="5"/>
  <c r="AK2" i="5" l="1"/>
  <c r="AK3" i="5"/>
  <c r="AX2" i="5"/>
  <c r="AX3" i="5"/>
  <c r="AY2" i="5" l="1"/>
  <c r="AZ2" i="5" s="1"/>
  <c r="BG2" i="5" s="1"/>
  <c r="AY3" i="5"/>
  <c r="AZ3" i="5" s="1"/>
  <c r="BG3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U1" authorId="0" shapeId="0" xr:uid="{EABCC4E1-AEE2-4D1A-9898-CCF1C91D19D9}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 xr:uid="{10F3A7A2-5A4D-49D6-B43C-2963C0B108AD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 xr:uid="{E2557293-D041-4A02-BA50-C5E61497DB7D}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 xr:uid="{49F9C79F-FE42-40F8-AC6F-D8E125623DC1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 xr:uid="{02E536FA-BA44-4DE1-B34E-CF211795323B}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 xr:uid="{0AA273DD-429D-49B5-8ECF-94A3E20E7CE5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 xr:uid="{31B3F9CF-1992-4223-816A-667CEC592302}">
      <text>
        <r>
          <rPr>
            <sz val="11"/>
            <rFont val="Calibri"/>
            <family val="2"/>
          </rPr>
          <t>[JLA FOB CA/GA Price Quote (Value)]*[DA %]</t>
        </r>
      </text>
    </comment>
    <comment ref="AN1" authorId="0" shapeId="0" xr:uid="{21CB1B6F-3B49-49EF-8E26-10E1F308AF17}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 xr:uid="{90899D71-835F-41A6-A98F-B8151E2876EE}">
      <text>
        <r>
          <rPr>
            <sz val="11"/>
            <rFont val="Calibri"/>
            <family val="2"/>
          </rPr>
          <t>[JLA FOB CA/GA Price Quote (Value)]*[General Load %]</t>
        </r>
      </text>
    </comment>
    <comment ref="AP1" authorId="0" shapeId="0" xr:uid="{8979F77C-1BEF-418C-B49F-0EA831772773}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 xr:uid="{255421A0-6A2D-4A65-B23E-D7647B800A0E}">
      <text>
        <r>
          <rPr>
            <sz val="11"/>
            <rFont val="Calibri"/>
            <family val="2"/>
          </rPr>
          <t>[JLA FOB CA/GA Price Quote (Value)]*[Warehouse Charge %]</t>
        </r>
      </text>
    </comment>
    <comment ref="AT1" authorId="0" shapeId="0" xr:uid="{6EE6C5E6-D2F4-4095-96D1-52E92BB1AD08}">
      <text>
        <r>
          <rPr>
            <sz val="11"/>
            <rFont val="Calibri"/>
            <family val="2"/>
          </rPr>
          <t>[JLA FOB CA/GA Price Quote (Value)]*[Load 1 %]</t>
        </r>
      </text>
    </comment>
    <comment ref="AW1" authorId="0" shapeId="0" xr:uid="{BAC59653-407A-4CE7-A027-39802492C848}">
      <text>
        <r>
          <rPr>
            <sz val="11"/>
            <rFont val="Calibri"/>
            <family val="2"/>
          </rPr>
          <t>[JLA FOB CA/GA Price Quote (Value)]*[Load 2 %]</t>
        </r>
      </text>
    </comment>
    <comment ref="AX1" authorId="0" shapeId="0" xr:uid="{D8D67D1C-26F7-4C4E-B03D-EECB2B099F53}">
      <text>
        <r>
          <rPr>
            <sz val="11"/>
            <rFont val="Calibri"/>
            <family val="2"/>
          </rPr>
          <t>[DA $]+[General Load $]+[Warehouse Charge $]+[Load 1 $ (Fashion)]+[Load 2 $ (Fashion)]</t>
        </r>
      </text>
    </comment>
    <comment ref="AY1" authorId="0" shapeId="0" xr:uid="{A686144A-001B-42ED-B2D4-1B922F379D83}">
      <text>
        <r>
          <rPr>
            <sz val="11"/>
            <rFont val="Calibri"/>
            <family val="2"/>
          </rPr>
          <t>[LDP Cost $]+[Total Load $]</t>
        </r>
      </text>
    </comment>
    <comment ref="AZ1" authorId="0" shapeId="0" xr:uid="{8FEA6719-C6EE-4331-BFC1-F25590AFED90}">
      <text>
        <r>
          <rPr>
            <sz val="11"/>
            <rFont val="Calibri"/>
            <family val="2"/>
          </rPr>
          <t>([JLA FOB CA/GA Price Quote (Value)]-[LDP Cost with Load $])/[JLA FOB CA/GA Price Quote (Value)]</t>
        </r>
      </text>
    </comment>
    <comment ref="BA1" authorId="0" shapeId="0" xr:uid="{7A34CED6-76B9-477C-AA42-27BA6E34A084}">
      <text>
        <r>
          <rPr>
            <sz val="11"/>
            <rFont val="Calibri"/>
            <family val="2"/>
          </rPr>
          <t>[Suggested Retail Price]*(1-[Retailer Markup])</t>
        </r>
      </text>
    </comment>
    <comment ref="BG1" authorId="0" shapeId="0" xr:uid="{C8EBECBC-7F9D-43F6-A5AF-6DE0DBA72B21}">
      <text>
        <r>
          <rPr>
            <sz val="11"/>
            <rFont val="Calibri"/>
            <family val="2"/>
          </rPr>
          <t>[LDP Cost with Load $]*[Total Quantity]</t>
        </r>
      </text>
    </comment>
    <comment ref="BH1" authorId="0" shapeId="0" xr:uid="{FB754FD5-EA2D-499B-B779-361F66AFB84E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<sst xmlns="http://schemas.openxmlformats.org/spreadsheetml/2006/main" count="3265" uniqueCount="1020">
  <si>
    <t>Danny Li</t>
  </si>
  <si>
    <t>Yes</t>
  </si>
  <si>
    <t>No</t>
  </si>
  <si>
    <t>Domestic: Warehouse</t>
  </si>
  <si>
    <t>Brand</t>
  </si>
  <si>
    <t>Package Type</t>
  </si>
  <si>
    <t>Commission</t>
  </si>
  <si>
    <t>Brokage</t>
  </si>
  <si>
    <t>Agent Fee</t>
  </si>
  <si>
    <t>Reverse</t>
  </si>
  <si>
    <t>Royalty</t>
  </si>
  <si>
    <t>OOD</t>
  </si>
  <si>
    <t>Customer WH Allowance</t>
  </si>
  <si>
    <t>NSA%</t>
  </si>
  <si>
    <t>Fuel Surcharge</t>
  </si>
  <si>
    <t>Photography</t>
  </si>
  <si>
    <t>Freight Allowance</t>
  </si>
  <si>
    <t>Volume Rebate</t>
  </si>
  <si>
    <t>Funding</t>
  </si>
  <si>
    <t>Customer</t>
  </si>
  <si>
    <t>Division</t>
  </si>
  <si>
    <t>Licensor</t>
  </si>
  <si>
    <t xml:space="preserve"> </t>
  </si>
  <si>
    <t>Order Type</t>
  </si>
  <si>
    <t>PDPM</t>
  </si>
  <si>
    <t>Order Process</t>
  </si>
  <si>
    <t>UCCPM</t>
  </si>
  <si>
    <t>Non-Replenishment</t>
  </si>
  <si>
    <t>Rollout/Replenishment</t>
  </si>
  <si>
    <t>Master Customer</t>
  </si>
  <si>
    <t>Year</t>
  </si>
  <si>
    <t>Responsible Party</t>
  </si>
  <si>
    <t>Season</t>
  </si>
  <si>
    <t>Country of Origin</t>
  </si>
  <si>
    <t>Factory Control</t>
  </si>
  <si>
    <t>Direct Import</t>
  </si>
  <si>
    <t>Overseas Production Team</t>
  </si>
  <si>
    <t>Vendor Name</t>
  </si>
  <si>
    <t>Consolidator</t>
  </si>
  <si>
    <t>Customer DC</t>
  </si>
  <si>
    <t>WOD</t>
  </si>
  <si>
    <t>SAV</t>
  </si>
  <si>
    <t>Tech Code</t>
  </si>
  <si>
    <t>Customer Exclusive</t>
  </si>
  <si>
    <t>Spring</t>
  </si>
  <si>
    <t>Fall</t>
  </si>
  <si>
    <t>Black Friday</t>
  </si>
  <si>
    <t>BTC</t>
  </si>
  <si>
    <t>Category</t>
  </si>
  <si>
    <t>Ship to Location</t>
  </si>
  <si>
    <t>Intl.-Customer DC</t>
  </si>
  <si>
    <t>Intl.-Direct Import</t>
  </si>
  <si>
    <t>Intl.-Domestic Warehouse</t>
  </si>
  <si>
    <t>Intl.-POE</t>
  </si>
  <si>
    <t>AVN</t>
  </si>
  <si>
    <t>SWV</t>
  </si>
  <si>
    <t>For Ecom</t>
  </si>
  <si>
    <t>Aaron's Furniture</t>
  </si>
  <si>
    <t>ALDI INC. (DI)</t>
  </si>
  <si>
    <t>Amazon Fulfillment Services (Domestic)</t>
  </si>
  <si>
    <t>Amazon Fulfillment Services (DI)</t>
  </si>
  <si>
    <t>AMAZONFBA</t>
  </si>
  <si>
    <t>ARTE Y AMBIENTE</t>
  </si>
  <si>
    <t>Beall's Department Stores, Inc 02</t>
  </si>
  <si>
    <t>Beall's Outlet Stores, Inc.</t>
  </si>
  <si>
    <t>Belk Stores</t>
  </si>
  <si>
    <t>BELK PRIVATE BRAND VENDOR</t>
  </si>
  <si>
    <t>Bob's Discount Furniture</t>
  </si>
  <si>
    <t>Bob's Discount Furniture(Bedding)</t>
  </si>
  <si>
    <t>Burlington Coat Factory</t>
  </si>
  <si>
    <t>Orange Bed &amp; Bath</t>
  </si>
  <si>
    <t>Canadian Marshalls</t>
  </si>
  <si>
    <t>Christmas Tree Shops Inc</t>
  </si>
  <si>
    <t>Costco Canada</t>
  </si>
  <si>
    <t>Costco UK</t>
  </si>
  <si>
    <t>Costco Wholesale</t>
  </si>
  <si>
    <t>COSTCO WHOLESALE CANADA DI</t>
  </si>
  <si>
    <t>dd’s Discounts</t>
  </si>
  <si>
    <t>Dillard's Inc.</t>
  </si>
  <si>
    <t>DOLLAR GENERAL CORP. (DI)</t>
  </si>
  <si>
    <t>Family Dollar Inc</t>
  </si>
  <si>
    <t>Fred Meyer Stores</t>
  </si>
  <si>
    <t>Fred Meyer Stores DI</t>
  </si>
  <si>
    <t>G. S. Nizami</t>
  </si>
  <si>
    <t>Giant Tiger Stores Ltd. (DI)</t>
  </si>
  <si>
    <t>Homegoods (POE)</t>
  </si>
  <si>
    <t>Homesense</t>
  </si>
  <si>
    <t>JLA Home</t>
  </si>
  <si>
    <t>Kohl's</t>
  </si>
  <si>
    <t>Kohl's (POE)</t>
  </si>
  <si>
    <t>Kohl's.com</t>
  </si>
  <si>
    <t>Linen Chest</t>
  </si>
  <si>
    <t>Loblaws, Inc. (DI)</t>
  </si>
  <si>
    <t>Lowe's Companies Inc.2</t>
  </si>
  <si>
    <t>Macy's Backstage</t>
  </si>
  <si>
    <t>Macy's CFC</t>
  </si>
  <si>
    <t>Macy's CFC01</t>
  </si>
  <si>
    <t>Macy's Home MMG</t>
  </si>
  <si>
    <t>Macy's Home Store</t>
  </si>
  <si>
    <t>Macy's.com</t>
  </si>
  <si>
    <t>The Natori Company</t>
  </si>
  <si>
    <t>Nexcom</t>
  </si>
  <si>
    <t>NPL - TikTok Consignment</t>
  </si>
  <si>
    <t>Old Time Pottery, LLC</t>
  </si>
  <si>
    <t>Olliix.com</t>
  </si>
  <si>
    <t>OVERSTOCK (CONSIGNMENT001)</t>
  </si>
  <si>
    <t>RED APPLE STORES INC</t>
  </si>
  <si>
    <t>Ross Stores, Inc.</t>
  </si>
  <si>
    <t>Ross Stores, Inc. (PET)</t>
  </si>
  <si>
    <t>Seventh Avenue, Inc.</t>
  </si>
  <si>
    <t>SLEEP NUMBER CORPORATION</t>
  </si>
  <si>
    <t>TAR HEEL (FAMILY DOLL-DI)</t>
  </si>
  <si>
    <t>Target Stores Import</t>
  </si>
  <si>
    <t>Kroger</t>
  </si>
  <si>
    <t>The Kroger Co. DI</t>
  </si>
  <si>
    <t>Tuesday Morning</t>
  </si>
  <si>
    <t>Wal-Mart Canada Corp. (DI)</t>
  </si>
  <si>
    <t>Walmart Fulfillment Service Designer Living</t>
  </si>
  <si>
    <t>Wal-Mart Stores</t>
  </si>
  <si>
    <t>Wal-Mart Stores (DI)</t>
  </si>
  <si>
    <t>Wal-Mart.Com</t>
  </si>
  <si>
    <t>Wal-Mart.com (Drop Ship)</t>
  </si>
  <si>
    <t>Wayfair, LLC (Castle Gate)</t>
  </si>
  <si>
    <t>Winners</t>
  </si>
  <si>
    <t>zulily, llc for wh</t>
  </si>
  <si>
    <t>Lynn Chen</t>
  </si>
  <si>
    <t>Lulu Lin</t>
  </si>
  <si>
    <t>Elaine Sun</t>
  </si>
  <si>
    <t>Winter Wang</t>
  </si>
  <si>
    <t>China</t>
  </si>
  <si>
    <t>India</t>
  </si>
  <si>
    <t>Pakistan</t>
  </si>
  <si>
    <t>BLANKET(51)</t>
  </si>
  <si>
    <t>COMFORTER (SET)(10)</t>
  </si>
  <si>
    <t>COVERLET&amp;BEDSPREAD(13)</t>
  </si>
  <si>
    <t>DUVET&amp;DUVET SET(12)</t>
  </si>
  <si>
    <t>FILLED BLANKET(57)</t>
  </si>
  <si>
    <t>FILLED THROW(56)</t>
  </si>
  <si>
    <t>MATT PAD/TOPPER(16)</t>
  </si>
  <si>
    <t>NORMAL PILLOW(30)</t>
  </si>
  <si>
    <t>PANEL(40)</t>
  </si>
  <si>
    <t>PILLOWCASE(21)</t>
  </si>
  <si>
    <t>QUILT(14)</t>
  </si>
  <si>
    <t>SHEET/SHEET SET(20)</t>
  </si>
  <si>
    <t>SHOWER CURTAIN(70)</t>
  </si>
  <si>
    <t>THROW(50)</t>
  </si>
  <si>
    <t>THROW WRAP(58)</t>
  </si>
  <si>
    <t>VALANCE(41)</t>
  </si>
  <si>
    <t>BED SKIRT&amp;SHAM(11)</t>
  </si>
  <si>
    <t>ASSORTMENT(90)</t>
  </si>
  <si>
    <t>BODY PILLOWCASE(22)</t>
  </si>
  <si>
    <t>PILLOWSET(32)</t>
  </si>
  <si>
    <t>PM</t>
  </si>
  <si>
    <t>Planner</t>
  </si>
  <si>
    <t>Normal</t>
  </si>
  <si>
    <t>Rolled</t>
  </si>
  <si>
    <t>Partially Compressed</t>
  </si>
  <si>
    <t>Improved Packaging</t>
  </si>
  <si>
    <t>Aldi</t>
  </si>
  <si>
    <t>Arte Y Ambiente</t>
  </si>
  <si>
    <t>Beall's</t>
  </si>
  <si>
    <t>Belk</t>
  </si>
  <si>
    <t>Marshalls</t>
  </si>
  <si>
    <t>Christmas Tree Shops</t>
  </si>
  <si>
    <t>Costco</t>
  </si>
  <si>
    <t xml:space="preserve">Dillard's </t>
  </si>
  <si>
    <t>Dollar General</t>
  </si>
  <si>
    <t>Family Dollar</t>
  </si>
  <si>
    <t>Fred Meyer</t>
  </si>
  <si>
    <t>Nizami</t>
  </si>
  <si>
    <t>Giant Tiger</t>
  </si>
  <si>
    <t>Homegoods</t>
  </si>
  <si>
    <t>Lowe's</t>
  </si>
  <si>
    <t>Macy's</t>
  </si>
  <si>
    <t>Natori</t>
  </si>
  <si>
    <t>NPL</t>
  </si>
  <si>
    <t>Old Time Pottery</t>
  </si>
  <si>
    <t>Olliix</t>
  </si>
  <si>
    <t>Designer Living</t>
  </si>
  <si>
    <t>AMAZON</t>
  </si>
  <si>
    <t>Loblaws</t>
  </si>
  <si>
    <t>Seventh Avenue</t>
  </si>
  <si>
    <t>Target</t>
  </si>
  <si>
    <t>Zulily</t>
  </si>
  <si>
    <t>Ross</t>
  </si>
  <si>
    <t>Customer Code</t>
  </si>
  <si>
    <t>Customer Name</t>
  </si>
  <si>
    <t>AARONSFURN</t>
  </si>
  <si>
    <t>ALDIDI</t>
  </si>
  <si>
    <t>Amazon</t>
  </si>
  <si>
    <t>AMAZONJLABY</t>
  </si>
  <si>
    <t>INVERSIONES</t>
  </si>
  <si>
    <t>Beallsstore</t>
  </si>
  <si>
    <t>BEALLS</t>
  </si>
  <si>
    <t>BLK</t>
  </si>
  <si>
    <t>BLKPBV</t>
  </si>
  <si>
    <t>BOBSDISC</t>
  </si>
  <si>
    <t>BOBDISCOUNTBD</t>
  </si>
  <si>
    <t>BLTNCOAT</t>
  </si>
  <si>
    <t>ORANGEBED</t>
  </si>
  <si>
    <t>MarshallsCan</t>
  </si>
  <si>
    <t>CHRISTREE</t>
  </si>
  <si>
    <t>COSTCOCAN</t>
  </si>
  <si>
    <t>COSTCO</t>
  </si>
  <si>
    <t>COSTCOCANDI</t>
  </si>
  <si>
    <t>ddDiscount</t>
  </si>
  <si>
    <t>dd's Discounts</t>
  </si>
  <si>
    <t>DLS</t>
  </si>
  <si>
    <t>DOLGEN-DI</t>
  </si>
  <si>
    <t>FAMDOLLAR</t>
  </si>
  <si>
    <t>FREDMEYER</t>
  </si>
  <si>
    <t>FREDMEYERDI</t>
  </si>
  <si>
    <t>NIZAMI</t>
  </si>
  <si>
    <t>GIANTTIGERDI</t>
  </si>
  <si>
    <t>HGPOE</t>
  </si>
  <si>
    <t>HOMESENSE</t>
  </si>
  <si>
    <t>JLA</t>
  </si>
  <si>
    <t>KOHL</t>
  </si>
  <si>
    <t>KOHLPOE</t>
  </si>
  <si>
    <t>KOHLDSN</t>
  </si>
  <si>
    <t>LINENCHEST</t>
  </si>
  <si>
    <t>LOBLAWS</t>
  </si>
  <si>
    <t>LOWES</t>
  </si>
  <si>
    <t>MACYBKSTAGE</t>
  </si>
  <si>
    <t>MACY04</t>
  </si>
  <si>
    <t>MACY06</t>
  </si>
  <si>
    <t>MACY03</t>
  </si>
  <si>
    <t>MACY01</t>
  </si>
  <si>
    <t>MACY02</t>
  </si>
  <si>
    <t>TNCHM</t>
  </si>
  <si>
    <t>NEX</t>
  </si>
  <si>
    <t>NPLTIK</t>
  </si>
  <si>
    <t>OLDTIMEPOT</t>
  </si>
  <si>
    <t>OLLIIX</t>
  </si>
  <si>
    <t>OVERSCONSIGN</t>
  </si>
  <si>
    <t>REDAPPLECA</t>
  </si>
  <si>
    <t>ROSSPOE</t>
  </si>
  <si>
    <t>ROSSPET</t>
  </si>
  <si>
    <t>SEVENAVE</t>
  </si>
  <si>
    <t>SLEEPNUMBER</t>
  </si>
  <si>
    <t>Sleep Number</t>
  </si>
  <si>
    <t>STEIN</t>
  </si>
  <si>
    <t>Stein Mart</t>
  </si>
  <si>
    <t>TARHEEL</t>
  </si>
  <si>
    <t>TGT1138719</t>
  </si>
  <si>
    <t>KROGER</t>
  </si>
  <si>
    <t>KROGERDI</t>
  </si>
  <si>
    <t>TUESMNG</t>
  </si>
  <si>
    <t>WALMART CANADA</t>
  </si>
  <si>
    <t>DESINCWFS</t>
  </si>
  <si>
    <t>WALMART</t>
  </si>
  <si>
    <t>Walmart</t>
  </si>
  <si>
    <t>WALMART IMP.</t>
  </si>
  <si>
    <t>WALMART01</t>
  </si>
  <si>
    <t>WALMARTDS</t>
  </si>
  <si>
    <t>CASTLEGATE</t>
  </si>
  <si>
    <t>Wayfair</t>
  </si>
  <si>
    <t>WINNERS</t>
  </si>
  <si>
    <t>ZULILYWH</t>
  </si>
  <si>
    <t>JCPCAT</t>
  </si>
  <si>
    <t>JC Penney Catalog</t>
  </si>
  <si>
    <t>JC Penney</t>
  </si>
  <si>
    <t>JCPCATDI</t>
  </si>
  <si>
    <t>JC Penney Catalog (POE)</t>
  </si>
  <si>
    <t>JCPRETDI</t>
  </si>
  <si>
    <t>JC Penney Retail (POE)</t>
  </si>
  <si>
    <t>JCPRET</t>
  </si>
  <si>
    <t>JC Penney Retail</t>
  </si>
  <si>
    <t>MACYHBC</t>
  </si>
  <si>
    <t>Macy's Merchandising Group HBC</t>
  </si>
  <si>
    <t>MACY05</t>
  </si>
  <si>
    <t>Macy's Military</t>
  </si>
  <si>
    <t>OCM</t>
  </si>
  <si>
    <t>On Campus Marketing LLC</t>
  </si>
  <si>
    <t>On Campus Marketing</t>
  </si>
  <si>
    <t>OCMPOE</t>
  </si>
  <si>
    <t>On Campus Marketing LLC POE</t>
  </si>
  <si>
    <t>Woolrich 5%</t>
  </si>
  <si>
    <t>Natori 7%</t>
  </si>
  <si>
    <t>N Natori 5%</t>
  </si>
  <si>
    <t>Martha Stewart (Bath) 5%</t>
  </si>
  <si>
    <t>Martha Stewart (Bath) 4%</t>
  </si>
  <si>
    <t>Martha Stewart (Bath) 3%</t>
  </si>
  <si>
    <t>Laura Ashley 5%</t>
  </si>
  <si>
    <t>Laura Ashley 4%</t>
  </si>
  <si>
    <t>Laura Ashley 3%</t>
  </si>
  <si>
    <t>Beautyrest 5.5%</t>
  </si>
  <si>
    <t>Beautyrest 3.5%</t>
  </si>
  <si>
    <t>Accentia</t>
  </si>
  <si>
    <t>Artology</t>
  </si>
  <si>
    <t>Bed Guardian</t>
  </si>
  <si>
    <t>510 Design</t>
  </si>
  <si>
    <t>Addison Park</t>
  </si>
  <si>
    <t>Alpine Valley</t>
  </si>
  <si>
    <t>Amethyst Home</t>
  </si>
  <si>
    <t>Apothecary Home</t>
  </si>
  <si>
    <t xml:space="preserve">Arch Studio  </t>
  </si>
  <si>
    <t>Armoire Collection</t>
  </si>
  <si>
    <t>Autumn Days</t>
  </si>
  <si>
    <t>Be Mine</t>
  </si>
  <si>
    <t>Beautyrest</t>
  </si>
  <si>
    <t>Beautyrest Black</t>
  </si>
  <si>
    <t xml:space="preserve">Beautyrest Platinum </t>
  </si>
  <si>
    <t>Beautyrest Silver</t>
  </si>
  <si>
    <t>BEBE</t>
  </si>
  <si>
    <t>BEBE- BLACK</t>
  </si>
  <si>
    <t>Bebe Girls</t>
  </si>
  <si>
    <t>Beekman Home</t>
  </si>
  <si>
    <t>Better Home and Gardens</t>
  </si>
  <si>
    <t xml:space="preserve">Big One </t>
  </si>
  <si>
    <t>BIG ONE KIDS</t>
  </si>
  <si>
    <t xml:space="preserve">Biltmore </t>
  </si>
  <si>
    <t>Canadiana</t>
  </si>
  <si>
    <t>Carson &amp; Cooper</t>
  </si>
  <si>
    <t>Catherine Malandrino</t>
  </si>
  <si>
    <t>CATHERINE MALANDRINO HOTEL</t>
  </si>
  <si>
    <t>Catherine Malandrino Kids</t>
  </si>
  <si>
    <t>Cedar &amp; Rose</t>
  </si>
  <si>
    <t xml:space="preserve">Chapel Hill </t>
  </si>
  <si>
    <t>Charter Club</t>
  </si>
  <si>
    <t>Coastal Dunes</t>
  </si>
  <si>
    <t>COLIN + JUSTIN</t>
  </si>
  <si>
    <t>Comfort Bay</t>
  </si>
  <si>
    <t>Comfort Classics</t>
  </si>
  <si>
    <t>Comfort Spaces</t>
  </si>
  <si>
    <t>Concierge Collection</t>
  </si>
  <si>
    <t>Cottage Laundry</t>
  </si>
  <si>
    <t xml:space="preserve">Cremieux  </t>
  </si>
  <si>
    <t>Croscill</t>
  </si>
  <si>
    <t>Croscill Casual</t>
  </si>
  <si>
    <t>Croscill Classics</t>
  </si>
  <si>
    <t>Croscill Home</t>
  </si>
  <si>
    <t>Cuddl Duds</t>
  </si>
  <si>
    <t>Deck the Halls</t>
  </si>
  <si>
    <t>Décor Studio</t>
  </si>
  <si>
    <t>Designlab</t>
  </si>
  <si>
    <t>DesignLab Kids</t>
  </si>
  <si>
    <t>Everyday Living</t>
  </si>
  <si>
    <t xml:space="preserve">Fall Festival </t>
  </si>
  <si>
    <t>Fall Sweet Fall</t>
  </si>
  <si>
    <t>Found &amp; Fable</t>
  </si>
  <si>
    <t>Free Home</t>
  </si>
  <si>
    <t>Friends Forever</t>
  </si>
  <si>
    <t>GATHER AT HOME</t>
  </si>
  <si>
    <t>Ghostly Greeting</t>
  </si>
  <si>
    <t>Grace Mitchell</t>
  </si>
  <si>
    <t>Gramercy Park</t>
  </si>
  <si>
    <t>Graveyard</t>
  </si>
  <si>
    <t>Grayson &amp; Parker</t>
  </si>
  <si>
    <t>Halloween Hill</t>
  </si>
  <si>
    <t>Hampton Hill</t>
  </si>
  <si>
    <t xml:space="preserve">Happy Halloween Metallic </t>
  </si>
  <si>
    <t>Happy Halloween Pastel</t>
  </si>
  <si>
    <t>Happy Haunting</t>
  </si>
  <si>
    <t>Happy Haunting Skull</t>
  </si>
  <si>
    <t>Happy Haunting Spider</t>
  </si>
  <si>
    <t>Harbor Home</t>
  </si>
  <si>
    <t>Harbor House</t>
  </si>
  <si>
    <t>HD design</t>
  </si>
  <si>
    <t>Holiday Lane</t>
  </si>
  <si>
    <t>Holiday traditions</t>
  </si>
  <si>
    <t>HOLLY &amp; MOSS</t>
  </si>
  <si>
    <t xml:space="preserve">Holly Jolly </t>
  </si>
  <si>
    <t>Home Design</t>
  </si>
  <si>
    <t>Home Essence</t>
  </si>
  <si>
    <t xml:space="preserve">Home for the Holidays </t>
  </si>
  <si>
    <t>Honeybloom</t>
  </si>
  <si>
    <t xml:space="preserve">Hotel </t>
  </si>
  <si>
    <t>Hotel by park avenue</t>
  </si>
  <si>
    <t>HOUSE &amp; HOME</t>
  </si>
  <si>
    <t>INK+IVY</t>
  </si>
  <si>
    <t>INK+IVY Kids</t>
  </si>
  <si>
    <t xml:space="preserve">Intelligent Design </t>
  </si>
  <si>
    <t xml:space="preserve">Interiors </t>
  </si>
  <si>
    <t>JLA Art</t>
  </si>
  <si>
    <t>Josie by Natori</t>
  </si>
  <si>
    <t>Joy Peace Love</t>
  </si>
  <si>
    <t>Joy to the world</t>
  </si>
  <si>
    <t>JOYLAND</t>
  </si>
  <si>
    <t>Kids by Kirkton House</t>
  </si>
  <si>
    <t>Kirkton House</t>
  </si>
  <si>
    <t>Laila Ali</t>
  </si>
  <si>
    <t>Laura Ashley</t>
  </si>
  <si>
    <t>Life At Home</t>
  </si>
  <si>
    <t>Madison Park</t>
  </si>
  <si>
    <t>Madison Park Essentials</t>
  </si>
  <si>
    <t>Madison Park Pure</t>
  </si>
  <si>
    <t>Madison Park Signature</t>
  </si>
  <si>
    <t>Main Street</t>
  </si>
  <si>
    <t>Mainstays</t>
  </si>
  <si>
    <t>Mainstreet Holiday</t>
  </si>
  <si>
    <t>MAISON JULES</t>
  </si>
  <si>
    <t>Maple Grove</t>
  </si>
  <si>
    <t>Martha Stewart</t>
  </si>
  <si>
    <t>Merriest Holiday</t>
  </si>
  <si>
    <t>Merry &amp; Bright</t>
  </si>
  <si>
    <t>Mi Zone</t>
  </si>
  <si>
    <t>Mi Zone Kids</t>
  </si>
  <si>
    <t>Michael Strahan</t>
  </si>
  <si>
    <t>Modavari</t>
  </si>
  <si>
    <t>Modern Southern Home</t>
  </si>
  <si>
    <t>N Natori</t>
  </si>
  <si>
    <t>N Natori Studio</t>
  </si>
  <si>
    <t>Nanette Lepore</t>
  </si>
  <si>
    <t>Nanette Lepore Coastal</t>
  </si>
  <si>
    <t>Nanette Lepore Girls</t>
  </si>
  <si>
    <t>Natural Harvest</t>
  </si>
  <si>
    <t>Nobel Excellence</t>
  </si>
  <si>
    <t>Nomad Home</t>
  </si>
  <si>
    <t>North Pole Trading Co</t>
  </si>
  <si>
    <t>Oake</t>
  </si>
  <si>
    <t>Oh Holy Night</t>
  </si>
  <si>
    <t>Oh Joy!</t>
  </si>
  <si>
    <t>ON THE SHORE</t>
  </si>
  <si>
    <t>Opalhouse designed with Jungalow</t>
  </si>
  <si>
    <t>Origin 21</t>
  </si>
  <si>
    <t>Palms End</t>
  </si>
  <si>
    <t>Peppermint place</t>
  </si>
  <si>
    <t>Premier Comfort</t>
  </si>
  <si>
    <t>Premier Comfort Signature</t>
  </si>
  <si>
    <t>Providence</t>
  </si>
  <si>
    <t>Real Living</t>
  </si>
  <si>
    <t>Regency Heights</t>
  </si>
  <si>
    <t>Scare Factory</t>
  </si>
  <si>
    <t xml:space="preserve">Seadrift </t>
  </si>
  <si>
    <t>Serafina Rose</t>
  </si>
  <si>
    <t>Serta</t>
  </si>
  <si>
    <t>Sharper Image</t>
  </si>
  <si>
    <t xml:space="preserve">Silk Sensations </t>
  </si>
  <si>
    <t>SL Simplicity</t>
  </si>
  <si>
    <t>Sleep Philosophy</t>
  </si>
  <si>
    <t>Soft Touch</t>
  </si>
  <si>
    <t>Sonoma</t>
  </si>
  <si>
    <t>South Street Loft</t>
  </si>
  <si>
    <t>Spirits Bright</t>
  </si>
  <si>
    <t>Spooky Season</t>
  </si>
  <si>
    <t>Studio D</t>
  </si>
  <si>
    <t>Style Sanctuary</t>
  </si>
  <si>
    <t>Style Sanctuary Blue</t>
  </si>
  <si>
    <t>SunSmart</t>
  </si>
  <si>
    <t>Super Listing</t>
  </si>
  <si>
    <t>Tao</t>
  </si>
  <si>
    <t>Thankful &amp; Blessed</t>
  </si>
  <si>
    <t xml:space="preserve">Threshold  </t>
  </si>
  <si>
    <t>Threshold designed with Studio McGee</t>
  </si>
  <si>
    <t>Tiny Dreamer</t>
  </si>
  <si>
    <t>Tis the Season</t>
  </si>
  <si>
    <t>Tis the Season - Gold</t>
  </si>
  <si>
    <t>Tis the Season - Silver</t>
  </si>
  <si>
    <t>Tracey Boyd</t>
  </si>
  <si>
    <t>Trick or Treat Co</t>
  </si>
  <si>
    <t>True North</t>
  </si>
  <si>
    <t>True North by Sleep Philosophy</t>
  </si>
  <si>
    <t>Ty Pennington</t>
  </si>
  <si>
    <t>Union Square</t>
  </si>
  <si>
    <t>Urban Domain</t>
  </si>
  <si>
    <t>Urban Domain Home</t>
  </si>
  <si>
    <t>Urban Domain Kids</t>
  </si>
  <si>
    <t>Urban Habitat</t>
  </si>
  <si>
    <t>Urban Habitat Kids</t>
  </si>
  <si>
    <t>Warm &amp; Cozy</t>
  </si>
  <si>
    <t>WB Hotel</t>
  </si>
  <si>
    <t>Wendy Bellisimo Holiday-green</t>
  </si>
  <si>
    <t>Wendy Bellissimo Home</t>
  </si>
  <si>
    <t>Weny Bellissimo Kids</t>
  </si>
  <si>
    <t>West End</t>
  </si>
  <si>
    <t>Willow &amp; Sage</t>
  </si>
  <si>
    <t>WIND AND WATER</t>
  </si>
  <si>
    <t>Winter Avenue</t>
  </si>
  <si>
    <t>Winter Spirits</t>
  </si>
  <si>
    <t>Woolrich</t>
  </si>
  <si>
    <t>Antimicrobial Performance</t>
  </si>
  <si>
    <t>ARCH / MANTLE</t>
  </si>
  <si>
    <t>Art In Motion</t>
  </si>
  <si>
    <t>AT HOME</t>
  </si>
  <si>
    <t>August &amp; Leo</t>
  </si>
  <si>
    <t>Beauty Silk</t>
  </si>
  <si>
    <t>BeautySleep</t>
  </si>
  <si>
    <t>Beyond Soft</t>
  </si>
  <si>
    <t>Broyhill</t>
  </si>
  <si>
    <t>Catherine Malandrino (Holiday)</t>
  </si>
  <si>
    <t>Chapel Hill by Croscill</t>
  </si>
  <si>
    <t>Chelsea Square</t>
  </si>
  <si>
    <t>Clean Habitat</t>
  </si>
  <si>
    <t>Clean Spaces</t>
  </si>
  <si>
    <t>Coastal Home</t>
  </si>
  <si>
    <t>Codi</t>
  </si>
  <si>
    <t>Crown and Ivy</t>
  </si>
  <si>
    <t>Debbie Travis</t>
  </si>
  <si>
    <t>Décor 5</t>
  </si>
  <si>
    <t xml:space="preserve">Degrees of Comfort </t>
  </si>
  <si>
    <t>Emryn House</t>
  </si>
  <si>
    <t>Family Chef</t>
  </si>
  <si>
    <t>Festive Days</t>
  </si>
  <si>
    <t>Hello Autumn</t>
  </si>
  <si>
    <t>H-HOME TRENDS PL</t>
  </si>
  <si>
    <t>Holiday Time</t>
  </si>
  <si>
    <t>HOME DECORATORS COLLECTION</t>
  </si>
  <si>
    <t>Home Trends</t>
  </si>
  <si>
    <t>Hotel Collection</t>
  </si>
  <si>
    <t>Hotel Style</t>
  </si>
  <si>
    <t>Hyde lane</t>
  </si>
  <si>
    <t>Juniper Home</t>
  </si>
  <si>
    <t>laurel + pine</t>
  </si>
  <si>
    <t>Lightning Bug</t>
  </si>
  <si>
    <t>Liz</t>
  </si>
  <si>
    <t>Luxury Hotel</t>
  </si>
  <si>
    <t>Madison Classics</t>
  </si>
  <si>
    <t>Member’s Choice</t>
  </si>
  <si>
    <t>MEMBER'S MARK</t>
  </si>
  <si>
    <t>MP2 by Madison Park</t>
  </si>
  <si>
    <t>Nanette Holiday</t>
  </si>
  <si>
    <t>nanette Lepore (holiday silver)</t>
  </si>
  <si>
    <t>Nanette Lepore holiday</t>
  </si>
  <si>
    <t>On your own</t>
  </si>
  <si>
    <t>Opalhouse</t>
  </si>
  <si>
    <t>Park Avenue</t>
  </si>
  <si>
    <t>President Choice</t>
  </si>
  <si>
    <t>Royal Velvet</t>
  </si>
  <si>
    <t>SCM</t>
  </si>
  <si>
    <t>SCM KIDS</t>
  </si>
  <si>
    <t>Scoop Delights</t>
  </si>
  <si>
    <t>SDS</t>
  </si>
  <si>
    <t>Smart Cool by Sleep Philosophy</t>
  </si>
  <si>
    <t>Southern Living</t>
  </si>
  <si>
    <t>Spider</t>
  </si>
  <si>
    <t xml:space="preserve">Spooktacular </t>
  </si>
  <si>
    <t>Stoneberry</t>
  </si>
  <si>
    <t>Style Sanctuary Bronze</t>
  </si>
  <si>
    <t>TINSEL+ FROST</t>
  </si>
  <si>
    <t>Urban Essential</t>
  </si>
  <si>
    <t>Wendy Bellissimo</t>
  </si>
  <si>
    <t>Wendy Bellissimo holiday</t>
  </si>
  <si>
    <t>Wendy Bellissimo(gold tree holiday label)</t>
  </si>
  <si>
    <t xml:space="preserve">Wendy Harvest </t>
  </si>
  <si>
    <t>YOUR ZONE</t>
  </si>
  <si>
    <t>Zoopet</t>
  </si>
  <si>
    <t>POE</t>
  </si>
  <si>
    <t>SV2</t>
  </si>
  <si>
    <t>SV3</t>
  </si>
  <si>
    <t>WOD/SV2</t>
  </si>
  <si>
    <t>WOD/SV3</t>
  </si>
  <si>
    <t>Basic-1</t>
  </si>
  <si>
    <t>Basic-2</t>
  </si>
  <si>
    <t>Basic-3</t>
  </si>
  <si>
    <t>BOX-1</t>
  </si>
  <si>
    <t>BOX-2</t>
  </si>
  <si>
    <t>India Office</t>
  </si>
  <si>
    <t>International Sales Dept.</t>
  </si>
  <si>
    <t>One Central-1</t>
  </si>
  <si>
    <t>One Central-2</t>
  </si>
  <si>
    <t>Pakistan Office</t>
  </si>
  <si>
    <t>Portugal</t>
  </si>
  <si>
    <t>Project S-1</t>
  </si>
  <si>
    <t>Project S-2</t>
  </si>
  <si>
    <t>Qingdao Office</t>
  </si>
  <si>
    <t>Shanghai office-1</t>
  </si>
  <si>
    <t>STAR-项目组</t>
  </si>
  <si>
    <t>浦江宏盛工艺有限公司</t>
  </si>
  <si>
    <t>建德市耀欣针纺有限公司</t>
  </si>
  <si>
    <t>江苏凯瑞家纺科技有限公司</t>
  </si>
  <si>
    <t>苏州水中花纺织饰品有限公司</t>
  </si>
  <si>
    <t>建德市大洋实业有限公司</t>
  </si>
  <si>
    <t>RIDDHI SIDDHI TEXTILE MILLS PVT. LTD.</t>
  </si>
  <si>
    <t>瞿氏家纺南通有限公司</t>
  </si>
  <si>
    <t>东台雅士缘纺织有限公司</t>
  </si>
  <si>
    <t>江苏海聆梦家居科技有限公司</t>
  </si>
  <si>
    <t>东台市兴捷亚纺织品有限公司</t>
  </si>
  <si>
    <t>KOHINOOR TEXTILE MILLS LTD.</t>
  </si>
  <si>
    <t>南京海聆梦家居有限公司</t>
  </si>
  <si>
    <t>南通宝威纺织品有限公司</t>
  </si>
  <si>
    <t>无锡市翊宸纺织品有限公司</t>
  </si>
  <si>
    <t>如皋市亿龙纺织制品有限公司</t>
  </si>
  <si>
    <t>YUNUS TEXTILE MILLS</t>
  </si>
  <si>
    <t>浙江宏都寝具有限公司</t>
  </si>
  <si>
    <t>MK SONS (PVT) LTD</t>
  </si>
  <si>
    <t>吉奥璐纺织品（南通）有限公司</t>
  </si>
  <si>
    <t>江苏苏美达纺织有限公司</t>
  </si>
  <si>
    <t>南通艺源家用纺织品有限公司</t>
  </si>
  <si>
    <t>绍兴市上虞中宇家纺有限公司</t>
  </si>
  <si>
    <t>青岛舒泰隆家居用品有限公司</t>
  </si>
  <si>
    <t>Liberty Mills Limited</t>
  </si>
  <si>
    <t>浙江凯瑞特家饰用品有限公司</t>
  </si>
  <si>
    <t>丹阳市俊祥服饰厂</t>
  </si>
  <si>
    <t>海聆梦家居股份有限公司</t>
  </si>
  <si>
    <t>南通锦亿纺织品有限公司</t>
  </si>
  <si>
    <t>浦江县聚全工贸有限公司</t>
  </si>
  <si>
    <t>南通康东家用纺织品有限公司</t>
  </si>
  <si>
    <t>浙江昱昊纺织科技股份有限公司</t>
  </si>
  <si>
    <t>如皋市佳丽绗缝制品有限公司</t>
  </si>
  <si>
    <t>烟台北方家用纺织品有限公司</t>
  </si>
  <si>
    <t>安徽云彩家用纺织品有限公司</t>
  </si>
  <si>
    <t>南京美华羽绒制品有限公司</t>
  </si>
  <si>
    <t>PAN OVERSEAS</t>
  </si>
  <si>
    <t>青岛宝璐家用纺织品有限公司</t>
  </si>
  <si>
    <t>RATERIA INTERNATIONAL PVT LTD</t>
  </si>
  <si>
    <t>GUL AHMED TEXTILES</t>
  </si>
  <si>
    <t>ORIENT TEXTILE MILLS LTD.</t>
  </si>
  <si>
    <t>江苏优绵家居科技有限公司</t>
  </si>
  <si>
    <t>义乌市涛晔工艺品有限公司</t>
  </si>
  <si>
    <t>VISTA FURNISHING LIMITED</t>
  </si>
  <si>
    <t>青岛羽翎珊家纺织品集团有限公司</t>
  </si>
  <si>
    <t>安徽霞珍羽绒股份有限公司</t>
  </si>
  <si>
    <t>南通银天工艺品有限公司</t>
  </si>
  <si>
    <t>R.K.EXPORTS (KARUR) PVT LTD</t>
  </si>
  <si>
    <t>浙江盛发纺织印染有限公司</t>
  </si>
  <si>
    <t>惠民嘉悦纺织有限公司</t>
  </si>
  <si>
    <t>苏州麦格达斯进出口有限公司</t>
  </si>
  <si>
    <t>杭州莎鑫家纺有限公司</t>
  </si>
  <si>
    <t>新泰瑞丰家纺有限公司</t>
  </si>
  <si>
    <t>青岛美诺佳纺织服装有限公司</t>
  </si>
  <si>
    <t>江苏依丽莱家纺有限公司</t>
  </si>
  <si>
    <t>东台市佳丰绣品有限公司</t>
  </si>
  <si>
    <t>Kam International</t>
  </si>
  <si>
    <t>烟台明远创意生活科技股份有限公司</t>
  </si>
  <si>
    <t>APERTEX - ANTÓNIO PEREIRA - FÁBRICA DE TECIDOS DE SEDA E ALGODÃO, UNIPESSOAL, LDA</t>
  </si>
  <si>
    <t>建德市中源家纺有限公司</t>
  </si>
  <si>
    <t>苏州杰维斯纺织有限公司</t>
  </si>
  <si>
    <t>EASTERN FASHIONS INTERNATIONAL</t>
  </si>
  <si>
    <t>南通鑫盛纺织服饰有限公司</t>
  </si>
  <si>
    <t>好一家（南通）纺织品有限公司</t>
  </si>
  <si>
    <t>杭州火炎塑料制品有限公司</t>
  </si>
  <si>
    <t>山东安琪尔生活科技有限公司</t>
  </si>
  <si>
    <t>南京美华纺织品有限公司</t>
  </si>
  <si>
    <t>如皋市龙群纺织制品有限公司</t>
  </si>
  <si>
    <t>COVERLET&amp;BEDSPREAD</t>
  </si>
  <si>
    <t>DUVET&amp;DUVET SET</t>
  </si>
  <si>
    <t>QUILT</t>
  </si>
  <si>
    <t>BED SKIRT&amp;SHAM</t>
  </si>
  <si>
    <t>NORMAL PILLOW</t>
  </si>
  <si>
    <t>PILLOWSET</t>
  </si>
  <si>
    <t>BODY PILLOWCASE</t>
  </si>
  <si>
    <t>PILLOWCASE</t>
  </si>
  <si>
    <t>BLANKET</t>
  </si>
  <si>
    <t>THROW</t>
  </si>
  <si>
    <t>THROW WRAP</t>
  </si>
  <si>
    <t>FILLED BLANKET</t>
  </si>
  <si>
    <t>FILLED THROW</t>
  </si>
  <si>
    <t>MATT PAD/TOPPER</t>
  </si>
  <si>
    <t>SHEET/SHEET SET</t>
  </si>
  <si>
    <t>SHOWER CURTAIN</t>
  </si>
  <si>
    <t>PANEL</t>
  </si>
  <si>
    <t>VALANCE</t>
  </si>
  <si>
    <t>ASSORTMENT</t>
  </si>
  <si>
    <t>Program Size</t>
  </si>
  <si>
    <t>Super Big: ≥ 1M</t>
  </si>
  <si>
    <t>Big: 400K - 1M</t>
  </si>
  <si>
    <t>Medium: 200K - 400K</t>
  </si>
  <si>
    <t>Small: &lt; 200K</t>
  </si>
  <si>
    <t>Winter</t>
  </si>
  <si>
    <t>David Zhang</t>
  </si>
  <si>
    <t>TBD</t>
  </si>
  <si>
    <t>Backstage</t>
  </si>
  <si>
    <t>Bebe (Black/White Label Not Holiday)</t>
  </si>
  <si>
    <t>Bebe Bow</t>
  </si>
  <si>
    <t>BEBE Holiday</t>
  </si>
  <si>
    <t>BELK</t>
  </si>
  <si>
    <t>Blueberry Cove</t>
  </si>
  <si>
    <t>CATCH'N ZZZ</t>
  </si>
  <si>
    <t>Celebrate Home</t>
  </si>
  <si>
    <t>City Lights</t>
  </si>
  <si>
    <t>Cozzze</t>
  </si>
  <si>
    <t>Crosby St</t>
  </si>
  <si>
    <t>EE</t>
  </si>
  <si>
    <t>finch + robin</t>
  </si>
  <si>
    <t>Goodness&amp;Grace</t>
  </si>
  <si>
    <t>H2Ology</t>
  </si>
  <si>
    <t>Happy Fall</t>
  </si>
  <si>
    <t>Harbor House Blue</t>
  </si>
  <si>
    <t>Homenetic</t>
  </si>
  <si>
    <t>Huntington Home</t>
  </si>
  <si>
    <t>Hyde Park</t>
  </si>
  <si>
    <t>Ideology</t>
  </si>
  <si>
    <t>Inspire by Intelligent Design</t>
  </si>
  <si>
    <t>Intelligent Design Kids</t>
  </si>
  <si>
    <t>Jack O Lantern Lane</t>
  </si>
  <si>
    <t>JLA Furniture</t>
  </si>
  <si>
    <t>Living Clean</t>
  </si>
  <si>
    <t>Luxury Hotel by Park Ave</t>
  </si>
  <si>
    <t xml:space="preserve">Martha Stewart Everyday </t>
  </si>
  <si>
    <t xml:space="preserve">Merry Moments </t>
  </si>
  <si>
    <t>Microtec</t>
  </si>
  <si>
    <t>Moonbeams</t>
  </si>
  <si>
    <t>Onva</t>
  </si>
  <si>
    <t>Peak Performance</t>
  </si>
  <si>
    <t>Protech</t>
  </si>
  <si>
    <t>Soloft</t>
  </si>
  <si>
    <t>Spooky Hollow</t>
  </si>
  <si>
    <t>Track &amp; Tail</t>
  </si>
  <si>
    <t>Urban Dreams</t>
  </si>
  <si>
    <t>Serta Sheep 5.5%</t>
  </si>
  <si>
    <t>N Natori Studio 5%</t>
  </si>
  <si>
    <t>Sharper Image Nonheated 4%</t>
  </si>
  <si>
    <t>Sharper Image Nonheated 5%</t>
  </si>
  <si>
    <t>Beautyrest Black 6%</t>
  </si>
  <si>
    <t>Other Load Suggestions</t>
  </si>
  <si>
    <t>Port of Discharge</t>
  </si>
  <si>
    <t>OKL</t>
  </si>
  <si>
    <t>SH</t>
  </si>
  <si>
    <t>EXW</t>
  </si>
  <si>
    <t>QDO</t>
  </si>
  <si>
    <t>NHA</t>
  </si>
  <si>
    <t>LA</t>
  </si>
  <si>
    <t>NY</t>
  </si>
  <si>
    <t>NJ</t>
  </si>
  <si>
    <t>SJ</t>
  </si>
  <si>
    <t>KRC</t>
  </si>
  <si>
    <t>CHA</t>
  </si>
  <si>
    <t>Departure Port</t>
  </si>
  <si>
    <t>Karachi,Pakistan</t>
  </si>
  <si>
    <t>LEIXÕES, PORTUGAL</t>
  </si>
  <si>
    <t>Mumbai,India</t>
  </si>
  <si>
    <t>Mundra, India</t>
  </si>
  <si>
    <t>Nanjing,China</t>
  </si>
  <si>
    <t>Nhava Sheva,India</t>
  </si>
  <si>
    <t>Ningbo,China</t>
  </si>
  <si>
    <t>Qingdao,China</t>
  </si>
  <si>
    <t>Shanghai,China</t>
  </si>
  <si>
    <t>Tuticorin,India</t>
  </si>
  <si>
    <t>NBO</t>
  </si>
  <si>
    <t>NJN</t>
  </si>
  <si>
    <t>Quote Sheet Template</t>
  </si>
  <si>
    <t>2025 Fashion Kohls 3 in 1</t>
  </si>
  <si>
    <t>2025 Fashion WMT DI</t>
  </si>
  <si>
    <t>2025 Fashion POE</t>
  </si>
  <si>
    <t>2025 Fashion WMT Domestic</t>
  </si>
  <si>
    <t>2025 Fashion DI</t>
  </si>
  <si>
    <t>2025 Fashion AMAZON 1P</t>
  </si>
  <si>
    <t>2025 Fashion JLA</t>
  </si>
  <si>
    <t>2025 Fashion Domestic Warehouse</t>
  </si>
  <si>
    <t>Overstock</t>
  </si>
  <si>
    <t>Red Apple Stores</t>
  </si>
  <si>
    <t>Martha Stewart (Hard) 3%</t>
  </si>
  <si>
    <t>Martha Stewart (Hard) 4%</t>
  </si>
  <si>
    <t>Martha Stewart (Hard) 7%</t>
  </si>
  <si>
    <t>Serta 5.5%</t>
  </si>
  <si>
    <t>Sharper Image Heated 3%</t>
  </si>
  <si>
    <t>Sharper Image Heated 4%</t>
  </si>
  <si>
    <t>Sharper Image Heated 5%</t>
  </si>
  <si>
    <t>YOUT</t>
  </si>
  <si>
    <t>ADUL</t>
  </si>
  <si>
    <t>GAMER SQUAD</t>
  </si>
  <si>
    <t>Happy Halloween</t>
  </si>
  <si>
    <t>Spooky Halloween</t>
  </si>
  <si>
    <t>Cost</t>
  </si>
  <si>
    <t>Freight</t>
  </si>
  <si>
    <t>Price</t>
  </si>
  <si>
    <t>Line No.</t>
  </si>
  <si>
    <t>Photo</t>
  </si>
  <si>
    <t>VIN/Art No.</t>
  </si>
  <si>
    <t>Pattern</t>
  </si>
  <si>
    <t>Item Description</t>
  </si>
  <si>
    <t>Fabrication</t>
  </si>
  <si>
    <t>Size/Spec.</t>
  </si>
  <si>
    <t>Color</t>
  </si>
  <si>
    <t>Customer Item#</t>
  </si>
  <si>
    <t>Item No.</t>
  </si>
  <si>
    <t>UPC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</si>
  <si>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</si>
  <si>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</si>
  <si>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</si>
  <si>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</si>
  <si>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</si>
  <si>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</si>
  <si>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</si>
  <si>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</si>
  <si>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</si>
  <si>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</si>
  <si>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</si>
  <si>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</si>
  <si>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</si>
  <si>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</si>
  <si>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</si>
  <si>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</si>
  <si>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</si>
  <si>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</si>
  <si>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</si>
  <si>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</si>
  <si>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</si>
  <si>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</si>
  <si>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</si>
  <si>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</si>
  <si>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</si>
  <si>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</si>
  <si>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</si>
  <si>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Load 2</t>
  </si>
  <si>
    <t>Load 2 %</t>
  </si>
  <si>
    <t>Load 2 $</t>
  </si>
  <si>
    <t>Total Load $</t>
  </si>
  <si>
    <t>LDP Cost with Load $</t>
  </si>
  <si>
    <t>JLA LDP MU%</t>
  </si>
  <si>
    <t>JLA FOB CA/GA Price Quote (Formula)</t>
  </si>
  <si>
    <t>JLA FOB CA/GA Price Quote (Value)</t>
  </si>
  <si>
    <t>Suggested Retail Price</t>
  </si>
  <si>
    <t>Retailer Markup</t>
  </si>
  <si>
    <t>Total Quantity</t>
  </si>
  <si>
    <t>Total Cost</t>
  </si>
  <si>
    <t>Total Sales</t>
  </si>
  <si>
    <t>Product Category</t>
  </si>
  <si>
    <t>UOM</t>
  </si>
  <si>
    <t>Piece</t>
  </si>
  <si>
    <t>Set</t>
  </si>
  <si>
    <t>Pair</t>
  </si>
  <si>
    <t>Pack</t>
  </si>
  <si>
    <t>Each</t>
  </si>
  <si>
    <t>Bag</t>
  </si>
  <si>
    <t>Box</t>
  </si>
  <si>
    <t>Carton</t>
  </si>
  <si>
    <t>Case</t>
  </si>
  <si>
    <t>Meter</t>
  </si>
  <si>
    <t>Pallet</t>
  </si>
  <si>
    <t>PDQ</t>
  </si>
  <si>
    <t>Yard</t>
  </si>
  <si>
    <t>Description-Short</t>
  </si>
  <si>
    <t>Unit of Measure</t>
  </si>
  <si>
    <t>Joseph Sadony</t>
  </si>
  <si>
    <t>Category (do not use)</t>
  </si>
  <si>
    <t>COMFORTER (SET)</t>
  </si>
  <si>
    <t>ZPP (POE Shipments)</t>
  </si>
  <si>
    <t>Material-Short</t>
  </si>
  <si>
    <t>Compressed/Knocked Down</t>
  </si>
  <si>
    <t>Additional Customer Price</t>
  </si>
  <si>
    <t>Additional Customer Item#</t>
  </si>
  <si>
    <t>Financials by Cluster</t>
  </si>
  <si>
    <t>TTL</t>
  </si>
  <si>
    <t>01-A</t>
  </si>
  <si>
    <t>02-B</t>
  </si>
  <si>
    <t>03-C</t>
  </si>
  <si>
    <t>04-D</t>
  </si>
  <si>
    <t>05-E</t>
  </si>
  <si>
    <t>06-F</t>
  </si>
  <si>
    <t>07-G</t>
  </si>
  <si>
    <t>08-SPACE</t>
  </si>
  <si>
    <t>21-FL BTRBST</t>
  </si>
  <si>
    <t>22-FL GOOD</t>
  </si>
  <si>
    <t>23-TX GOLD</t>
  </si>
  <si>
    <t>24-TX BTRBST</t>
  </si>
  <si>
    <t>25-TX GOOD</t>
  </si>
  <si>
    <t xml:space="preserve">Financials By Mth  </t>
  </si>
  <si>
    <t>Feb</t>
  </si>
  <si>
    <t>Mar</t>
  </si>
  <si>
    <t>Apr</t>
  </si>
  <si>
    <t>May</t>
  </si>
  <si>
    <t>Jun</t>
  </si>
  <si>
    <t>July</t>
  </si>
  <si>
    <t>VENDOR: ALL</t>
  </si>
  <si>
    <t># of stores</t>
  </si>
  <si>
    <t>Plan Rec $</t>
  </si>
  <si>
    <t>MONTH: ALL</t>
  </si>
  <si>
    <t>Tgt % cont</t>
  </si>
  <si>
    <t>Act Rec $</t>
  </si>
  <si>
    <t>Act % cont</t>
  </si>
  <si>
    <t>IMU%</t>
  </si>
  <si>
    <t>Var % cont</t>
  </si>
  <si>
    <t>+/- $</t>
  </si>
  <si>
    <t>+/- %</t>
  </si>
  <si>
    <t>Avg Plan Rec $</t>
  </si>
  <si>
    <t>Avg Act Rec $</t>
  </si>
  <si>
    <t>Avg +/- $</t>
  </si>
  <si>
    <t>Avg +/- %</t>
  </si>
  <si>
    <t>CL</t>
  </si>
  <si>
    <t xml:space="preserve">                                                                                                                                                                STYLE INFO.</t>
  </si>
  <si>
    <t>PRICING</t>
  </si>
  <si>
    <t>CORP. ATTRIB.</t>
  </si>
  <si>
    <t>#STR</t>
  </si>
  <si>
    <t>BULK EST.</t>
  </si>
  <si>
    <t>STORES</t>
  </si>
  <si>
    <t>ECOM</t>
  </si>
  <si>
    <t>Store Count</t>
  </si>
  <si>
    <t>TTL ACT QTY</t>
  </si>
  <si>
    <t>Buy Month</t>
  </si>
  <si>
    <t>Buy Month Units</t>
  </si>
  <si>
    <t>Comments</t>
  </si>
  <si>
    <t>CUM</t>
  </si>
  <si>
    <t>Target Cont %</t>
  </si>
  <si>
    <t>Actual Cont %</t>
  </si>
  <si>
    <t>TOTAL</t>
  </si>
  <si>
    <t>Select</t>
  </si>
  <si>
    <t>Vendor</t>
  </si>
  <si>
    <t>Class</t>
  </si>
  <si>
    <t>Vndr #</t>
  </si>
  <si>
    <t>Vndr Name</t>
  </si>
  <si>
    <t>Mstr Style</t>
  </si>
  <si>
    <t>Type</t>
  </si>
  <si>
    <t>Style</t>
  </si>
  <si>
    <t>Desc</t>
  </si>
  <si>
    <t>ORIN #</t>
  </si>
  <si>
    <t>Color #</t>
  </si>
  <si>
    <t>Group</t>
  </si>
  <si>
    <t>Color Fam</t>
  </si>
  <si>
    <t>OTB</t>
  </si>
  <si>
    <t>Set Up</t>
  </si>
  <si>
    <t>Rep</t>
  </si>
  <si>
    <t>PB</t>
  </si>
  <si>
    <t>Adv</t>
  </si>
  <si>
    <t>Ecom</t>
  </si>
  <si>
    <t>Price Exc Ind</t>
  </si>
  <si>
    <t>Rtl</t>
  </si>
  <si>
    <t>PROMO</t>
  </si>
  <si>
    <t>PC Rtl</t>
  </si>
  <si>
    <t>MU%</t>
  </si>
  <si>
    <t>Master Class</t>
  </si>
  <si>
    <t>Price Band</t>
  </si>
  <si>
    <t>Brand Type</t>
  </si>
  <si>
    <t>Brand Mindset</t>
  </si>
  <si>
    <t>Key Item Ind</t>
  </si>
  <si>
    <t>Localization</t>
  </si>
  <si>
    <t>Culture Shop</t>
  </si>
  <si>
    <t>Discount Band</t>
  </si>
  <si>
    <t>Sell Season</t>
  </si>
  <si>
    <t>Sell Year</t>
  </si>
  <si>
    <t>Select All</t>
  </si>
  <si>
    <t>APS</t>
  </si>
  <si>
    <t>#Weeks</t>
  </si>
  <si>
    <t>ST%</t>
  </si>
  <si>
    <t>Rank</t>
  </si>
  <si>
    <t>Sugg Qty</t>
  </si>
  <si>
    <t>Sprd Qty</t>
  </si>
  <si>
    <t>% Cont Ven</t>
  </si>
  <si>
    <t>% Cont Ttl PL</t>
  </si>
  <si>
    <t>MIN</t>
  </si>
  <si>
    <t>MAX</t>
  </si>
  <si>
    <t>Unit Mltpl</t>
  </si>
  <si>
    <t>Act</t>
  </si>
  <si>
    <t>Elg</t>
  </si>
  <si>
    <t>VAR Sprd/Act</t>
  </si>
  <si>
    <t>Act Qty</t>
  </si>
  <si>
    <t>Act APS</t>
  </si>
  <si>
    <t>TTL Cost</t>
  </si>
  <si>
    <t>TTL Ret</t>
  </si>
  <si>
    <t>Open Flow</t>
  </si>
  <si>
    <t>RMS Comments</t>
  </si>
  <si>
    <t>-</t>
  </si>
  <si>
    <t>CEDAR AND ROSE/JLA</t>
  </si>
  <si>
    <t>(Sub Header)</t>
  </si>
  <si>
    <t xml:space="preserve">   CEDAR AND ROSE/JLA</t>
  </si>
  <si>
    <t>SUBTOTAL</t>
  </si>
  <si>
    <t>Y</t>
  </si>
  <si>
    <t>SP27 MAXIMALIST FLORAL Q CSET</t>
  </si>
  <si>
    <t>MULTI</t>
  </si>
  <si>
    <t>MAR</t>
  </si>
  <si>
    <t>X</t>
  </si>
  <si>
    <t>F</t>
  </si>
  <si>
    <t>T</t>
  </si>
  <si>
    <t/>
  </si>
  <si>
    <t>SP27 STONE WASH Q CSET</t>
  </si>
  <si>
    <t>BLUE</t>
  </si>
  <si>
    <t>SP27 CHLOE Q CSET</t>
  </si>
  <si>
    <t>APR</t>
  </si>
  <si>
    <t>SP27 SHAYE Q CSET</t>
  </si>
  <si>
    <t>MAY</t>
  </si>
  <si>
    <t>SP27 PERRYN Q CSET</t>
  </si>
  <si>
    <t>IVORY</t>
  </si>
  <si>
    <t>JUNE</t>
  </si>
  <si>
    <t>•</t>
  </si>
  <si>
    <t>CEDAR AND ROSE/JLA HOME</t>
  </si>
  <si>
    <t xml:space="preserve">   CEDAR AND ROSE/JLA HOME</t>
  </si>
  <si>
    <t>Domestic</t>
  </si>
  <si>
    <t>A</t>
  </si>
  <si>
    <t>B</t>
  </si>
  <si>
    <t>C</t>
  </si>
  <si>
    <t>Key</t>
  </si>
  <si>
    <t>Maximalist floral</t>
  </si>
  <si>
    <t xml:space="preserve">Maximalist Floral Comforter Set </t>
  </si>
  <si>
    <t xml:space="preserve">Comforter Set </t>
  </si>
  <si>
    <t>JLA HOME Price Quote Sheet</t>
  </si>
  <si>
    <t>C&amp;R</t>
  </si>
  <si>
    <t>Quote date</t>
  </si>
  <si>
    <t>Project Name</t>
  </si>
  <si>
    <t>Quote by</t>
  </si>
  <si>
    <t>Fiber Content</t>
  </si>
  <si>
    <t>Fabric / Construction</t>
  </si>
  <si>
    <t>Size</t>
  </si>
  <si>
    <t>Size / Spec/Special Features</t>
  </si>
  <si>
    <t>Packaging</t>
  </si>
  <si>
    <t>MOQ / Color</t>
  </si>
  <si>
    <t>Estimated Carton size
15wx20hx G8&amp;10</t>
  </si>
  <si>
    <t>Total units per carton</t>
  </si>
  <si>
    <t>Cubic Meter/ per CTN</t>
  </si>
  <si>
    <t>Total units per 40' HQ</t>
  </si>
  <si>
    <t>Freight cost per 40' HQ</t>
  </si>
  <si>
    <t>Freight cost per item $</t>
  </si>
  <si>
    <t>L (cm)</t>
  </si>
  <si>
    <t>W (cm)</t>
  </si>
  <si>
    <t xml:space="preserve"> H (cm)</t>
  </si>
  <si>
    <t>C &amp; R Donya</t>
  </si>
  <si>
    <t>Comf Set</t>
  </si>
  <si>
    <t>Front 60% Cotton 40% Poly
Rev 52% Polyester 48% cotton</t>
  </si>
  <si>
    <t>Face: 20x20/76x55 Dobby (160 GSM)
Rev/solid T132 30*30/76*56</t>
  </si>
  <si>
    <t>Q: 90"W x 90"L / 20"W x 26"L(2)</t>
  </si>
  <si>
    <r>
      <rPr>
        <sz val="11"/>
        <color rgb="FFFF0000"/>
        <rFont val="Calibri"/>
        <family val="2"/>
      </rPr>
      <t>Face Rotary printed</t>
    </r>
    <r>
      <rPr>
        <sz val="11"/>
        <rFont val="Calibri"/>
        <family val="2"/>
      </rPr>
      <t>, Back Rotary print. Comf knife edge. 200GSM polyester filling, TOB jump &amp; tack quilting. Sham face/back printed, back overlap closure. Sham with 3 ties (0.75x12"). Marrow stitch finish on sham edges &amp; ties edges.</t>
    </r>
  </si>
  <si>
    <t>VZB RFID Sticker.</t>
  </si>
  <si>
    <t>Weaving MOQ 2000 sets Print MOQ 1000 sets</t>
  </si>
  <si>
    <t>104"W x 92"L/20"W x 36"L(2)</t>
  </si>
  <si>
    <t>C &amp; R Maximalist</t>
  </si>
  <si>
    <t>Face: 20x20/76x55 Dobby (160 GSM)
Rev T132 30*30/76*56</t>
  </si>
  <si>
    <r>
      <t xml:space="preserve">Face </t>
    </r>
    <r>
      <rPr>
        <sz val="11"/>
        <color rgb="FFFF0000"/>
        <rFont val="Calibri"/>
        <family val="2"/>
      </rPr>
      <t>Rotary printed</t>
    </r>
    <r>
      <rPr>
        <sz val="11"/>
        <rFont val="Calibri"/>
        <family val="2"/>
      </rPr>
      <t>, Back solid dyed. Comf knife edge. 200GSM polyester filling, TOB jump &amp; tack quilting. Sham face random cut, back overlap closure. Sham with 2.5" double layer ruffle with ratio of 1:1.5.</t>
    </r>
  </si>
  <si>
    <t>C &amp; R Sabrina (Tonal Blue)</t>
  </si>
  <si>
    <t>100% Cotton</t>
  </si>
  <si>
    <t xml:space="preserve">Face: T 200 Cotton Sateen. (40x40 130x60)
Back T140 (30x30/ 76x64) </t>
  </si>
  <si>
    <r>
      <t xml:space="preserve">Face </t>
    </r>
    <r>
      <rPr>
        <b/>
        <sz val="11"/>
        <color rgb="FFFF0000"/>
        <rFont val="Calibri"/>
        <family val="2"/>
      </rPr>
      <t>Digital printed</t>
    </r>
    <r>
      <rPr>
        <sz val="11"/>
        <rFont val="Calibri"/>
        <family val="2"/>
      </rPr>
      <t>, Back solid dyed. Comf knife edge. 200GSM polyester filling, TOB jump &amp; tack quilting. Sham face random cut, back overlap closure. Sham with 2.5" double layer ruffle with ratio of 1:1.5.</t>
    </r>
  </si>
  <si>
    <t>C &amp; R Chloe</t>
  </si>
  <si>
    <t>Q: 90"W x 90"L / 20"W x 26+2"L(2)</t>
  </si>
  <si>
    <r>
      <rPr>
        <sz val="11"/>
        <color rgb="FFFF0000"/>
        <rFont val="Calibri"/>
        <family val="2"/>
      </rPr>
      <t>Face Rotary printed</t>
    </r>
    <r>
      <rPr>
        <sz val="11"/>
        <rFont val="Calibri"/>
        <family val="2"/>
      </rPr>
      <t xml:space="preserve">, Back solid dyed. Comf knife edge. 200GSM polyester filling, TOB jump &amp; tack quilting. Sham </t>
    </r>
    <r>
      <rPr>
        <sz val="11"/>
        <color rgb="FFFF0000"/>
        <rFont val="Calibri"/>
        <family val="2"/>
      </rPr>
      <t>face from TOB print part</t>
    </r>
    <r>
      <rPr>
        <sz val="11"/>
        <rFont val="Calibri"/>
        <family val="2"/>
      </rPr>
      <t xml:space="preserve"> </t>
    </r>
    <r>
      <rPr>
        <sz val="11"/>
        <color rgb="FFFF0000"/>
        <rFont val="Calibri"/>
        <family val="2"/>
      </rPr>
      <t xml:space="preserve">(engineered cut) </t>
    </r>
    <r>
      <rPr>
        <sz val="11"/>
        <rFont val="Calibri"/>
        <family val="2"/>
      </rPr>
      <t>with flange, back overlap closure.</t>
    </r>
  </si>
  <si>
    <t>104"W x 92"L/20"W x 36+2"L(2)</t>
  </si>
  <si>
    <t>60% Cotton 40% Polyester Dobby Print</t>
  </si>
  <si>
    <t>K: 104"W x 92"L / 20"W x 36"L(2)</t>
  </si>
  <si>
    <t>Multi</t>
  </si>
  <si>
    <t>Comforter /Sham Face: 60% Cotton 40% Poly dobby Printed. Back: 52% Polyester 48% cotton solid dye, Sham has 2.5" double ruffle
Filling: 200gram polyfill</t>
  </si>
  <si>
    <t>9404.40.1000</t>
  </si>
  <si>
    <t>Chloe</t>
  </si>
  <si>
    <t xml:space="preserve">Chloe Comforter Set </t>
  </si>
  <si>
    <t>100% cotton sateen print</t>
  </si>
  <si>
    <t>Q: 90"W x 90"L / 20"W x 26"L+2"(2)</t>
  </si>
  <si>
    <t>K: 104"W x 92"L / 20"W x 36"L+2" (2)</t>
  </si>
  <si>
    <t>Comforter/Sham Face: 200TC cotton sateen Printed. Back: 100% cotton solid dye, Sham has 2" self flange
Filling: 200gram polyfill</t>
  </si>
  <si>
    <t>BK10-4004</t>
  </si>
  <si>
    <t>BK10-4005</t>
  </si>
  <si>
    <t>BK10-4006</t>
  </si>
  <si>
    <t>BK10-4007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</si>
</sst>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176" formatCode="&quot;$&quot;#,##0_);\(&quot;$&quot;#,##0\)"/>
    <numFmt numFmtId="177" formatCode="&quot;$&quot;#,##0_);[Red]\(&quot;$&quot;#,##0\)"/>
    <numFmt numFmtId="178" formatCode="_(&quot;$&quot;* #,##0.00_);_(&quot;$&quot;* \(#,##0.00\);_(&quot;$&quot;* &quot;-&quot;??_);_(@_)"/>
    <numFmt numFmtId="179" formatCode="&quot;$&quot;#,##0.00"/>
    <numFmt numFmtId="180" formatCode="[$¥-478]#,##0.00"/>
    <numFmt numFmtId="181" formatCode="0.0"/>
    <numFmt numFmtId="182" formatCode="0.000"/>
    <numFmt numFmtId="183" formatCode="0.0%_);\(0.0%\)"/>
    <numFmt numFmtId="184" formatCode="0.00%_);\(0.00%\)"/>
    <numFmt numFmtId="185" formatCode="0.0%"/>
    <numFmt numFmtId="186" formatCode="&quot;$&quot;#,##0"/>
    <numFmt numFmtId="187" formatCode="0000000000"/>
    <numFmt numFmtId="188" formatCode="000"/>
    <numFmt numFmtId="189" formatCode="#,##0.00%"/>
    <numFmt numFmtId="190" formatCode="#,###"/>
    <numFmt numFmtId="191" formatCode="#,###_);[Red]\(#,###\)"/>
    <numFmt numFmtId="192" formatCode="000000000.000"/>
    <numFmt numFmtId="193" formatCode="0.0000"/>
  </numFmts>
  <fonts count="38" x14ac:knownFonts="1">
    <font>
      <sz val="11"/>
      <name val="Calibri"/>
    </font>
    <font>
      <sz val="11"/>
      <color theme="1"/>
      <name val="等线"/>
      <family val="2"/>
      <scheme val="minor"/>
    </font>
    <font>
      <b/>
      <sz val="11"/>
      <name val="Calibri"/>
      <family val="2"/>
    </font>
    <font>
      <sz val="11"/>
      <name val="Calibri"/>
      <family val="2"/>
    </font>
    <font>
      <sz val="10"/>
      <name val="Arial"/>
      <family val="2"/>
    </font>
    <font>
      <b/>
      <sz val="11"/>
      <color theme="1"/>
      <name val="等线"/>
      <family val="2"/>
      <scheme val="minor"/>
    </font>
    <font>
      <sz val="11"/>
      <name val="等线"/>
      <family val="2"/>
      <scheme val="minor"/>
    </font>
    <font>
      <b/>
      <sz val="10"/>
      <name val="Arial"/>
      <family val="2"/>
    </font>
    <font>
      <sz val="10"/>
      <color theme="1"/>
      <name val="Arial"/>
      <family val="2"/>
    </font>
    <font>
      <b/>
      <i/>
      <sz val="11"/>
      <name val="Calibri"/>
      <family val="2"/>
    </font>
    <font>
      <sz val="8"/>
      <name val="Calibri"/>
      <family val="2"/>
    </font>
    <font>
      <b/>
      <sz val="10"/>
      <color indexed="12"/>
      <name val="Arial"/>
      <family val="2"/>
    </font>
    <font>
      <sz val="11"/>
      <color rgb="FFFF0000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10"/>
      <color indexed="17"/>
      <name val="Arial"/>
      <family val="2"/>
    </font>
    <font>
      <sz val="9"/>
      <color indexed="8"/>
      <name val="Arial"/>
      <family val="2"/>
    </font>
    <font>
      <sz val="9"/>
      <color indexed="17"/>
      <name val="Arial"/>
      <family val="2"/>
    </font>
    <font>
      <sz val="10"/>
      <color indexed="9"/>
      <name val="Arial"/>
      <family val="2"/>
    </font>
    <font>
      <b/>
      <sz val="9"/>
      <name val="Arial"/>
      <family val="2"/>
    </font>
    <font>
      <b/>
      <sz val="9"/>
      <color indexed="17"/>
      <name val="Arial"/>
      <family val="2"/>
    </font>
    <font>
      <b/>
      <sz val="9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44"/>
      <name val="Arial"/>
      <family val="2"/>
    </font>
    <font>
      <b/>
      <sz val="8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2"/>
      <name val="Calibri"/>
      <family val="2"/>
    </font>
    <font>
      <b/>
      <sz val="8"/>
      <name val="Calibri"/>
      <family val="2"/>
    </font>
    <font>
      <b/>
      <sz val="9"/>
      <name val="Calibri"/>
      <family val="2"/>
    </font>
    <font>
      <sz val="11"/>
      <name val="等线"/>
      <family val="1"/>
      <scheme val="minor"/>
    </font>
    <font>
      <sz val="12"/>
      <name val="宋体"/>
      <family val="3"/>
      <charset val="134"/>
    </font>
    <font>
      <b/>
      <sz val="11"/>
      <color rgb="FFFF0000"/>
      <name val="Calibri"/>
      <family val="2"/>
    </font>
    <font>
      <sz val="12"/>
      <color rgb="FF002060"/>
      <name val="Corbel"/>
      <family val="2"/>
    </font>
    <font>
      <b/>
      <sz val="11"/>
      <color rgb="FF00B050"/>
      <name val="Calibri"/>
      <family val="2"/>
    </font>
    <font>
      <sz val="9"/>
      <name val="宋体"/>
      <family val="3"/>
      <charset val="134"/>
    </font>
  </fonts>
  <fills count="1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7D7D7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B0CDD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EF89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</fills>
  <borders count="3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rgb="FFD7D7D7"/>
      </left>
      <right style="thin">
        <color rgb="FFD7D7D7"/>
      </right>
      <top style="thin">
        <color rgb="FFD7D7D7"/>
      </top>
      <bottom style="thin">
        <color rgb="FFD7D7D7"/>
      </bottom>
      <diagonal/>
    </border>
  </borders>
  <cellStyleXfs count="13">
    <xf numFmtId="0" fontId="0" fillId="0" borderId="0"/>
    <xf numFmtId="0" fontId="4" fillId="0" borderId="0"/>
    <xf numFmtId="0" fontId="4" fillId="0" borderId="0"/>
    <xf numFmtId="0" fontId="4" fillId="0" borderId="0"/>
    <xf numFmtId="17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0" fontId="4" fillId="0" borderId="0"/>
    <xf numFmtId="0" fontId="33" fillId="0" borderId="0"/>
    <xf numFmtId="0" fontId="33" fillId="0" borderId="0" applyFont="0" applyFill="0" applyBorder="0" applyAlignment="0" applyProtection="0">
      <alignment vertical="center"/>
    </xf>
    <xf numFmtId="0" fontId="4" fillId="0" borderId="0"/>
  </cellStyleXfs>
  <cellXfs count="371">
    <xf numFmtId="0" fontId="0" fillId="0" borderId="0" xfId="0"/>
    <xf numFmtId="0" fontId="0" fillId="0" borderId="1" xfId="0" applyBorder="1" applyAlignment="1">
      <alignment wrapText="1"/>
    </xf>
    <xf numFmtId="9" fontId="0" fillId="0" borderId="0" xfId="0" applyNumberFormat="1"/>
    <xf numFmtId="0" fontId="6" fillId="0" borderId="0" xfId="0" applyFont="1"/>
    <xf numFmtId="0" fontId="3" fillId="0" borderId="0" xfId="0" applyFont="1"/>
    <xf numFmtId="0" fontId="2" fillId="0" borderId="0" xfId="0" applyFont="1" applyAlignment="1">
      <alignment vertical="center" wrapText="1"/>
    </xf>
    <xf numFmtId="0" fontId="5" fillId="0" borderId="0" xfId="0" applyFont="1" applyAlignment="1">
      <alignment vertical="center" wrapText="1"/>
    </xf>
    <xf numFmtId="0" fontId="8" fillId="0" borderId="0" xfId="0" applyFont="1"/>
    <xf numFmtId="179" fontId="4" fillId="0" borderId="0" xfId="2" applyNumberFormat="1" applyAlignment="1" applyProtection="1">
      <alignment wrapText="1"/>
      <protection locked="0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3" borderId="0" xfId="0" applyFont="1" applyFill="1" applyAlignment="1">
      <alignment vertical="center" wrapText="1"/>
    </xf>
    <xf numFmtId="0" fontId="9" fillId="0" borderId="0" xfId="0" applyFont="1" applyAlignment="1">
      <alignment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wrapText="1"/>
    </xf>
    <xf numFmtId="180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" fontId="0" fillId="0" borderId="1" xfId="0" applyNumberFormat="1" applyBorder="1" applyAlignment="1">
      <alignment wrapText="1"/>
    </xf>
    <xf numFmtId="179" fontId="0" fillId="0" borderId="1" xfId="0" applyNumberFormat="1" applyBorder="1" applyAlignment="1">
      <alignment wrapText="1"/>
    </xf>
    <xf numFmtId="0" fontId="2" fillId="0" borderId="1" xfId="0" applyFont="1" applyBorder="1" applyAlignment="1">
      <alignment horizontal="center" wrapText="1"/>
    </xf>
    <xf numFmtId="0" fontId="2" fillId="5" borderId="1" xfId="0" applyFont="1" applyFill="1" applyBorder="1" applyAlignment="1">
      <alignment horizontal="center" wrapText="1"/>
    </xf>
    <xf numFmtId="0" fontId="9" fillId="5" borderId="1" xfId="0" applyFont="1" applyFill="1" applyBorder="1" applyAlignment="1">
      <alignment horizontal="center" wrapText="1"/>
    </xf>
    <xf numFmtId="180" fontId="2" fillId="4" borderId="1" xfId="0" applyNumberFormat="1" applyFont="1" applyFill="1" applyBorder="1" applyAlignment="1">
      <alignment horizontal="center" wrapText="1"/>
    </xf>
    <xf numFmtId="2" fontId="2" fillId="4" borderId="1" xfId="0" applyNumberFormat="1" applyFont="1" applyFill="1" applyBorder="1" applyAlignment="1">
      <alignment horizontal="center" wrapText="1"/>
    </xf>
    <xf numFmtId="179" fontId="11" fillId="4" borderId="1" xfId="1" applyNumberFormat="1" applyFont="1" applyFill="1" applyBorder="1" applyAlignment="1">
      <alignment wrapText="1"/>
    </xf>
    <xf numFmtId="179" fontId="2" fillId="6" borderId="2" xfId="0" applyNumberFormat="1" applyFont="1" applyFill="1" applyBorder="1" applyAlignment="1">
      <alignment horizontal="center" wrapText="1"/>
    </xf>
    <xf numFmtId="179" fontId="2" fillId="4" borderId="1" xfId="0" applyNumberFormat="1" applyFont="1" applyFill="1" applyBorder="1" applyAlignment="1">
      <alignment horizontal="center" wrapText="1"/>
    </xf>
    <xf numFmtId="0" fontId="9" fillId="0" borderId="1" xfId="0" applyFont="1" applyBorder="1" applyAlignment="1">
      <alignment horizontal="center" wrapText="1"/>
    </xf>
    <xf numFmtId="2" fontId="2" fillId="0" borderId="1" xfId="0" applyNumberFormat="1" applyFont="1" applyBorder="1" applyAlignment="1">
      <alignment horizontal="center" wrapText="1"/>
    </xf>
    <xf numFmtId="1" fontId="2" fillId="0" borderId="1" xfId="0" applyNumberFormat="1" applyFont="1" applyBorder="1" applyAlignment="1">
      <alignment horizontal="center" wrapText="1"/>
    </xf>
    <xf numFmtId="1" fontId="11" fillId="0" borderId="1" xfId="1" applyNumberFormat="1" applyFont="1" applyBorder="1" applyAlignment="1">
      <alignment wrapText="1"/>
    </xf>
    <xf numFmtId="179" fontId="11" fillId="0" borderId="1" xfId="1" applyNumberFormat="1" applyFont="1" applyBorder="1" applyAlignment="1">
      <alignment wrapText="1"/>
    </xf>
    <xf numFmtId="10" fontId="2" fillId="0" borderId="1" xfId="0" applyNumberFormat="1" applyFont="1" applyBorder="1" applyAlignment="1">
      <alignment horizontal="center" wrapText="1"/>
    </xf>
    <xf numFmtId="179" fontId="11" fillId="5" borderId="1" xfId="1" applyNumberFormat="1" applyFont="1" applyFill="1" applyBorder="1" applyAlignment="1">
      <alignment wrapText="1"/>
    </xf>
    <xf numFmtId="0" fontId="9" fillId="0" borderId="0" xfId="0" applyFont="1" applyAlignment="1">
      <alignment horizontal="center" wrapText="1"/>
    </xf>
    <xf numFmtId="179" fontId="11" fillId="3" borderId="1" xfId="1" applyNumberFormat="1" applyFont="1" applyFill="1" applyBorder="1" applyAlignment="1">
      <alignment wrapText="1"/>
    </xf>
    <xf numFmtId="10" fontId="11" fillId="3" borderId="1" xfId="1" applyNumberFormat="1" applyFont="1" applyFill="1" applyBorder="1" applyAlignment="1">
      <alignment wrapText="1"/>
    </xf>
    <xf numFmtId="179" fontId="7" fillId="7" borderId="1" xfId="1" applyNumberFormat="1" applyFont="1" applyFill="1" applyBorder="1" applyAlignment="1">
      <alignment wrapText="1"/>
    </xf>
    <xf numFmtId="179" fontId="2" fillId="3" borderId="1" xfId="0" applyNumberFormat="1" applyFont="1" applyFill="1" applyBorder="1" applyAlignment="1">
      <alignment horizontal="center" wrapText="1"/>
    </xf>
    <xf numFmtId="179" fontId="2" fillId="0" borderId="1" xfId="0" applyNumberFormat="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180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2" borderId="1" xfId="4" applyNumberFormat="1" applyFont="1" applyFill="1" applyBorder="1" applyAlignment="1">
      <alignment wrapText="1"/>
    </xf>
    <xf numFmtId="179" fontId="0" fillId="0" borderId="2" xfId="0" applyNumberFormat="1" applyBorder="1" applyAlignment="1">
      <alignment wrapText="1"/>
    </xf>
    <xf numFmtId="1" fontId="3" fillId="0" borderId="1" xfId="0" applyNumberFormat="1" applyFont="1" applyBorder="1" applyAlignment="1">
      <alignment wrapText="1"/>
    </xf>
    <xf numFmtId="1" fontId="0" fillId="2" borderId="1" xfId="0" applyNumberFormat="1" applyFill="1" applyBorder="1" applyAlignment="1">
      <alignment wrapText="1"/>
    </xf>
    <xf numFmtId="179" fontId="0" fillId="2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79" fontId="0" fillId="2" borderId="5" xfId="0" applyNumberFormat="1" applyFill="1" applyBorder="1" applyAlignment="1">
      <alignment wrapText="1"/>
    </xf>
    <xf numFmtId="10" fontId="0" fillId="2" borderId="1" xfId="5" applyNumberFormat="1" applyFont="1" applyFill="1" applyBorder="1" applyAlignment="1">
      <alignment wrapText="1"/>
    </xf>
    <xf numFmtId="0" fontId="2" fillId="5" borderId="1" xfId="6" applyFont="1" applyFill="1" applyBorder="1" applyAlignment="1">
      <alignment horizontal="center" wrapText="1"/>
    </xf>
    <xf numFmtId="0" fontId="2" fillId="8" borderId="1" xfId="0" applyFont="1" applyFill="1" applyBorder="1" applyAlignment="1">
      <alignment horizontal="center" wrapText="1"/>
    </xf>
    <xf numFmtId="0" fontId="9" fillId="8" borderId="1" xfId="0" applyFont="1" applyFill="1" applyBorder="1" applyAlignment="1">
      <alignment horizontal="center" wrapText="1"/>
    </xf>
    <xf numFmtId="181" fontId="0" fillId="0" borderId="0" xfId="0" applyNumberFormat="1" applyAlignment="1">
      <alignment wrapText="1"/>
    </xf>
    <xf numFmtId="181" fontId="2" fillId="0" borderId="1" xfId="0" applyNumberFormat="1" applyFont="1" applyBorder="1" applyAlignment="1">
      <alignment horizontal="center" wrapText="1"/>
    </xf>
    <xf numFmtId="181" fontId="0" fillId="0" borderId="1" xfId="0" applyNumberFormat="1" applyBorder="1" applyAlignment="1">
      <alignment wrapText="1"/>
    </xf>
    <xf numFmtId="10" fontId="2" fillId="0" borderId="0" xfId="0" applyNumberFormat="1" applyFont="1" applyAlignment="1">
      <alignment horizontal="center" wrapText="1"/>
    </xf>
    <xf numFmtId="182" fontId="0" fillId="0" borderId="0" xfId="0" applyNumberFormat="1" applyAlignment="1">
      <alignment wrapText="1"/>
    </xf>
    <xf numFmtId="182" fontId="11" fillId="0" borderId="1" xfId="1" applyNumberFormat="1" applyFont="1" applyBorder="1" applyAlignment="1">
      <alignment wrapText="1"/>
    </xf>
    <xf numFmtId="182" fontId="0" fillId="2" borderId="1" xfId="0" applyNumberFormat="1" applyFill="1" applyBorder="1" applyAlignment="1">
      <alignment wrapText="1"/>
    </xf>
    <xf numFmtId="0" fontId="3" fillId="0" borderId="0" xfId="6" applyAlignment="1">
      <alignment wrapText="1"/>
    </xf>
    <xf numFmtId="0" fontId="3" fillId="0" borderId="1" xfId="6" applyBorder="1" applyAlignment="1">
      <alignment wrapText="1"/>
    </xf>
    <xf numFmtId="179" fontId="7" fillId="3" borderId="2" xfId="1" applyNumberFormat="1" applyFont="1" applyFill="1" applyBorder="1" applyAlignment="1">
      <alignment wrapText="1"/>
    </xf>
    <xf numFmtId="0" fontId="13" fillId="0" borderId="0" xfId="0" applyFont="1"/>
    <xf numFmtId="0" fontId="14" fillId="9" borderId="12" xfId="0" applyFont="1" applyFill="1" applyBorder="1" applyAlignment="1">
      <alignment horizontal="center" vertical="center"/>
    </xf>
    <xf numFmtId="0" fontId="14" fillId="9" borderId="13" xfId="0" applyFont="1" applyFill="1" applyBorder="1" applyAlignment="1">
      <alignment horizontal="center" vertical="center"/>
    </xf>
    <xf numFmtId="0" fontId="14" fillId="9" borderId="14" xfId="0" applyFont="1" applyFill="1" applyBorder="1" applyAlignment="1">
      <alignment horizontal="center" vertical="center"/>
    </xf>
    <xf numFmtId="0" fontId="14" fillId="9" borderId="14" xfId="0" quotePrefix="1" applyFont="1" applyFill="1" applyBorder="1" applyAlignment="1">
      <alignment horizontal="center" vertical="center"/>
    </xf>
    <xf numFmtId="0" fontId="14" fillId="9" borderId="15" xfId="0" quotePrefix="1" applyFont="1" applyFill="1" applyBorder="1" applyAlignment="1">
      <alignment horizontal="center" vertical="center"/>
    </xf>
    <xf numFmtId="0" fontId="14" fillId="9" borderId="13" xfId="0" quotePrefix="1" applyFont="1" applyFill="1" applyBorder="1" applyAlignment="1">
      <alignment horizontal="center" vertical="center"/>
    </xf>
    <xf numFmtId="0" fontId="13" fillId="0" borderId="16" xfId="0" applyFont="1" applyBorder="1"/>
    <xf numFmtId="0" fontId="13" fillId="0" borderId="17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8" xfId="0" applyFont="1" applyBorder="1" applyAlignment="1">
      <alignment vertical="center"/>
    </xf>
    <xf numFmtId="177" fontId="13" fillId="0" borderId="0" xfId="0" applyNumberFormat="1" applyFont="1" applyAlignment="1">
      <alignment vertical="center"/>
    </xf>
    <xf numFmtId="177" fontId="13" fillId="0" borderId="8" xfId="0" applyNumberFormat="1" applyFont="1" applyBorder="1" applyAlignment="1">
      <alignment vertical="center"/>
    </xf>
    <xf numFmtId="0" fontId="13" fillId="0" borderId="18" xfId="0" applyFont="1" applyBorder="1"/>
    <xf numFmtId="183" fontId="13" fillId="0" borderId="0" xfId="0" applyNumberFormat="1" applyFont="1" applyAlignment="1">
      <alignment vertical="center"/>
    </xf>
    <xf numFmtId="183" fontId="13" fillId="0" borderId="8" xfId="0" applyNumberFormat="1" applyFont="1" applyBorder="1" applyAlignment="1">
      <alignment vertical="center"/>
    </xf>
    <xf numFmtId="184" fontId="13" fillId="0" borderId="0" xfId="0" applyNumberFormat="1" applyFont="1" applyAlignment="1">
      <alignment vertical="center"/>
    </xf>
    <xf numFmtId="184" fontId="13" fillId="0" borderId="8" xfId="0" applyNumberFormat="1" applyFont="1" applyBorder="1" applyAlignment="1">
      <alignment vertical="center"/>
    </xf>
    <xf numFmtId="183" fontId="15" fillId="0" borderId="0" xfId="0" applyNumberFormat="1" applyFont="1" applyAlignment="1">
      <alignment vertical="center"/>
    </xf>
    <xf numFmtId="183" fontId="15" fillId="0" borderId="8" xfId="0" applyNumberFormat="1" applyFont="1" applyBorder="1" applyAlignment="1">
      <alignment vertical="center"/>
    </xf>
    <xf numFmtId="176" fontId="15" fillId="0" borderId="0" xfId="0" applyNumberFormat="1" applyFont="1" applyAlignment="1">
      <alignment vertical="center"/>
    </xf>
    <xf numFmtId="176" fontId="15" fillId="0" borderId="8" xfId="0" applyNumberFormat="1" applyFont="1" applyBorder="1" applyAlignment="1">
      <alignment vertical="center"/>
    </xf>
    <xf numFmtId="0" fontId="13" fillId="0" borderId="19" xfId="0" applyFont="1" applyBorder="1" applyAlignment="1">
      <alignment vertical="center"/>
    </xf>
    <xf numFmtId="183" fontId="15" fillId="0" borderId="20" xfId="0" applyNumberFormat="1" applyFont="1" applyBorder="1" applyAlignment="1">
      <alignment vertical="center"/>
    </xf>
    <xf numFmtId="183" fontId="15" fillId="0" borderId="21" xfId="0" applyNumberFormat="1" applyFont="1" applyBorder="1" applyAlignment="1">
      <alignment vertical="center"/>
    </xf>
    <xf numFmtId="0" fontId="16" fillId="9" borderId="17" xfId="0" applyFont="1" applyFill="1" applyBorder="1" applyAlignment="1">
      <alignment vertical="center"/>
    </xf>
    <xf numFmtId="177" fontId="16" fillId="9" borderId="0" xfId="0" applyNumberFormat="1" applyFont="1" applyFill="1" applyAlignment="1">
      <alignment vertical="center"/>
    </xf>
    <xf numFmtId="177" fontId="16" fillId="9" borderId="8" xfId="0" applyNumberFormat="1" applyFont="1" applyFill="1" applyBorder="1" applyAlignment="1">
      <alignment vertical="center"/>
    </xf>
    <xf numFmtId="176" fontId="17" fillId="9" borderId="0" xfId="0" applyNumberFormat="1" applyFont="1" applyFill="1" applyAlignment="1">
      <alignment vertical="center"/>
    </xf>
    <xf numFmtId="176" fontId="17" fillId="9" borderId="8" xfId="0" applyNumberFormat="1" applyFont="1" applyFill="1" applyBorder="1" applyAlignment="1">
      <alignment vertical="center"/>
    </xf>
    <xf numFmtId="0" fontId="16" fillId="9" borderId="19" xfId="0" applyFont="1" applyFill="1" applyBorder="1" applyAlignment="1">
      <alignment vertical="center"/>
    </xf>
    <xf numFmtId="183" fontId="17" fillId="9" borderId="20" xfId="0" applyNumberFormat="1" applyFont="1" applyFill="1" applyBorder="1" applyAlignment="1">
      <alignment vertical="center"/>
    </xf>
    <xf numFmtId="183" fontId="17" fillId="9" borderId="21" xfId="0" applyNumberFormat="1" applyFont="1" applyFill="1" applyBorder="1" applyAlignment="1">
      <alignment vertical="center"/>
    </xf>
    <xf numFmtId="185" fontId="18" fillId="0" borderId="0" xfId="0" applyNumberFormat="1" applyFont="1"/>
    <xf numFmtId="0" fontId="18" fillId="0" borderId="0" xfId="0" applyFont="1"/>
    <xf numFmtId="0" fontId="14" fillId="9" borderId="25" xfId="0" applyFont="1" applyFill="1" applyBorder="1" applyAlignment="1">
      <alignment horizontal="center" vertical="center"/>
    </xf>
    <xf numFmtId="0" fontId="14" fillId="9" borderId="26" xfId="0" quotePrefix="1" applyFont="1" applyFill="1" applyBorder="1" applyAlignment="1">
      <alignment horizontal="center" vertical="center"/>
    </xf>
    <xf numFmtId="0" fontId="14" fillId="9" borderId="27" xfId="0" quotePrefix="1" applyFont="1" applyFill="1" applyBorder="1" applyAlignment="1">
      <alignment horizontal="center" vertical="center"/>
    </xf>
    <xf numFmtId="0" fontId="14" fillId="9" borderId="25" xfId="0" quotePrefix="1" applyFont="1" applyFill="1" applyBorder="1" applyAlignment="1">
      <alignment horizontal="center" vertical="center"/>
    </xf>
    <xf numFmtId="0" fontId="14" fillId="10" borderId="25" xfId="0" applyFont="1" applyFill="1" applyBorder="1" applyAlignment="1">
      <alignment horizontal="center" vertical="center"/>
    </xf>
    <xf numFmtId="0" fontId="14" fillId="10" borderId="26" xfId="0" applyFont="1" applyFill="1" applyBorder="1" applyAlignment="1">
      <alignment horizontal="center" vertical="center"/>
    </xf>
    <xf numFmtId="0" fontId="14" fillId="10" borderId="27" xfId="0" applyFont="1" applyFill="1" applyBorder="1" applyAlignment="1">
      <alignment horizontal="center" vertical="center"/>
    </xf>
    <xf numFmtId="0" fontId="13" fillId="10" borderId="28" xfId="0" applyFont="1" applyFill="1" applyBorder="1"/>
    <xf numFmtId="0" fontId="13" fillId="10" borderId="25" xfId="0" applyFont="1" applyFill="1" applyBorder="1"/>
    <xf numFmtId="0" fontId="13" fillId="10" borderId="26" xfId="0" applyFont="1" applyFill="1" applyBorder="1"/>
    <xf numFmtId="0" fontId="13" fillId="10" borderId="27" xfId="0" applyFont="1" applyFill="1" applyBorder="1"/>
    <xf numFmtId="0" fontId="13" fillId="10" borderId="29" xfId="0" applyFont="1" applyFill="1" applyBorder="1"/>
    <xf numFmtId="0" fontId="19" fillId="9" borderId="25" xfId="0" applyFont="1" applyFill="1" applyBorder="1" applyAlignment="1">
      <alignment vertical="center"/>
    </xf>
    <xf numFmtId="0" fontId="19" fillId="9" borderId="26" xfId="0" applyFont="1" applyFill="1" applyBorder="1" applyAlignment="1">
      <alignment vertical="center"/>
    </xf>
    <xf numFmtId="4" fontId="19" fillId="9" borderId="26" xfId="0" applyNumberFormat="1" applyFont="1" applyFill="1" applyBorder="1" applyAlignment="1">
      <alignment vertical="center"/>
    </xf>
    <xf numFmtId="10" fontId="19" fillId="9" borderId="26" xfId="0" applyNumberFormat="1" applyFont="1" applyFill="1" applyBorder="1" applyAlignment="1">
      <alignment vertical="center"/>
    </xf>
    <xf numFmtId="38" fontId="19" fillId="9" borderId="26" xfId="0" applyNumberFormat="1" applyFont="1" applyFill="1" applyBorder="1" applyAlignment="1">
      <alignment vertical="center"/>
    </xf>
    <xf numFmtId="3" fontId="19" fillId="9" borderId="26" xfId="0" applyNumberFormat="1" applyFont="1" applyFill="1" applyBorder="1" applyAlignment="1">
      <alignment vertical="center"/>
    </xf>
    <xf numFmtId="38" fontId="20" fillId="9" borderId="26" xfId="0" applyNumberFormat="1" applyFont="1" applyFill="1" applyBorder="1" applyAlignment="1">
      <alignment vertical="center"/>
    </xf>
    <xf numFmtId="186" fontId="19" fillId="9" borderId="26" xfId="0" applyNumberFormat="1" applyFont="1" applyFill="1" applyBorder="1" applyAlignment="1">
      <alignment vertical="center"/>
    </xf>
    <xf numFmtId="0" fontId="19" fillId="9" borderId="27" xfId="0" applyFont="1" applyFill="1" applyBorder="1" applyAlignment="1">
      <alignment vertical="center"/>
    </xf>
    <xf numFmtId="0" fontId="14" fillId="9" borderId="26" xfId="0" applyFont="1" applyFill="1" applyBorder="1" applyAlignment="1">
      <alignment horizontal="center" vertical="center"/>
    </xf>
    <xf numFmtId="0" fontId="14" fillId="9" borderId="27" xfId="0" applyFont="1" applyFill="1" applyBorder="1" applyAlignment="1">
      <alignment horizontal="center" vertical="center"/>
    </xf>
    <xf numFmtId="185" fontId="14" fillId="9" borderId="26" xfId="0" quotePrefix="1" applyNumberFormat="1" applyFont="1" applyFill="1" applyBorder="1" applyAlignment="1">
      <alignment horizontal="center" vertical="center"/>
    </xf>
    <xf numFmtId="185" fontId="14" fillId="9" borderId="27" xfId="0" quotePrefix="1" applyNumberFormat="1" applyFont="1" applyFill="1" applyBorder="1" applyAlignment="1">
      <alignment horizontal="center" vertical="center"/>
    </xf>
    <xf numFmtId="0" fontId="14" fillId="9" borderId="29" xfId="0" quotePrefix="1" applyFont="1" applyFill="1" applyBorder="1" applyAlignment="1">
      <alignment horizontal="center" vertical="center"/>
    </xf>
    <xf numFmtId="185" fontId="14" fillId="9" borderId="26" xfId="0" applyNumberFormat="1" applyFont="1" applyFill="1" applyBorder="1" applyAlignment="1">
      <alignment horizontal="center" vertical="center"/>
    </xf>
    <xf numFmtId="185" fontId="14" fillId="9" borderId="27" xfId="0" applyNumberFormat="1" applyFont="1" applyFill="1" applyBorder="1" applyAlignment="1">
      <alignment horizontal="center" vertical="center"/>
    </xf>
    <xf numFmtId="0" fontId="21" fillId="9" borderId="25" xfId="0" quotePrefix="1" applyFont="1" applyFill="1" applyBorder="1" applyAlignment="1">
      <alignment horizontal="center" vertical="center"/>
    </xf>
    <xf numFmtId="0" fontId="21" fillId="9" borderId="26" xfId="0" quotePrefix="1" applyFont="1" applyFill="1" applyBorder="1" applyAlignment="1">
      <alignment horizontal="center" vertical="center"/>
    </xf>
    <xf numFmtId="0" fontId="21" fillId="9" borderId="27" xfId="0" quotePrefix="1" applyFont="1" applyFill="1" applyBorder="1" applyAlignment="1">
      <alignment horizontal="center" vertical="center"/>
    </xf>
    <xf numFmtId="177" fontId="13" fillId="0" borderId="0" xfId="0" applyNumberFormat="1" applyFont="1"/>
    <xf numFmtId="38" fontId="18" fillId="0" borderId="0" xfId="0" applyNumberFormat="1" applyFont="1"/>
    <xf numFmtId="186" fontId="18" fillId="0" borderId="0" xfId="0" applyNumberFormat="1" applyFont="1"/>
    <xf numFmtId="177" fontId="18" fillId="0" borderId="0" xfId="0" applyNumberFormat="1" applyFont="1"/>
    <xf numFmtId="0" fontId="19" fillId="0" borderId="0" xfId="0" applyFont="1" applyAlignment="1">
      <alignment horizontal="center" vertical="center"/>
    </xf>
    <xf numFmtId="0" fontId="22" fillId="11" borderId="0" xfId="0" quotePrefix="1" applyFont="1" applyFill="1" applyAlignment="1">
      <alignment vertical="center"/>
    </xf>
    <xf numFmtId="0" fontId="22" fillId="11" borderId="0" xfId="0" applyFont="1" applyFill="1" applyAlignment="1">
      <alignment vertical="center"/>
    </xf>
    <xf numFmtId="0" fontId="23" fillId="11" borderId="0" xfId="0" quotePrefix="1" applyFont="1" applyFill="1" applyAlignment="1">
      <alignment vertical="center"/>
    </xf>
    <xf numFmtId="0" fontId="22" fillId="11" borderId="25" xfId="0" applyFont="1" applyFill="1" applyBorder="1" applyAlignment="1">
      <alignment vertical="center"/>
    </xf>
    <xf numFmtId="0" fontId="22" fillId="11" borderId="26" xfId="0" applyFont="1" applyFill="1" applyBorder="1" applyAlignment="1">
      <alignment vertical="center"/>
    </xf>
    <xf numFmtId="0" fontId="22" fillId="11" borderId="27" xfId="0" applyFont="1" applyFill="1" applyBorder="1" applyAlignment="1">
      <alignment vertical="center"/>
    </xf>
    <xf numFmtId="0" fontId="24" fillId="12" borderId="0" xfId="0" applyFont="1" applyFill="1" applyAlignment="1">
      <alignment vertical="center"/>
    </xf>
    <xf numFmtId="0" fontId="19" fillId="9" borderId="0" xfId="0" applyFont="1" applyFill="1" applyAlignment="1">
      <alignment vertical="center"/>
    </xf>
    <xf numFmtId="4" fontId="19" fillId="9" borderId="0" xfId="0" applyNumberFormat="1" applyFont="1" applyFill="1" applyAlignment="1">
      <alignment vertical="center"/>
    </xf>
    <xf numFmtId="10" fontId="19" fillId="9" borderId="0" xfId="0" applyNumberFormat="1" applyFont="1" applyFill="1" applyAlignment="1">
      <alignment vertical="center"/>
    </xf>
    <xf numFmtId="38" fontId="19" fillId="9" borderId="0" xfId="0" applyNumberFormat="1" applyFont="1" applyFill="1" applyAlignment="1">
      <alignment vertical="center"/>
    </xf>
    <xf numFmtId="3" fontId="19" fillId="9" borderId="0" xfId="0" applyNumberFormat="1" applyFont="1" applyFill="1" applyAlignment="1">
      <alignment vertical="center"/>
    </xf>
    <xf numFmtId="38" fontId="20" fillId="9" borderId="0" xfId="0" applyNumberFormat="1" applyFont="1" applyFill="1" applyAlignment="1">
      <alignment vertical="center"/>
    </xf>
    <xf numFmtId="186" fontId="19" fillId="9" borderId="0" xfId="0" applyNumberFormat="1" applyFont="1" applyFill="1" applyAlignment="1">
      <alignment vertical="center"/>
    </xf>
    <xf numFmtId="0" fontId="19" fillId="13" borderId="0" xfId="0" applyFont="1" applyFill="1" applyAlignment="1" applyProtection="1">
      <alignment horizontal="center" vertical="center"/>
      <protection locked="0"/>
    </xf>
    <xf numFmtId="0" fontId="18" fillId="12" borderId="0" xfId="0" applyFont="1" applyFill="1"/>
    <xf numFmtId="0" fontId="13" fillId="13" borderId="30" xfId="0" applyFont="1" applyFill="1" applyBorder="1" applyProtection="1">
      <protection locked="0"/>
    </xf>
    <xf numFmtId="0" fontId="18" fillId="12" borderId="0" xfId="0" applyFont="1" applyFill="1" applyAlignment="1">
      <alignment horizontal="left"/>
    </xf>
    <xf numFmtId="0" fontId="24" fillId="12" borderId="30" xfId="0" applyFont="1" applyFill="1" applyBorder="1" applyAlignment="1">
      <alignment vertical="center"/>
    </xf>
    <xf numFmtId="0" fontId="25" fillId="13" borderId="30" xfId="0" applyFont="1" applyFill="1" applyBorder="1" applyProtection="1">
      <protection locked="0"/>
    </xf>
    <xf numFmtId="187" fontId="25" fillId="13" borderId="30" xfId="0" applyNumberFormat="1" applyFont="1" applyFill="1" applyBorder="1" applyProtection="1">
      <protection locked="0"/>
    </xf>
    <xf numFmtId="0" fontId="13" fillId="0" borderId="30" xfId="0" applyFont="1" applyBorder="1"/>
    <xf numFmtId="0" fontId="25" fillId="13" borderId="30" xfId="0" applyFont="1" applyFill="1" applyBorder="1" applyAlignment="1" applyProtection="1">
      <alignment horizontal="left"/>
      <protection locked="0"/>
    </xf>
    <xf numFmtId="49" fontId="25" fillId="13" borderId="30" xfId="0" applyNumberFormat="1" applyFont="1" applyFill="1" applyBorder="1" applyAlignment="1" applyProtection="1">
      <alignment horizontal="left"/>
      <protection locked="0"/>
    </xf>
    <xf numFmtId="49" fontId="26" fillId="13" borderId="30" xfId="0" applyNumberFormat="1" applyFont="1" applyFill="1" applyBorder="1" applyAlignment="1" applyProtection="1">
      <alignment horizontal="left"/>
      <protection locked="0"/>
    </xf>
    <xf numFmtId="49" fontId="13" fillId="0" borderId="30" xfId="0" applyNumberFormat="1" applyFont="1" applyBorder="1"/>
    <xf numFmtId="188" fontId="25" fillId="13" borderId="30" xfId="0" applyNumberFormat="1" applyFont="1" applyFill="1" applyBorder="1" applyProtection="1">
      <protection locked="0"/>
    </xf>
    <xf numFmtId="49" fontId="25" fillId="13" borderId="30" xfId="0" applyNumberFormat="1" applyFont="1" applyFill="1" applyBorder="1" applyProtection="1">
      <protection locked="0"/>
    </xf>
    <xf numFmtId="49" fontId="26" fillId="13" borderId="30" xfId="0" applyNumberFormat="1" applyFont="1" applyFill="1" applyBorder="1" applyProtection="1">
      <protection locked="0"/>
    </xf>
    <xf numFmtId="179" fontId="13" fillId="13" borderId="30" xfId="0" applyNumberFormat="1" applyFont="1" applyFill="1" applyBorder="1" applyProtection="1">
      <protection locked="0"/>
    </xf>
    <xf numFmtId="189" fontId="13" fillId="0" borderId="30" xfId="0" applyNumberFormat="1" applyFont="1" applyBorder="1"/>
    <xf numFmtId="179" fontId="25" fillId="13" borderId="30" xfId="0" applyNumberFormat="1" applyFont="1" applyFill="1" applyBorder="1" applyProtection="1">
      <protection locked="0"/>
    </xf>
    <xf numFmtId="49" fontId="27" fillId="13" borderId="30" xfId="0" applyNumberFormat="1" applyFont="1" applyFill="1" applyBorder="1" applyAlignment="1" applyProtection="1">
      <alignment horizontal="center"/>
      <protection locked="0"/>
    </xf>
    <xf numFmtId="49" fontId="13" fillId="13" borderId="30" xfId="0" applyNumberFormat="1" applyFont="1" applyFill="1" applyBorder="1" applyAlignment="1" applyProtection="1">
      <alignment horizontal="center"/>
      <protection locked="0"/>
    </xf>
    <xf numFmtId="2" fontId="13" fillId="13" borderId="30" xfId="0" applyNumberFormat="1" applyFont="1" applyFill="1" applyBorder="1" applyProtection="1">
      <protection locked="0"/>
    </xf>
    <xf numFmtId="1" fontId="13" fillId="13" borderId="30" xfId="0" applyNumberFormat="1" applyFont="1" applyFill="1" applyBorder="1" applyProtection="1">
      <protection locked="0"/>
    </xf>
    <xf numFmtId="10" fontId="13" fillId="13" borderId="30" xfId="0" applyNumberFormat="1" applyFont="1" applyFill="1" applyBorder="1" applyProtection="1">
      <protection locked="0"/>
    </xf>
    <xf numFmtId="49" fontId="13" fillId="13" borderId="30" xfId="0" applyNumberFormat="1" applyFont="1" applyFill="1" applyBorder="1" applyProtection="1">
      <protection locked="0"/>
    </xf>
    <xf numFmtId="190" fontId="13" fillId="0" borderId="30" xfId="0" applyNumberFormat="1" applyFont="1" applyBorder="1"/>
    <xf numFmtId="191" fontId="13" fillId="13" borderId="30" xfId="0" applyNumberFormat="1" applyFont="1" applyFill="1" applyBorder="1" applyProtection="1">
      <protection locked="0"/>
    </xf>
    <xf numFmtId="185" fontId="13" fillId="0" borderId="30" xfId="0" applyNumberFormat="1" applyFont="1" applyBorder="1"/>
    <xf numFmtId="3" fontId="13" fillId="13" borderId="30" xfId="0" applyNumberFormat="1" applyFont="1" applyFill="1" applyBorder="1" applyProtection="1">
      <protection locked="0"/>
    </xf>
    <xf numFmtId="38" fontId="15" fillId="0" borderId="30" xfId="0" applyNumberFormat="1" applyFont="1" applyBorder="1"/>
    <xf numFmtId="3" fontId="13" fillId="0" borderId="30" xfId="0" applyNumberFormat="1" applyFont="1" applyBorder="1"/>
    <xf numFmtId="2" fontId="13" fillId="0" borderId="30" xfId="0" applyNumberFormat="1" applyFont="1" applyBorder="1"/>
    <xf numFmtId="186" fontId="13" fillId="0" borderId="30" xfId="0" applyNumberFormat="1" applyFont="1" applyBorder="1"/>
    <xf numFmtId="190" fontId="13" fillId="13" borderId="30" xfId="0" applyNumberFormat="1" applyFont="1" applyFill="1" applyBorder="1" applyProtection="1">
      <protection locked="0"/>
    </xf>
    <xf numFmtId="9" fontId="13" fillId="13" borderId="30" xfId="0" applyNumberFormat="1" applyFont="1" applyFill="1" applyBorder="1" applyProtection="1">
      <protection locked="0"/>
    </xf>
    <xf numFmtId="9" fontId="4" fillId="13" borderId="30" xfId="0" applyNumberFormat="1" applyFont="1" applyFill="1" applyBorder="1" applyProtection="1">
      <protection locked="0"/>
    </xf>
    <xf numFmtId="49" fontId="13" fillId="12" borderId="30" xfId="0" applyNumberFormat="1" applyFont="1" applyFill="1" applyBorder="1" applyProtection="1">
      <protection locked="0"/>
    </xf>
    <xf numFmtId="191" fontId="13" fillId="0" borderId="0" xfId="0" applyNumberFormat="1" applyFont="1"/>
    <xf numFmtId="4" fontId="13" fillId="0" borderId="0" xfId="0" applyNumberFormat="1" applyFont="1"/>
    <xf numFmtId="190" fontId="13" fillId="0" borderId="0" xfId="0" applyNumberFormat="1" applyFont="1"/>
    <xf numFmtId="192" fontId="13" fillId="0" borderId="0" xfId="0" applyNumberFormat="1" applyFont="1"/>
    <xf numFmtId="49" fontId="13" fillId="0" borderId="0" xfId="0" applyNumberFormat="1" applyFont="1"/>
    <xf numFmtId="0" fontId="13" fillId="0" borderId="0" xfId="0" applyFont="1" applyProtection="1">
      <protection locked="0"/>
    </xf>
    <xf numFmtId="49" fontId="25" fillId="13" borderId="30" xfId="0" quotePrefix="1" applyNumberFormat="1" applyFont="1" applyFill="1" applyBorder="1" applyAlignment="1" applyProtection="1">
      <alignment horizontal="left"/>
      <protection locked="0"/>
    </xf>
    <xf numFmtId="49" fontId="13" fillId="0" borderId="30" xfId="0" quotePrefix="1" applyNumberFormat="1" applyFont="1" applyBorder="1"/>
    <xf numFmtId="49" fontId="25" fillId="13" borderId="30" xfId="0" quotePrefix="1" applyNumberFormat="1" applyFont="1" applyFill="1" applyBorder="1" applyProtection="1">
      <protection locked="0"/>
    </xf>
    <xf numFmtId="49" fontId="26" fillId="13" borderId="30" xfId="0" quotePrefix="1" applyNumberFormat="1" applyFont="1" applyFill="1" applyBorder="1" applyProtection="1">
      <protection locked="0"/>
    </xf>
    <xf numFmtId="49" fontId="27" fillId="13" borderId="30" xfId="0" quotePrefix="1" applyNumberFormat="1" applyFont="1" applyFill="1" applyBorder="1" applyAlignment="1" applyProtection="1">
      <alignment horizontal="center"/>
      <protection locked="0"/>
    </xf>
    <xf numFmtId="49" fontId="13" fillId="13" borderId="30" xfId="0" quotePrefix="1" applyNumberFormat="1" applyFont="1" applyFill="1" applyBorder="1" applyAlignment="1" applyProtection="1">
      <alignment horizontal="center"/>
      <protection locked="0"/>
    </xf>
    <xf numFmtId="49" fontId="13" fillId="13" borderId="30" xfId="0" quotePrefix="1" applyNumberFormat="1" applyFont="1" applyFill="1" applyBorder="1" applyProtection="1">
      <protection locked="0"/>
    </xf>
    <xf numFmtId="49" fontId="13" fillId="12" borderId="30" xfId="0" quotePrefix="1" applyNumberFormat="1" applyFont="1" applyFill="1" applyBorder="1" applyProtection="1">
      <protection locked="0"/>
    </xf>
    <xf numFmtId="0" fontId="13" fillId="0" borderId="0" xfId="0" quotePrefix="1" applyFont="1"/>
    <xf numFmtId="4" fontId="13" fillId="0" borderId="0" xfId="0" quotePrefix="1" applyNumberFormat="1" applyFont="1"/>
    <xf numFmtId="49" fontId="13" fillId="0" borderId="0" xfId="0" quotePrefix="1" applyNumberFormat="1" applyFont="1"/>
    <xf numFmtId="0" fontId="13" fillId="0" borderId="0" xfId="0" quotePrefix="1" applyFont="1" applyProtection="1">
      <protection locked="0"/>
    </xf>
    <xf numFmtId="49" fontId="4" fillId="0" borderId="30" xfId="0" quotePrefix="1" applyNumberFormat="1" applyFont="1" applyBorder="1"/>
    <xf numFmtId="188" fontId="4" fillId="13" borderId="30" xfId="0" applyNumberFormat="1" applyFont="1" applyFill="1" applyBorder="1" applyProtection="1">
      <protection locked="0"/>
    </xf>
    <xf numFmtId="49" fontId="4" fillId="13" borderId="30" xfId="0" quotePrefix="1" applyNumberFormat="1" applyFont="1" applyFill="1" applyBorder="1" applyProtection="1">
      <protection locked="0"/>
    </xf>
    <xf numFmtId="49" fontId="4" fillId="0" borderId="30" xfId="0" applyNumberFormat="1" applyFont="1" applyBorder="1"/>
    <xf numFmtId="179" fontId="4" fillId="13" borderId="30" xfId="0" applyNumberFormat="1" applyFont="1" applyFill="1" applyBorder="1" applyProtection="1">
      <protection locked="0"/>
    </xf>
    <xf numFmtId="0" fontId="4" fillId="0" borderId="0" xfId="0" applyFont="1"/>
    <xf numFmtId="0" fontId="4" fillId="12" borderId="0" xfId="0" applyFont="1" applyFill="1"/>
    <xf numFmtId="0" fontId="4" fillId="13" borderId="30" xfId="0" applyFont="1" applyFill="1" applyBorder="1" applyProtection="1">
      <protection locked="0"/>
    </xf>
    <xf numFmtId="0" fontId="4" fillId="12" borderId="0" xfId="0" applyFont="1" applyFill="1" applyAlignment="1">
      <alignment horizontal="left"/>
    </xf>
    <xf numFmtId="0" fontId="28" fillId="12" borderId="30" xfId="0" applyFont="1" applyFill="1" applyBorder="1" applyAlignment="1">
      <alignment vertical="center"/>
    </xf>
    <xf numFmtId="187" fontId="4" fillId="13" borderId="30" xfId="0" applyNumberFormat="1" applyFont="1" applyFill="1" applyBorder="1" applyProtection="1">
      <protection locked="0"/>
    </xf>
    <xf numFmtId="0" fontId="4" fillId="0" borderId="30" xfId="0" applyFont="1" applyBorder="1"/>
    <xf numFmtId="0" fontId="4" fillId="13" borderId="30" xfId="0" applyFont="1" applyFill="1" applyBorder="1" applyAlignment="1" applyProtection="1">
      <alignment horizontal="left"/>
      <protection locked="0"/>
    </xf>
    <xf numFmtId="49" fontId="4" fillId="13" borderId="30" xfId="0" quotePrefix="1" applyNumberFormat="1" applyFont="1" applyFill="1" applyBorder="1" applyAlignment="1" applyProtection="1">
      <alignment horizontal="left"/>
      <protection locked="0"/>
    </xf>
    <xf numFmtId="189" fontId="4" fillId="0" borderId="30" xfId="0" applyNumberFormat="1" applyFont="1" applyBorder="1"/>
    <xf numFmtId="49" fontId="7" fillId="13" borderId="30" xfId="0" quotePrefix="1" applyNumberFormat="1" applyFont="1" applyFill="1" applyBorder="1" applyAlignment="1" applyProtection="1">
      <alignment horizontal="center"/>
      <protection locked="0"/>
    </xf>
    <xf numFmtId="49" fontId="4" fillId="13" borderId="30" xfId="0" quotePrefix="1" applyNumberFormat="1" applyFont="1" applyFill="1" applyBorder="1" applyAlignment="1" applyProtection="1">
      <alignment horizontal="center"/>
      <protection locked="0"/>
    </xf>
    <xf numFmtId="2" fontId="4" fillId="13" borderId="30" xfId="0" applyNumberFormat="1" applyFont="1" applyFill="1" applyBorder="1" applyProtection="1">
      <protection locked="0"/>
    </xf>
    <xf numFmtId="1" fontId="4" fillId="13" borderId="30" xfId="0" applyNumberFormat="1" applyFont="1" applyFill="1" applyBorder="1" applyProtection="1">
      <protection locked="0"/>
    </xf>
    <xf numFmtId="10" fontId="4" fillId="13" borderId="30" xfId="0" applyNumberFormat="1" applyFont="1" applyFill="1" applyBorder="1" applyProtection="1">
      <protection locked="0"/>
    </xf>
    <xf numFmtId="190" fontId="4" fillId="0" borderId="30" xfId="0" applyNumberFormat="1" applyFont="1" applyBorder="1"/>
    <xf numFmtId="191" fontId="4" fillId="13" borderId="30" xfId="0" applyNumberFormat="1" applyFont="1" applyFill="1" applyBorder="1" applyProtection="1">
      <protection locked="0"/>
    </xf>
    <xf numFmtId="185" fontId="4" fillId="0" borderId="30" xfId="0" applyNumberFormat="1" applyFont="1" applyBorder="1"/>
    <xf numFmtId="3" fontId="4" fillId="13" borderId="30" xfId="0" applyNumberFormat="1" applyFont="1" applyFill="1" applyBorder="1" applyProtection="1">
      <protection locked="0"/>
    </xf>
    <xf numFmtId="38" fontId="4" fillId="0" borderId="30" xfId="0" applyNumberFormat="1" applyFont="1" applyBorder="1"/>
    <xf numFmtId="3" fontId="4" fillId="0" borderId="30" xfId="0" applyNumberFormat="1" applyFont="1" applyBorder="1"/>
    <xf numFmtId="2" fontId="4" fillId="0" borderId="30" xfId="0" applyNumberFormat="1" applyFont="1" applyBorder="1"/>
    <xf numFmtId="186" fontId="4" fillId="0" borderId="30" xfId="0" applyNumberFormat="1" applyFont="1" applyBorder="1"/>
    <xf numFmtId="49" fontId="4" fillId="12" borderId="30" xfId="0" quotePrefix="1" applyNumberFormat="1" applyFont="1" applyFill="1" applyBorder="1" applyProtection="1">
      <protection locked="0"/>
    </xf>
    <xf numFmtId="0" fontId="4" fillId="0" borderId="0" xfId="0" quotePrefix="1" applyFont="1"/>
    <xf numFmtId="191" fontId="4" fillId="0" borderId="0" xfId="0" applyNumberFormat="1" applyFont="1"/>
    <xf numFmtId="4" fontId="4" fillId="0" borderId="0" xfId="0" quotePrefix="1" applyNumberFormat="1" applyFont="1"/>
    <xf numFmtId="190" fontId="4" fillId="0" borderId="0" xfId="0" applyNumberFormat="1" applyFont="1"/>
    <xf numFmtId="49" fontId="4" fillId="0" borderId="0" xfId="0" quotePrefix="1" applyNumberFormat="1" applyFont="1"/>
    <xf numFmtId="0" fontId="4" fillId="0" borderId="0" xfId="0" quotePrefix="1" applyFont="1" applyProtection="1">
      <protection locked="0"/>
    </xf>
    <xf numFmtId="177" fontId="4" fillId="0" borderId="0" xfId="0" applyNumberFormat="1" applyFont="1"/>
    <xf numFmtId="49" fontId="4" fillId="13" borderId="30" xfId="0" applyNumberFormat="1" applyFont="1" applyFill="1" applyBorder="1" applyAlignment="1" applyProtection="1">
      <alignment horizontal="left"/>
      <protection locked="0"/>
    </xf>
    <xf numFmtId="49" fontId="4" fillId="13" borderId="30" xfId="0" applyNumberFormat="1" applyFont="1" applyFill="1" applyBorder="1" applyProtection="1">
      <protection locked="0"/>
    </xf>
    <xf numFmtId="190" fontId="4" fillId="13" borderId="30" xfId="0" applyNumberFormat="1" applyFont="1" applyFill="1" applyBorder="1" applyProtection="1">
      <protection locked="0"/>
    </xf>
    <xf numFmtId="2" fontId="4" fillId="13" borderId="30" xfId="0" quotePrefix="1" applyNumberFormat="1" applyFont="1" applyFill="1" applyBorder="1" applyProtection="1">
      <protection locked="0"/>
    </xf>
    <xf numFmtId="1" fontId="4" fillId="13" borderId="30" xfId="0" quotePrefix="1" applyNumberFormat="1" applyFont="1" applyFill="1" applyBorder="1" applyProtection="1">
      <protection locked="0"/>
    </xf>
    <xf numFmtId="10" fontId="4" fillId="13" borderId="30" xfId="0" quotePrefix="1" applyNumberFormat="1" applyFont="1" applyFill="1" applyBorder="1" applyProtection="1">
      <protection locked="0"/>
    </xf>
    <xf numFmtId="3" fontId="4" fillId="13" borderId="30" xfId="0" quotePrefix="1" applyNumberFormat="1" applyFont="1" applyFill="1" applyBorder="1" applyProtection="1">
      <protection locked="0"/>
    </xf>
    <xf numFmtId="49" fontId="7" fillId="13" borderId="30" xfId="0" applyNumberFormat="1" applyFont="1" applyFill="1" applyBorder="1" applyAlignment="1" applyProtection="1">
      <alignment horizontal="center"/>
      <protection locked="0"/>
    </xf>
    <xf numFmtId="49" fontId="4" fillId="13" borderId="30" xfId="0" applyNumberFormat="1" applyFont="1" applyFill="1" applyBorder="1" applyAlignment="1" applyProtection="1">
      <alignment horizontal="center"/>
      <protection locked="0"/>
    </xf>
    <xf numFmtId="49" fontId="4" fillId="12" borderId="30" xfId="0" applyNumberFormat="1" applyFont="1" applyFill="1" applyBorder="1" applyProtection="1">
      <protection locked="0"/>
    </xf>
    <xf numFmtId="4" fontId="4" fillId="0" borderId="0" xfId="0" applyNumberFormat="1" applyFont="1"/>
    <xf numFmtId="192" fontId="4" fillId="0" borderId="0" xfId="0" applyNumberFormat="1" applyFont="1"/>
    <xf numFmtId="49" fontId="4" fillId="0" borderId="0" xfId="0" applyNumberFormat="1" applyFont="1"/>
    <xf numFmtId="187" fontId="13" fillId="13" borderId="30" xfId="0" applyNumberFormat="1" applyFont="1" applyFill="1" applyBorder="1" applyProtection="1">
      <protection locked="0"/>
    </xf>
    <xf numFmtId="0" fontId="13" fillId="13" borderId="30" xfId="0" applyFont="1" applyFill="1" applyBorder="1" applyAlignment="1" applyProtection="1">
      <alignment horizontal="left"/>
      <protection locked="0"/>
    </xf>
    <xf numFmtId="49" fontId="13" fillId="13" borderId="30" xfId="0" applyNumberFormat="1" applyFont="1" applyFill="1" applyBorder="1" applyAlignment="1" applyProtection="1">
      <alignment horizontal="left"/>
      <protection locked="0"/>
    </xf>
    <xf numFmtId="188" fontId="13" fillId="13" borderId="30" xfId="0" applyNumberFormat="1" applyFont="1" applyFill="1" applyBorder="1" applyProtection="1">
      <protection locked="0"/>
    </xf>
    <xf numFmtId="0" fontId="13" fillId="14" borderId="0" xfId="0" applyFont="1" applyFill="1"/>
    <xf numFmtId="49" fontId="26" fillId="14" borderId="30" xfId="0" applyNumberFormat="1" applyFont="1" applyFill="1" applyBorder="1" applyAlignment="1" applyProtection="1">
      <alignment horizontal="left"/>
      <protection locked="0"/>
    </xf>
    <xf numFmtId="49" fontId="4" fillId="14" borderId="30" xfId="0" quotePrefix="1" applyNumberFormat="1" applyFont="1" applyFill="1" applyBorder="1"/>
    <xf numFmtId="188" fontId="4" fillId="14" borderId="30" xfId="0" applyNumberFormat="1" applyFont="1" applyFill="1" applyBorder="1" applyProtection="1">
      <protection locked="0"/>
    </xf>
    <xf numFmtId="49" fontId="4" fillId="14" borderId="30" xfId="0" quotePrefix="1" applyNumberFormat="1" applyFont="1" applyFill="1" applyBorder="1" applyProtection="1">
      <protection locked="0"/>
    </xf>
    <xf numFmtId="49" fontId="4" fillId="14" borderId="30" xfId="0" applyNumberFormat="1" applyFont="1" applyFill="1" applyBorder="1"/>
    <xf numFmtId="179" fontId="4" fillId="14" borderId="30" xfId="0" applyNumberFormat="1" applyFont="1" applyFill="1" applyBorder="1" applyProtection="1">
      <protection locked="0"/>
    </xf>
    <xf numFmtId="177" fontId="13" fillId="14" borderId="0" xfId="0" applyNumberFormat="1" applyFont="1" applyFill="1"/>
    <xf numFmtId="49" fontId="13" fillId="13" borderId="30" xfId="0" quotePrefix="1" applyNumberFormat="1" applyFont="1" applyFill="1" applyBorder="1" applyAlignment="1" applyProtection="1">
      <alignment horizontal="left"/>
      <protection locked="0"/>
    </xf>
    <xf numFmtId="2" fontId="13" fillId="13" borderId="30" xfId="0" quotePrefix="1" applyNumberFormat="1" applyFont="1" applyFill="1" applyBorder="1" applyProtection="1">
      <protection locked="0"/>
    </xf>
    <xf numFmtId="1" fontId="13" fillId="13" borderId="30" xfId="0" quotePrefix="1" applyNumberFormat="1" applyFont="1" applyFill="1" applyBorder="1" applyProtection="1">
      <protection locked="0"/>
    </xf>
    <xf numFmtId="10" fontId="13" fillId="13" borderId="30" xfId="0" quotePrefix="1" applyNumberFormat="1" applyFont="1" applyFill="1" applyBorder="1" applyProtection="1">
      <protection locked="0"/>
    </xf>
    <xf numFmtId="3" fontId="13" fillId="13" borderId="30" xfId="0" quotePrefix="1" applyNumberFormat="1" applyFont="1" applyFill="1" applyBorder="1" applyProtection="1">
      <protection locked="0"/>
    </xf>
    <xf numFmtId="49" fontId="26" fillId="15" borderId="30" xfId="0" applyNumberFormat="1" applyFont="1" applyFill="1" applyBorder="1" applyAlignment="1" applyProtection="1">
      <alignment horizontal="left"/>
      <protection locked="0"/>
    </xf>
    <xf numFmtId="0" fontId="3" fillId="0" borderId="0" xfId="7" applyFont="1" applyAlignment="1">
      <alignment horizontal="center" vertical="center"/>
    </xf>
    <xf numFmtId="0" fontId="2" fillId="0" borderId="0" xfId="7" applyFont="1" applyAlignment="1">
      <alignment horizontal="center" vertical="center"/>
    </xf>
    <xf numFmtId="0" fontId="3" fillId="0" borderId="0" xfId="8" applyFont="1" applyAlignment="1">
      <alignment horizontal="center" vertical="center"/>
    </xf>
    <xf numFmtId="0" fontId="6" fillId="0" borderId="0" xfId="8" applyFont="1" applyAlignment="1">
      <alignment horizontal="center" vertical="center"/>
    </xf>
    <xf numFmtId="0" fontId="2" fillId="0" borderId="1" xfId="7" applyFont="1" applyBorder="1" applyAlignment="1">
      <alignment horizontal="center" vertical="center"/>
    </xf>
    <xf numFmtId="0" fontId="2" fillId="0" borderId="1" xfId="7" applyFont="1" applyBorder="1" applyAlignment="1">
      <alignment horizontal="center" vertical="center" wrapText="1"/>
    </xf>
    <xf numFmtId="14" fontId="2" fillId="0" borderId="2" xfId="7" applyNumberFormat="1" applyFont="1" applyBorder="1" applyAlignment="1">
      <alignment horizontal="center" vertical="center"/>
    </xf>
    <xf numFmtId="0" fontId="2" fillId="0" borderId="1" xfId="7" applyFont="1" applyBorder="1" applyAlignment="1">
      <alignment vertical="center"/>
    </xf>
    <xf numFmtId="14" fontId="2" fillId="0" borderId="5" xfId="7" applyNumberFormat="1" applyFont="1" applyBorder="1" applyAlignment="1">
      <alignment horizontal="center" vertical="center"/>
    </xf>
    <xf numFmtId="0" fontId="2" fillId="0" borderId="9" xfId="7" applyFont="1" applyBorder="1" applyAlignment="1">
      <alignment horizontal="center" vertical="center"/>
    </xf>
    <xf numFmtId="0" fontId="3" fillId="0" borderId="10" xfId="7" applyFont="1" applyBorder="1" applyAlignment="1">
      <alignment horizontal="center" vertical="center"/>
    </xf>
    <xf numFmtId="0" fontId="2" fillId="0" borderId="1" xfId="7" applyFont="1" applyBorder="1" applyAlignment="1">
      <alignment horizontal="right" vertical="center"/>
    </xf>
    <xf numFmtId="0" fontId="2" fillId="0" borderId="2" xfId="7" applyFont="1" applyBorder="1" applyAlignment="1">
      <alignment horizontal="center" vertical="center" wrapText="1"/>
    </xf>
    <xf numFmtId="0" fontId="2" fillId="0" borderId="5" xfId="7" applyFont="1" applyBorder="1" applyAlignment="1">
      <alignment horizontal="center" vertical="center" wrapText="1"/>
    </xf>
    <xf numFmtId="0" fontId="2" fillId="0" borderId="10" xfId="7" applyFont="1" applyBorder="1" applyAlignment="1">
      <alignment horizontal="center" vertical="center" wrapText="1"/>
    </xf>
    <xf numFmtId="0" fontId="2" fillId="16" borderId="1" xfId="7" applyFont="1" applyFill="1" applyBorder="1" applyAlignment="1">
      <alignment horizontal="center" vertical="center" wrapText="1"/>
    </xf>
    <xf numFmtId="0" fontId="2" fillId="16" borderId="2" xfId="7" applyFont="1" applyFill="1" applyBorder="1" applyAlignment="1">
      <alignment horizontal="center" vertical="center" wrapText="1"/>
    </xf>
    <xf numFmtId="0" fontId="29" fillId="16" borderId="1" xfId="7" applyFont="1" applyFill="1" applyBorder="1" applyAlignment="1">
      <alignment horizontal="center" vertical="center" wrapText="1"/>
    </xf>
    <xf numFmtId="0" fontId="2" fillId="16" borderId="5" xfId="7" applyFont="1" applyFill="1" applyBorder="1" applyAlignment="1">
      <alignment horizontal="center" vertical="center" wrapText="1"/>
    </xf>
    <xf numFmtId="0" fontId="30" fillId="16" borderId="1" xfId="7" applyFont="1" applyFill="1" applyBorder="1" applyAlignment="1">
      <alignment horizontal="center" vertical="center" wrapText="1"/>
    </xf>
    <xf numFmtId="0" fontId="2" fillId="17" borderId="3" xfId="7" applyFont="1" applyFill="1" applyBorder="1" applyAlignment="1">
      <alignment horizontal="center" vertical="center"/>
    </xf>
    <xf numFmtId="0" fontId="2" fillId="17" borderId="3" xfId="7" applyFont="1" applyFill="1" applyBorder="1" applyAlignment="1">
      <alignment horizontal="center" vertical="center" wrapText="1"/>
    </xf>
    <xf numFmtId="0" fontId="2" fillId="17" borderId="6" xfId="7" applyFont="1" applyFill="1" applyBorder="1" applyAlignment="1">
      <alignment horizontal="center" vertical="center" wrapText="1"/>
    </xf>
    <xf numFmtId="0" fontId="2" fillId="17" borderId="1" xfId="7" applyFont="1" applyFill="1" applyBorder="1" applyAlignment="1">
      <alignment horizontal="center" vertical="center" wrapText="1"/>
    </xf>
    <xf numFmtId="0" fontId="2" fillId="17" borderId="5" xfId="7" applyFont="1" applyFill="1" applyBorder="1" applyAlignment="1">
      <alignment horizontal="center" vertical="center" wrapText="1"/>
    </xf>
    <xf numFmtId="0" fontId="31" fillId="5" borderId="11" xfId="7" applyFont="1" applyFill="1" applyBorder="1" applyAlignment="1">
      <alignment horizontal="center" vertical="center" wrapText="1"/>
    </xf>
    <xf numFmtId="0" fontId="2" fillId="5" borderId="1" xfId="7" applyFont="1" applyFill="1" applyBorder="1" applyAlignment="1">
      <alignment horizontal="center" vertical="center" wrapText="1"/>
    </xf>
    <xf numFmtId="0" fontId="2" fillId="5" borderId="3" xfId="7" applyFont="1" applyFill="1" applyBorder="1" applyAlignment="1">
      <alignment horizontal="center" vertical="center" wrapText="1"/>
    </xf>
    <xf numFmtId="0" fontId="3" fillId="14" borderId="3" xfId="7" applyFont="1" applyFill="1" applyBorder="1" applyAlignment="1">
      <alignment horizontal="center" vertical="center" wrapText="1"/>
    </xf>
    <xf numFmtId="0" fontId="3" fillId="0" borderId="2" xfId="9" applyFont="1" applyBorder="1" applyAlignment="1">
      <alignment horizontal="center" vertical="center" wrapText="1"/>
    </xf>
    <xf numFmtId="179" fontId="3" fillId="0" borderId="1" xfId="9" applyNumberFormat="1" applyFont="1" applyBorder="1" applyAlignment="1">
      <alignment horizontal="center" vertical="center" wrapText="1"/>
    </xf>
    <xf numFmtId="0" fontId="6" fillId="14" borderId="1" xfId="7" applyFont="1" applyFill="1" applyBorder="1" applyAlignment="1">
      <alignment horizontal="center" vertical="center" wrapText="1"/>
    </xf>
    <xf numFmtId="193" fontId="3" fillId="0" borderId="1" xfId="7" applyNumberFormat="1" applyFont="1" applyBorder="1" applyAlignment="1">
      <alignment horizontal="center" vertical="center"/>
    </xf>
    <xf numFmtId="3" fontId="3" fillId="0" borderId="1" xfId="7" applyNumberFormat="1" applyFont="1" applyBorder="1" applyAlignment="1">
      <alignment horizontal="center" vertical="center"/>
    </xf>
    <xf numFmtId="179" fontId="3" fillId="0" borderId="1" xfId="11" applyNumberFormat="1" applyFont="1" applyFill="1" applyBorder="1" applyAlignment="1">
      <alignment horizontal="center" vertical="center" wrapText="1"/>
    </xf>
    <xf numFmtId="179" fontId="3" fillId="0" borderId="1" xfId="7" applyNumberFormat="1" applyFont="1" applyBorder="1" applyAlignment="1">
      <alignment horizontal="center" vertical="center" wrapText="1"/>
    </xf>
    <xf numFmtId="0" fontId="3" fillId="14" borderId="0" xfId="8" applyFont="1" applyFill="1" applyAlignment="1">
      <alignment horizontal="center" vertical="center"/>
    </xf>
    <xf numFmtId="0" fontId="6" fillId="14" borderId="0" xfId="8" applyFont="1" applyFill="1" applyAlignment="1">
      <alignment horizontal="center" vertical="center"/>
    </xf>
    <xf numFmtId="0" fontId="6" fillId="14" borderId="3" xfId="7" applyFont="1" applyFill="1" applyBorder="1" applyAlignment="1">
      <alignment horizontal="center" vertical="center" wrapText="1"/>
    </xf>
    <xf numFmtId="0" fontId="3" fillId="14" borderId="1" xfId="7" applyFont="1" applyFill="1" applyBorder="1" applyAlignment="1">
      <alignment horizontal="center" vertical="center" wrapText="1"/>
    </xf>
    <xf numFmtId="0" fontId="3" fillId="18" borderId="10" xfId="8" applyFont="1" applyFill="1" applyBorder="1" applyAlignment="1">
      <alignment horizontal="center" vertical="center"/>
    </xf>
    <xf numFmtId="0" fontId="3" fillId="18" borderId="3" xfId="8" applyFont="1" applyFill="1" applyBorder="1" applyAlignment="1">
      <alignment horizontal="center" vertical="center"/>
    </xf>
    <xf numFmtId="0" fontId="3" fillId="18" borderId="1" xfId="8" applyFont="1" applyFill="1" applyBorder="1" applyAlignment="1">
      <alignment horizontal="center" vertical="center"/>
    </xf>
    <xf numFmtId="0" fontId="3" fillId="18" borderId="2" xfId="8" applyFont="1" applyFill="1" applyBorder="1" applyAlignment="1">
      <alignment horizontal="center" vertical="center"/>
    </xf>
    <xf numFmtId="0" fontId="3" fillId="18" borderId="9" xfId="8" applyFont="1" applyFill="1" applyBorder="1" applyAlignment="1">
      <alignment horizontal="center" vertical="center"/>
    </xf>
    <xf numFmtId="0" fontId="35" fillId="0" borderId="0" xfId="0" applyFont="1" applyAlignment="1">
      <alignment vertical="center"/>
    </xf>
    <xf numFmtId="0" fontId="2" fillId="0" borderId="0" xfId="8" applyFont="1" applyAlignment="1">
      <alignment horizontal="center" vertical="center"/>
    </xf>
    <xf numFmtId="0" fontId="4" fillId="0" borderId="0" xfId="12"/>
    <xf numFmtId="0" fontId="3" fillId="15" borderId="2" xfId="9" applyFont="1" applyFill="1" applyBorder="1" applyAlignment="1">
      <alignment horizontal="center" vertical="center" wrapText="1"/>
    </xf>
    <xf numFmtId="179" fontId="3" fillId="15" borderId="1" xfId="9" applyNumberFormat="1" applyFont="1" applyFill="1" applyBorder="1" applyAlignment="1">
      <alignment horizontal="center" vertical="center" wrapText="1"/>
    </xf>
    <xf numFmtId="0" fontId="3" fillId="14" borderId="1" xfId="10" applyFont="1" applyFill="1" applyBorder="1" applyAlignment="1" applyProtection="1">
      <alignment horizontal="left" vertical="center" wrapText="1"/>
      <protection locked="0"/>
    </xf>
    <xf numFmtId="189" fontId="3" fillId="0" borderId="1" xfId="0" applyNumberFormat="1" applyFont="1" applyBorder="1"/>
    <xf numFmtId="0" fontId="3" fillId="0" borderId="1" xfId="0" applyFont="1" applyBorder="1" applyAlignment="1">
      <alignment wrapText="1"/>
    </xf>
    <xf numFmtId="179" fontId="36" fillId="14" borderId="1" xfId="0" applyNumberFormat="1" applyFont="1" applyFill="1" applyBorder="1" applyAlignment="1">
      <alignment wrapText="1"/>
    </xf>
    <xf numFmtId="0" fontId="2" fillId="0" borderId="3" xfId="7" applyFont="1" applyBorder="1" applyAlignment="1">
      <alignment horizontal="center" vertical="center" wrapText="1"/>
    </xf>
    <xf numFmtId="0" fontId="2" fillId="0" borderId="4" xfId="7" applyFont="1" applyBorder="1" applyAlignment="1">
      <alignment horizontal="center" vertical="center" wrapText="1"/>
    </xf>
    <xf numFmtId="0" fontId="3" fillId="18" borderId="9" xfId="8" applyFont="1" applyFill="1" applyBorder="1" applyAlignment="1">
      <alignment horizontal="center" vertical="center"/>
    </xf>
    <xf numFmtId="0" fontId="2" fillId="15" borderId="3" xfId="7" applyFont="1" applyFill="1" applyBorder="1" applyAlignment="1">
      <alignment horizontal="center" vertical="center" wrapText="1"/>
    </xf>
    <xf numFmtId="0" fontId="2" fillId="15" borderId="4" xfId="7" applyFont="1" applyFill="1" applyBorder="1" applyAlignment="1">
      <alignment horizontal="center" vertical="center" wrapText="1"/>
    </xf>
    <xf numFmtId="0" fontId="3" fillId="15" borderId="3" xfId="7" applyFont="1" applyFill="1" applyBorder="1" applyAlignment="1">
      <alignment horizontal="center" vertical="center" wrapText="1"/>
    </xf>
    <xf numFmtId="0" fontId="3" fillId="15" borderId="4" xfId="7" applyFont="1" applyFill="1" applyBorder="1" applyAlignment="1">
      <alignment horizontal="center" vertical="center" wrapText="1"/>
    </xf>
    <xf numFmtId="0" fontId="3" fillId="15" borderId="11" xfId="10" applyFont="1" applyFill="1" applyBorder="1" applyAlignment="1" applyProtection="1">
      <alignment horizontal="center" vertical="center" wrapText="1"/>
      <protection locked="0"/>
    </xf>
    <xf numFmtId="0" fontId="3" fillId="15" borderId="24" xfId="10" applyFont="1" applyFill="1" applyBorder="1" applyAlignment="1" applyProtection="1">
      <alignment horizontal="center" vertical="center" wrapText="1"/>
      <protection locked="0"/>
    </xf>
    <xf numFmtId="0" fontId="6" fillId="0" borderId="1" xfId="7" applyFont="1" applyBorder="1" applyAlignment="1">
      <alignment horizontal="center" vertical="center" wrapText="1"/>
    </xf>
    <xf numFmtId="0" fontId="6" fillId="0" borderId="3" xfId="7" applyFont="1" applyBorder="1" applyAlignment="1">
      <alignment horizontal="center" vertical="center" wrapText="1"/>
    </xf>
    <xf numFmtId="0" fontId="2" fillId="14" borderId="3" xfId="7" applyFont="1" applyFill="1" applyBorder="1" applyAlignment="1">
      <alignment horizontal="center" vertical="center" wrapText="1"/>
    </xf>
    <xf numFmtId="0" fontId="2" fillId="14" borderId="4" xfId="7" applyFont="1" applyFill="1" applyBorder="1" applyAlignment="1">
      <alignment horizontal="center" vertical="center" wrapText="1"/>
    </xf>
    <xf numFmtId="0" fontId="3" fillId="14" borderId="3" xfId="7" applyFont="1" applyFill="1" applyBorder="1" applyAlignment="1">
      <alignment horizontal="center" vertical="center" wrapText="1"/>
    </xf>
    <xf numFmtId="0" fontId="3" fillId="14" borderId="4" xfId="7" applyFont="1" applyFill="1" applyBorder="1" applyAlignment="1">
      <alignment horizontal="center" vertical="center" wrapText="1"/>
    </xf>
    <xf numFmtId="0" fontId="3" fillId="0" borderId="11" xfId="10" applyFont="1" applyBorder="1" applyAlignment="1" applyProtection="1">
      <alignment horizontal="center" vertical="center" wrapText="1"/>
      <protection locked="0"/>
    </xf>
    <xf numFmtId="0" fontId="3" fillId="0" borderId="24" xfId="10" applyFont="1" applyBorder="1" applyAlignment="1" applyProtection="1">
      <alignment horizontal="center" vertical="center" wrapText="1"/>
      <protection locked="0"/>
    </xf>
    <xf numFmtId="0" fontId="32" fillId="15" borderId="1" xfId="7" applyFont="1" applyFill="1" applyBorder="1" applyAlignment="1">
      <alignment horizontal="center" vertical="center" wrapText="1"/>
    </xf>
    <xf numFmtId="0" fontId="2" fillId="0" borderId="6" xfId="7" applyFont="1" applyBorder="1" applyAlignment="1">
      <alignment horizontal="center" vertical="center"/>
    </xf>
    <xf numFmtId="0" fontId="2" fillId="0" borderId="10" xfId="7" applyFont="1" applyBorder="1" applyAlignment="1">
      <alignment horizontal="center" vertical="center"/>
    </xf>
    <xf numFmtId="0" fontId="2" fillId="0" borderId="11" xfId="7" applyFont="1" applyBorder="1" applyAlignment="1">
      <alignment horizontal="center" vertical="center"/>
    </xf>
    <xf numFmtId="0" fontId="2" fillId="16" borderId="2" xfId="7" applyFont="1" applyFill="1" applyBorder="1" applyAlignment="1">
      <alignment horizontal="center" vertical="center" wrapText="1"/>
    </xf>
    <xf numFmtId="0" fontId="2" fillId="16" borderId="9" xfId="7" applyFont="1" applyFill="1" applyBorder="1" applyAlignment="1">
      <alignment horizontal="center" vertical="center"/>
    </xf>
    <xf numFmtId="0" fontId="2" fillId="16" borderId="5" xfId="7" applyFont="1" applyFill="1" applyBorder="1" applyAlignment="1">
      <alignment horizontal="center" vertical="center"/>
    </xf>
    <xf numFmtId="0" fontId="32" fillId="14" borderId="1" xfId="7" applyFont="1" applyFill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/>
    </xf>
    <xf numFmtId="0" fontId="19" fillId="0" borderId="26" xfId="0" applyFont="1" applyBorder="1" applyAlignment="1">
      <alignment horizontal="center" vertical="center"/>
    </xf>
    <xf numFmtId="0" fontId="19" fillId="0" borderId="27" xfId="0" applyFont="1" applyBorder="1" applyAlignment="1">
      <alignment horizontal="center" vertical="center"/>
    </xf>
    <xf numFmtId="0" fontId="19" fillId="10" borderId="25" xfId="0" applyFont="1" applyFill="1" applyBorder="1" applyAlignment="1">
      <alignment horizontal="center" vertical="center"/>
    </xf>
    <xf numFmtId="0" fontId="19" fillId="10" borderId="27" xfId="0" applyFont="1" applyFill="1" applyBorder="1" applyAlignment="1">
      <alignment horizontal="center" vertical="center"/>
    </xf>
    <xf numFmtId="0" fontId="19" fillId="10" borderId="26" xfId="0" applyFont="1" applyFill="1" applyBorder="1" applyAlignment="1">
      <alignment horizontal="center" vertical="center"/>
    </xf>
    <xf numFmtId="0" fontId="13" fillId="0" borderId="6" xfId="0" applyFont="1" applyBorder="1"/>
    <xf numFmtId="0" fontId="13" fillId="0" borderId="10" xfId="0" applyFont="1" applyBorder="1"/>
    <xf numFmtId="0" fontId="13" fillId="0" borderId="11" xfId="0" applyFont="1" applyBorder="1"/>
    <xf numFmtId="0" fontId="13" fillId="0" borderId="7" xfId="0" applyFont="1" applyBorder="1"/>
    <xf numFmtId="0" fontId="13" fillId="0" borderId="0" xfId="0" applyFont="1"/>
    <xf numFmtId="0" fontId="13" fillId="0" borderId="8" xfId="0" applyFont="1" applyBorder="1"/>
    <xf numFmtId="0" fontId="13" fillId="0" borderId="22" xfId="0" applyFont="1" applyBorder="1"/>
    <xf numFmtId="0" fontId="13" fillId="0" borderId="23" xfId="0" applyFont="1" applyBorder="1"/>
    <xf numFmtId="0" fontId="13" fillId="0" borderId="24" xfId="0" applyFont="1" applyBorder="1"/>
    <xf numFmtId="0" fontId="14" fillId="10" borderId="25" xfId="0" applyFont="1" applyFill="1" applyBorder="1" applyAlignment="1">
      <alignment horizontal="center" vertical="center"/>
    </xf>
    <xf numFmtId="0" fontId="14" fillId="10" borderId="26" xfId="0" applyFont="1" applyFill="1" applyBorder="1" applyAlignment="1">
      <alignment horizontal="center" vertical="center"/>
    </xf>
    <xf numFmtId="0" fontId="14" fillId="10" borderId="27" xfId="0" applyFont="1" applyFill="1" applyBorder="1" applyAlignment="1">
      <alignment horizontal="center" vertical="center"/>
    </xf>
    <xf numFmtId="0" fontId="0" fillId="5" borderId="1" xfId="0" applyFill="1" applyBorder="1" applyAlignment="1">
      <alignment wrapText="1"/>
    </xf>
  </cellXfs>
  <cellStyles count="13">
    <cellStyle name="Currency 2" xfId="4" xr:uid="{A48D031E-B8CD-43B1-86F7-B68827965248}"/>
    <cellStyle name="Currency_Sheet1 2 2" xfId="11" xr:uid="{82A76379-9217-40CC-841B-79A2E8D6C020}"/>
    <cellStyle name="Normal 2" xfId="6" xr:uid="{09A1825B-187A-42C5-999A-C45FA4DADBED}"/>
    <cellStyle name="Normal 2 18 2" xfId="1" xr:uid="{1BA08453-9F65-454B-A4A0-7177E70831F2}"/>
    <cellStyle name="Normal 2 2 14" xfId="12" xr:uid="{9E4FDC95-6707-4549-A471-7B4C6E989094}"/>
    <cellStyle name="Normal 9 2 4 2" xfId="8" xr:uid="{DCE2C53C-5DC5-437D-BB8A-0F7D092E214A}"/>
    <cellStyle name="Normal_Copy of Request For Quote -- updated by VV on 043008 FINAL FINAL (4) 2 2" xfId="10" xr:uid="{7ACF5822-D164-4450-BDDD-73FD171FB1C4}"/>
    <cellStyle name="Normal_Sheet1 2" xfId="7" xr:uid="{CFEA27A8-E0B0-43A4-B2C4-FC040A911E72}"/>
    <cellStyle name="Normal_West End Quote Sheet for Fred Meyer20090804-Hellen 2" xfId="9" xr:uid="{BAD4F146-65EA-4F74-97B0-E82955F894C6}"/>
    <cellStyle name="Percent 2" xfId="5" xr:uid="{55F1ADEC-5EEC-4DC4-A0F8-0707E953E32C}"/>
    <cellStyle name="Style 1" xfId="3" xr:uid="{F4609D05-B161-47A5-8040-F8D4BA086F06}"/>
    <cellStyle name="常规" xfId="0" builtinId="0"/>
    <cellStyle name="样式 1 2" xfId="2" xr:uid="{DC9B73B6-A1E9-48DB-83A0-64D6E1D16DDF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73477</xdr:colOff>
      <xdr:row>22</xdr:row>
      <xdr:rowOff>187174</xdr:rowOff>
    </xdr:from>
    <xdr:to>
      <xdr:col>4</xdr:col>
      <xdr:colOff>1218745</xdr:colOff>
      <xdr:row>41</xdr:row>
      <xdr:rowOff>140398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1D8000-75C5-4F9A-AF8B-750D510D3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5127" y="6264124"/>
          <a:ext cx="2643868" cy="3433024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23</xdr:row>
      <xdr:rowOff>95250</xdr:rowOff>
    </xdr:from>
    <xdr:to>
      <xdr:col>14</xdr:col>
      <xdr:colOff>41275</xdr:colOff>
      <xdr:row>39</xdr:row>
      <xdr:rowOff>59604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0ADC7A-3A5B-4F2B-ADFD-F4187479C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31725" y="6369050"/>
          <a:ext cx="3562350" cy="2891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161925</xdr:colOff>
      <xdr:row>23</xdr:row>
      <xdr:rowOff>57150</xdr:rowOff>
    </xdr:from>
    <xdr:to>
      <xdr:col>2</xdr:col>
      <xdr:colOff>952500</xdr:colOff>
      <xdr:row>42</xdr:row>
      <xdr:rowOff>88656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F0B4A8-366C-47E1-8A7B-8A5B53D8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1925" y="6330950"/>
          <a:ext cx="2784475" cy="3549406"/>
        </a:xfrm>
        <a:prstGeom prst="rect">
          <a:avLst/>
        </a:prstGeom>
      </xdr:spPr>
    </xdr:pic>
    <xdr:clientData/>
  </xdr:twoCellAnchor>
  <xdr:twoCellAnchor>
    <xdr:from>
      <xdr:col>5</xdr:col>
      <xdr:colOff>66675</xdr:colOff>
      <xdr:row>22</xdr:row>
      <xdr:rowOff>76200</xdr:rowOff>
    </xdr:from>
    <xdr:to>
      <xdr:col>6</xdr:col>
      <xdr:colOff>2152650</xdr:colOff>
      <xdr:row>41</xdr:row>
      <xdr:rowOff>151276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B819DEB-BB57-4F69-94AD-E8FFF5BFA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10275" y="6153150"/>
          <a:ext cx="2987675" cy="3605676"/>
        </a:xfrm>
        <a:prstGeom prst="rect">
          <a:avLst/>
        </a:prstGeom>
      </xdr:spPr>
    </xdr:pic>
    <xdr:clientData/>
  </xdr:twoCellAnchor>
  <xdr:twoCellAnchor>
    <xdr:from>
      <xdr:col>7</xdr:col>
      <xdr:colOff>0</xdr:colOff>
      <xdr:row>22</xdr:row>
      <xdr:rowOff>19049</xdr:rowOff>
    </xdr:from>
    <xdr:to>
      <xdr:col>8</xdr:col>
      <xdr:colOff>0</xdr:colOff>
      <xdr:row>41</xdr:row>
      <xdr:rowOff>179537</xdr:rowOff>
    </xdr:to>
    <xdr:grpSp>
      <xdr:nvGrpSpPr>
        <xdr:cNvPr id="6" name="Group 5">
          <a:extLst>
            <a:ext uri="{FF2B5EF4-FFF2-40B4-BE49-F238E27FC236}">
              <a16:creationId xmlns:a16="http://schemas.microsoft.com/office/drawing/2014/main" id="{336A6D85-AF8C-4051-A28C-E7DA347E937D}"/>
            </a:ext>
          </a:extLst>
        </xdr:cNvPr>
        <xdr:cNvGrpSpPr/>
      </xdr:nvGrpSpPr>
      <xdr:grpSpPr>
        <a:xfrm>
          <a:off x="10429875" y="6353174"/>
          <a:ext cx="1343025" cy="3789513"/>
          <a:chOff x="8715375" y="6010274"/>
          <a:chExt cx="2638425" cy="3618063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520B0254-7C24-FD8F-37D0-160FCFEC7ABA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8715375" y="6010274"/>
            <a:ext cx="2638425" cy="3618063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8" name="TextBox 7">
            <a:extLst>
              <a:ext uri="{FF2B5EF4-FFF2-40B4-BE49-F238E27FC236}">
                <a16:creationId xmlns:a16="http://schemas.microsoft.com/office/drawing/2014/main" id="{08F5E682-5B8E-FC23-D5CD-04E477C2E0D0}"/>
              </a:ext>
            </a:extLst>
          </xdr:cNvPr>
          <xdr:cNvSpPr txBox="1"/>
        </xdr:nvSpPr>
        <xdr:spPr>
          <a:xfrm>
            <a:off x="9753600" y="6057900"/>
            <a:ext cx="551433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1100"/>
              <a:t>Donya</a:t>
            </a:r>
            <a:endParaRPr lang="en-PK" sz="1100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355B5-0609-4BBB-86F5-86059C746851}">
  <dimension ref="A1:BH5"/>
  <sheetViews>
    <sheetView tabSelected="1" zoomScale="88" zoomScaleNormal="88" workbookViewId="0">
      <selection activeCell="H3" sqref="H3"/>
    </sheetView>
  </sheetViews>
  <sheetFormatPr defaultColWidth="9.140625" defaultRowHeight="15" x14ac:dyDescent="0.25"/>
  <cols>
    <col min="1" max="1" width="10.140625" style="14" customWidth="1"/>
    <col min="2" max="2" width="12.140625" style="13" customWidth="1"/>
    <col min="3" max="3" width="14.140625" style="13" customWidth="1"/>
    <col min="4" max="5" width="7.85546875" style="13" customWidth="1"/>
    <col min="6" max="6" width="8.7109375" style="13" customWidth="1"/>
    <col min="7" max="7" width="13.140625" style="13" customWidth="1"/>
    <col min="8" max="8" width="11.5703125" style="13" customWidth="1"/>
    <col min="9" max="9" width="14" style="13" customWidth="1"/>
    <col min="10" max="10" width="32.42578125" style="13" customWidth="1"/>
    <col min="11" max="11" width="13" style="64" customWidth="1"/>
    <col min="12" max="12" width="16.28515625" style="13" customWidth="1"/>
    <col min="13" max="14" width="6.140625" style="13" customWidth="1"/>
    <col min="15" max="15" width="8.5703125" style="13" customWidth="1"/>
    <col min="16" max="16" width="11.28515625" style="13" customWidth="1"/>
    <col min="17" max="18" width="8.85546875" style="13" customWidth="1"/>
    <col min="19" max="19" width="9.7109375" style="15" customWidth="1"/>
    <col min="20" max="20" width="8" style="16" customWidth="1"/>
    <col min="21" max="21" width="12" style="17" customWidth="1"/>
    <col min="22" max="22" width="8.5703125" style="17" customWidth="1"/>
    <col min="23" max="23" width="8.140625" style="17" customWidth="1"/>
    <col min="24" max="24" width="9.42578125" style="13" customWidth="1"/>
    <col min="25" max="25" width="8.140625" style="57" customWidth="1"/>
    <col min="26" max="26" width="8.7109375" style="57" customWidth="1"/>
    <col min="27" max="27" width="7.140625" style="57" customWidth="1"/>
    <col min="28" max="28" width="9" style="16" customWidth="1"/>
    <col min="29" max="29" width="6.28515625" style="18" customWidth="1"/>
    <col min="30" max="30" width="10" style="61" customWidth="1"/>
    <col min="31" max="31" width="9.85546875" style="18" customWidth="1"/>
    <col min="32" max="32" width="7.85546875" style="13" customWidth="1"/>
    <col min="33" max="33" width="8.85546875" style="17" customWidth="1"/>
    <col min="34" max="34" width="12.5703125" style="13" customWidth="1"/>
    <col min="35" max="35" width="8.42578125" style="19" customWidth="1"/>
    <col min="36" max="36" width="9" style="17" customWidth="1"/>
    <col min="37" max="37" width="8.42578125" style="17" customWidth="1"/>
    <col min="38" max="38" width="7.85546875" style="19" customWidth="1"/>
    <col min="39" max="39" width="5.85546875" style="17" customWidth="1"/>
    <col min="40" max="40" width="8.140625" style="19" customWidth="1"/>
    <col min="41" max="41" width="9.28515625" style="17" customWidth="1"/>
    <col min="42" max="42" width="11.5703125" style="19" customWidth="1"/>
    <col min="43" max="43" width="10.85546875" style="17" customWidth="1"/>
    <col min="44" max="44" width="9.5703125" style="13" hidden="1" customWidth="1"/>
    <col min="45" max="45" width="9.5703125" style="19" hidden="1" customWidth="1"/>
    <col min="46" max="46" width="6.42578125" style="17" hidden="1" customWidth="1"/>
    <col min="47" max="47" width="9.5703125" style="17" hidden="1" customWidth="1"/>
    <col min="48" max="48" width="8.28515625" style="19" hidden="1" customWidth="1"/>
    <col min="49" max="49" width="7.140625" style="19" hidden="1" customWidth="1"/>
    <col min="50" max="50" width="7.85546875" style="17" customWidth="1"/>
    <col min="51" max="51" width="9.5703125" style="17" customWidth="1"/>
    <col min="52" max="52" width="7.7109375" style="17" customWidth="1"/>
    <col min="53" max="53" width="12.140625" style="19" customWidth="1"/>
    <col min="54" max="54" width="12.140625" style="17" customWidth="1"/>
    <col min="55" max="55" width="9.140625" style="13" customWidth="1"/>
    <col min="56" max="56" width="9.140625" style="13"/>
    <col min="57" max="57" width="10.140625" style="17" customWidth="1"/>
    <col min="58" max="58" width="9.140625" style="13"/>
    <col min="59" max="59" width="12" style="17" customWidth="1"/>
    <col min="60" max="60" width="12.140625" style="17" customWidth="1"/>
    <col min="61" max="16384" width="9.140625" style="13"/>
  </cols>
  <sheetData>
    <row r="1" spans="1:60" ht="68.099999999999994" customHeight="1" x14ac:dyDescent="0.25">
      <c r="A1" s="22" t="s">
        <v>747</v>
      </c>
      <c r="B1" s="22" t="s">
        <v>748</v>
      </c>
      <c r="C1" s="55" t="s">
        <v>749</v>
      </c>
      <c r="D1" s="56" t="s">
        <v>4</v>
      </c>
      <c r="E1" s="56" t="s">
        <v>21</v>
      </c>
      <c r="F1" s="24" t="s">
        <v>798</v>
      </c>
      <c r="G1" s="55" t="s">
        <v>750</v>
      </c>
      <c r="H1" s="23" t="s">
        <v>751</v>
      </c>
      <c r="I1" s="54" t="s">
        <v>813</v>
      </c>
      <c r="J1" s="23" t="s">
        <v>752</v>
      </c>
      <c r="K1" s="54" t="s">
        <v>819</v>
      </c>
      <c r="L1" s="23" t="s">
        <v>753</v>
      </c>
      <c r="M1" s="23" t="s">
        <v>754</v>
      </c>
      <c r="N1" s="55" t="s">
        <v>755</v>
      </c>
      <c r="O1" s="55" t="s">
        <v>822</v>
      </c>
      <c r="P1" s="55" t="s">
        <v>756</v>
      </c>
      <c r="Q1" s="55" t="s">
        <v>757</v>
      </c>
      <c r="R1" s="54" t="s">
        <v>814</v>
      </c>
      <c r="S1" s="25" t="s">
        <v>758</v>
      </c>
      <c r="T1" s="26" t="s">
        <v>759</v>
      </c>
      <c r="U1" s="27" t="s">
        <v>760</v>
      </c>
      <c r="V1" s="28" t="s">
        <v>761</v>
      </c>
      <c r="W1" s="29" t="s">
        <v>762</v>
      </c>
      <c r="X1" s="30" t="s">
        <v>5</v>
      </c>
      <c r="Y1" s="58" t="s">
        <v>763</v>
      </c>
      <c r="Z1" s="58" t="s">
        <v>764</v>
      </c>
      <c r="AA1" s="58" t="s">
        <v>765</v>
      </c>
      <c r="AB1" s="31" t="s">
        <v>766</v>
      </c>
      <c r="AC1" s="32" t="s">
        <v>767</v>
      </c>
      <c r="AD1" s="62" t="s">
        <v>768</v>
      </c>
      <c r="AE1" s="33" t="s">
        <v>769</v>
      </c>
      <c r="AF1" s="22" t="s">
        <v>770</v>
      </c>
      <c r="AG1" s="34" t="s">
        <v>771</v>
      </c>
      <c r="AH1" s="22" t="s">
        <v>772</v>
      </c>
      <c r="AI1" s="35" t="s">
        <v>773</v>
      </c>
      <c r="AJ1" s="36" t="s">
        <v>774</v>
      </c>
      <c r="AK1" s="34" t="s">
        <v>775</v>
      </c>
      <c r="AL1" s="35" t="s">
        <v>776</v>
      </c>
      <c r="AM1" s="34" t="s">
        <v>777</v>
      </c>
      <c r="AN1" s="35" t="s">
        <v>778</v>
      </c>
      <c r="AO1" s="34" t="s">
        <v>779</v>
      </c>
      <c r="AP1" s="35" t="s">
        <v>780</v>
      </c>
      <c r="AQ1" s="34" t="s">
        <v>781</v>
      </c>
      <c r="AR1" s="30" t="s">
        <v>782</v>
      </c>
      <c r="AS1" s="35" t="s">
        <v>783</v>
      </c>
      <c r="AT1" s="34" t="s">
        <v>784</v>
      </c>
      <c r="AU1" s="37" t="s">
        <v>785</v>
      </c>
      <c r="AV1" s="60" t="s">
        <v>786</v>
      </c>
      <c r="AW1" s="34" t="s">
        <v>787</v>
      </c>
      <c r="AX1" s="34" t="s">
        <v>788</v>
      </c>
      <c r="AY1" s="38" t="s">
        <v>789</v>
      </c>
      <c r="AZ1" s="39" t="s">
        <v>790</v>
      </c>
      <c r="BA1" s="38" t="s">
        <v>791</v>
      </c>
      <c r="BB1" s="40" t="s">
        <v>792</v>
      </c>
      <c r="BC1" s="41" t="s">
        <v>793</v>
      </c>
      <c r="BD1" s="41" t="s">
        <v>794</v>
      </c>
      <c r="BE1" s="66" t="s">
        <v>821</v>
      </c>
      <c r="BF1" s="22" t="s">
        <v>795</v>
      </c>
      <c r="BG1" s="42" t="s">
        <v>796</v>
      </c>
      <c r="BH1" s="42" t="s">
        <v>797</v>
      </c>
    </row>
    <row r="2" spans="1:60" ht="96.95" customHeight="1" x14ac:dyDescent="0.25">
      <c r="A2" s="43">
        <v>1</v>
      </c>
      <c r="B2" s="1"/>
      <c r="C2" s="325"/>
      <c r="D2" s="1" t="s">
        <v>317</v>
      </c>
      <c r="E2" s="1"/>
      <c r="F2" s="1" t="s">
        <v>817</v>
      </c>
      <c r="G2" s="1" t="s">
        <v>962</v>
      </c>
      <c r="H2" s="1" t="s">
        <v>963</v>
      </c>
      <c r="I2" s="1" t="s">
        <v>964</v>
      </c>
      <c r="J2" s="323" t="s">
        <v>1008</v>
      </c>
      <c r="K2" s="65" t="s">
        <v>1005</v>
      </c>
      <c r="L2" s="1" t="s">
        <v>989</v>
      </c>
      <c r="M2" s="1" t="s">
        <v>1007</v>
      </c>
      <c r="N2" s="1"/>
      <c r="O2" s="1"/>
      <c r="P2" s="370" t="s">
        <v>1016</v>
      </c>
      <c r="Q2" s="1"/>
      <c r="R2" s="1" t="s">
        <v>800</v>
      </c>
      <c r="S2" s="44"/>
      <c r="T2" s="45"/>
      <c r="U2" s="46" t="str">
        <f>IF(ISERROR(S2/T2),"",S2/T2)</f>
        <v/>
      </c>
      <c r="V2" s="47">
        <v>18.45</v>
      </c>
      <c r="W2" s="21"/>
      <c r="X2" s="1"/>
      <c r="Y2" s="59">
        <v>63</v>
      </c>
      <c r="Z2" s="59">
        <v>53</v>
      </c>
      <c r="AA2" s="59">
        <v>18</v>
      </c>
      <c r="AB2" s="45">
        <v>2</v>
      </c>
      <c r="AC2" s="48">
        <v>1</v>
      </c>
      <c r="AD2" s="63">
        <f>IF(Y2="","",Y2*Z2*AA2/1000000)</f>
        <v>0.06</v>
      </c>
      <c r="AE2" s="49">
        <f>IF(AC2="","",65/AD2*AC2)</f>
        <v>1083</v>
      </c>
      <c r="AF2" s="1">
        <v>3300</v>
      </c>
      <c r="AG2" s="50">
        <f>IF(ISERROR(AF2/AE2),"",AF2/AE2)</f>
        <v>3.05</v>
      </c>
      <c r="AH2" s="1" t="s">
        <v>1009</v>
      </c>
      <c r="AI2" s="51">
        <f>4.4%+19%</f>
        <v>0.23400000000000001</v>
      </c>
      <c r="AJ2" s="50">
        <f>IF(ISERROR(V2*AI2),"",V2*AI2)</f>
        <v>4.32</v>
      </c>
      <c r="AK2" s="50">
        <f t="shared" ref="AK2:AK3" si="0">IF(ISERROR(V2+AG2+AJ2),"",V2+AG2+AJ2)</f>
        <v>25.82</v>
      </c>
      <c r="AL2" s="51">
        <v>0.02</v>
      </c>
      <c r="AM2" s="50">
        <f>IF(ISERROR(BB2*AL2),"",BB2*AL2)</f>
        <v>0.88</v>
      </c>
      <c r="AN2" s="51">
        <v>0.05</v>
      </c>
      <c r="AO2" s="50">
        <f>IF(ISERROR(BB2*AN2),"",BB2*AN2)</f>
        <v>2.19</v>
      </c>
      <c r="AP2" s="51">
        <v>0.08</v>
      </c>
      <c r="AQ2" s="50">
        <f>IF(ISERROR(BB2*AP2),"",BB2*AP2)</f>
        <v>3.5</v>
      </c>
      <c r="AR2" s="1"/>
      <c r="AS2" s="51"/>
      <c r="AT2" s="50">
        <f>IF(ISERROR(BB2*AS2),"",BB2*AS2)</f>
        <v>0</v>
      </c>
      <c r="AU2" s="1"/>
      <c r="AV2" s="51">
        <v>0</v>
      </c>
      <c r="AW2" s="52">
        <f>IF(ISERROR(BB2*AV2),"",BB2*AV2)</f>
        <v>0</v>
      </c>
      <c r="AX2" s="50">
        <f>IF(ISERROR(AM2+AO2+AQ2+AT2+AW2),"",AM2+AO2+AQ2+AT2+AW2)</f>
        <v>6.57</v>
      </c>
      <c r="AY2" s="50">
        <f t="shared" ref="AY2:AY3" si="1">IF(ISERROR(AK2+AX2),"",AK2+AX2)</f>
        <v>32.39</v>
      </c>
      <c r="AZ2" s="53">
        <f>IF(ISERROR((BB2-AY2)/BB2),"",(BB2-AY2)/BB2)</f>
        <v>0.25979999999999998</v>
      </c>
      <c r="BA2" s="50">
        <f t="shared" ref="BA2:BA3" si="2">IF(ISERROR(BC2*(1-BD2)),"",BC2*(1-BD2))</f>
        <v>43.76</v>
      </c>
      <c r="BB2" s="326">
        <f>'Belk projection '!AA27</f>
        <v>43.76</v>
      </c>
      <c r="BC2" s="21">
        <v>180</v>
      </c>
      <c r="BD2" s="324">
        <f t="shared" ref="BD2:BD3" si="3">IF(BC2&lt;&gt;0,(BC2-BB2)/BC2,IF(ISERROR((BC2-BB2)/BC2),"_",(BC2-BB2)/BC2))</f>
        <v>0.75690000000000002</v>
      </c>
      <c r="BE2" s="21"/>
      <c r="BF2" s="20">
        <f>'Belk projection '!BU27</f>
        <v>446</v>
      </c>
      <c r="BG2" s="50">
        <f>IF(ISERROR(AZ2*BF2),"",AY2*BF2)</f>
        <v>14445.94</v>
      </c>
      <c r="BH2" s="50">
        <f>IF(ISERROR(BB2*BF2),"",BB2*BF2)</f>
        <v>19516.96</v>
      </c>
    </row>
    <row r="3" spans="1:60" ht="86.45" customHeight="1" x14ac:dyDescent="0.25">
      <c r="A3" s="43">
        <v>2</v>
      </c>
      <c r="B3" s="1"/>
      <c r="C3" s="1"/>
      <c r="D3" s="1" t="s">
        <v>317</v>
      </c>
      <c r="E3" s="1"/>
      <c r="F3" s="1" t="s">
        <v>817</v>
      </c>
      <c r="G3" s="1" t="s">
        <v>962</v>
      </c>
      <c r="H3" s="1" t="s">
        <v>963</v>
      </c>
      <c r="I3" s="1" t="s">
        <v>964</v>
      </c>
      <c r="J3" s="323" t="s">
        <v>1008</v>
      </c>
      <c r="K3" s="65" t="s">
        <v>1005</v>
      </c>
      <c r="L3" s="1" t="s">
        <v>1006</v>
      </c>
      <c r="M3" s="1" t="s">
        <v>1007</v>
      </c>
      <c r="N3" s="1"/>
      <c r="O3" s="1"/>
      <c r="P3" s="370" t="s">
        <v>1017</v>
      </c>
      <c r="Q3" s="1"/>
      <c r="R3" s="1" t="s">
        <v>800</v>
      </c>
      <c r="S3" s="44"/>
      <c r="T3" s="45"/>
      <c r="U3" s="46" t="str">
        <f t="shared" ref="U3:U5" si="4">IF(ISERROR(S3/T3),"",S3/T3)</f>
        <v/>
      </c>
      <c r="V3" s="47">
        <v>21.3</v>
      </c>
      <c r="W3" s="21"/>
      <c r="X3" s="1"/>
      <c r="Y3" s="59">
        <v>63</v>
      </c>
      <c r="Z3" s="59">
        <v>53</v>
      </c>
      <c r="AA3" s="59">
        <v>23</v>
      </c>
      <c r="AB3" s="45">
        <v>2</v>
      </c>
      <c r="AC3" s="20">
        <v>1</v>
      </c>
      <c r="AD3" s="63">
        <f t="shared" ref="AD3" si="5">IF(Y3="","",Y3*Z3*AA3/1000000)</f>
        <v>7.6999999999999999E-2</v>
      </c>
      <c r="AE3" s="49">
        <f t="shared" ref="AE3" si="6">IF(AC3="","",65/AD3*AC3)</f>
        <v>844</v>
      </c>
      <c r="AF3" s="1">
        <v>3300</v>
      </c>
      <c r="AG3" s="50">
        <f t="shared" ref="AG3" si="7">IF(ISERROR(AF3/AE3),"",AF3/AE3)</f>
        <v>3.91</v>
      </c>
      <c r="AH3" s="1" t="s">
        <v>1009</v>
      </c>
      <c r="AI3" s="51">
        <f>4.4%+19%</f>
        <v>0.23400000000000001</v>
      </c>
      <c r="AJ3" s="50">
        <f>IF(ISERROR(V3*AI3),"",V3*AI3)</f>
        <v>4.9800000000000004</v>
      </c>
      <c r="AK3" s="50">
        <f t="shared" si="0"/>
        <v>30.19</v>
      </c>
      <c r="AL3" s="51">
        <v>0.02</v>
      </c>
      <c r="AM3" s="50">
        <f t="shared" ref="AM3" si="8">IF(ISERROR(BB3*AL3),"",BB3*AL3)</f>
        <v>0.97</v>
      </c>
      <c r="AN3" s="51">
        <v>0.05</v>
      </c>
      <c r="AO3" s="50">
        <f t="shared" ref="AO3" si="9">IF(ISERROR(BB3*AN3),"",BB3*AN3)</f>
        <v>2.41</v>
      </c>
      <c r="AP3" s="51">
        <v>0.08</v>
      </c>
      <c r="AQ3" s="50">
        <f t="shared" ref="AQ3" si="10">IF(ISERROR(BB3*AP3),"",BB3*AP3)</f>
        <v>3.86</v>
      </c>
      <c r="AR3" s="1"/>
      <c r="AS3" s="51"/>
      <c r="AT3" s="50">
        <f t="shared" ref="AT3" si="11">IF(ISERROR(BB3*AS3),"",BB3*AS3)</f>
        <v>0</v>
      </c>
      <c r="AU3" s="1"/>
      <c r="AV3" s="51"/>
      <c r="AW3" s="52">
        <f t="shared" ref="AW3" si="12">IF(ISERROR(BB3*AV3),"",BB3*AV3)</f>
        <v>0</v>
      </c>
      <c r="AX3" s="50">
        <f t="shared" ref="AX3" si="13">IF(ISERROR(AM3+AO3+AQ3+AT3+AW3),"",AM3+AO3+AQ3+AT3+AW3)</f>
        <v>7.24</v>
      </c>
      <c r="AY3" s="50">
        <f t="shared" si="1"/>
        <v>37.43</v>
      </c>
      <c r="AZ3" s="53">
        <f t="shared" ref="AZ3" si="14">IF(ISERROR((BB3-AY3)/BB3),"",(BB3-AY3)/BB3)</f>
        <v>0.22420000000000001</v>
      </c>
      <c r="BA3" s="50">
        <f t="shared" si="2"/>
        <v>48.24</v>
      </c>
      <c r="BB3" s="326">
        <f>'Belk projection '!AA28</f>
        <v>48.25</v>
      </c>
      <c r="BC3" s="21">
        <v>200</v>
      </c>
      <c r="BD3" s="324">
        <f t="shared" si="3"/>
        <v>0.75880000000000003</v>
      </c>
      <c r="BE3" s="21"/>
      <c r="BF3" s="20">
        <f>'Belk projection '!BU28</f>
        <v>638</v>
      </c>
      <c r="BG3" s="50">
        <f t="shared" ref="BG3" si="15">IF(ISERROR(AZ3*BF3),"",AY3*BF3)</f>
        <v>23880.34</v>
      </c>
      <c r="BH3" s="50">
        <f t="shared" ref="BH3" si="16">IF(ISERROR(BB3*BF3),"",BB3*BF3)</f>
        <v>30783.5</v>
      </c>
    </row>
    <row r="4" spans="1:60" ht="65.45" customHeight="1" x14ac:dyDescent="0.25">
      <c r="A4" s="43">
        <v>3</v>
      </c>
      <c r="B4" s="1"/>
      <c r="C4" s="325"/>
      <c r="D4" s="1" t="s">
        <v>317</v>
      </c>
      <c r="E4" s="1"/>
      <c r="F4" s="1" t="s">
        <v>817</v>
      </c>
      <c r="G4" s="325" t="s">
        <v>1010</v>
      </c>
      <c r="H4" s="325" t="s">
        <v>1011</v>
      </c>
      <c r="I4" s="1" t="s">
        <v>964</v>
      </c>
      <c r="J4" s="323" t="s">
        <v>1015</v>
      </c>
      <c r="K4" s="65" t="s">
        <v>1012</v>
      </c>
      <c r="L4" s="325" t="s">
        <v>1013</v>
      </c>
      <c r="M4" s="1" t="s">
        <v>1007</v>
      </c>
      <c r="N4" s="1"/>
      <c r="O4" s="1"/>
      <c r="P4" s="370" t="s">
        <v>1018</v>
      </c>
      <c r="Q4" s="1"/>
      <c r="R4" s="1" t="s">
        <v>800</v>
      </c>
      <c r="S4" s="44"/>
      <c r="T4" s="45"/>
      <c r="U4" s="46" t="str">
        <f t="shared" si="4"/>
        <v/>
      </c>
      <c r="V4" s="47">
        <v>19.350000000000001</v>
      </c>
      <c r="W4" s="21"/>
      <c r="X4" s="1"/>
      <c r="Y4" s="59">
        <v>63</v>
      </c>
      <c r="Z4" s="59">
        <v>53</v>
      </c>
      <c r="AA4" s="59">
        <v>18</v>
      </c>
      <c r="AB4" s="45">
        <v>2</v>
      </c>
      <c r="AC4" s="48">
        <v>1</v>
      </c>
      <c r="AD4" s="63">
        <f>IF(Y4="","",Y4*Z4*AA4/1000000)</f>
        <v>0.06</v>
      </c>
      <c r="AE4" s="49">
        <f>IF(AC4="","",65/AD4*AC4)</f>
        <v>1083</v>
      </c>
      <c r="AF4" s="1">
        <v>3300</v>
      </c>
      <c r="AG4" s="50">
        <f>IF(ISERROR(AF4/AE4),"",AF4/AE4)</f>
        <v>3.05</v>
      </c>
      <c r="AH4" s="1" t="s">
        <v>1009</v>
      </c>
      <c r="AI4" s="51">
        <f>4.4%+19%</f>
        <v>0.23400000000000001</v>
      </c>
      <c r="AJ4" s="50">
        <f>IF(ISERROR(V4*AI4),"",V4*AI4)</f>
        <v>4.53</v>
      </c>
      <c r="AK4" s="50">
        <f t="shared" ref="AK4:AK5" si="17">IF(ISERROR(V4+AG4+AJ4),"",V4+AG4+AJ4)</f>
        <v>26.93</v>
      </c>
      <c r="AL4" s="51">
        <v>0.02</v>
      </c>
      <c r="AM4" s="50">
        <f>IF(ISERROR(BB4*AL4),"",BB4*AL4)</f>
        <v>0.88</v>
      </c>
      <c r="AN4" s="51">
        <v>0.05</v>
      </c>
      <c r="AO4" s="50">
        <f>IF(ISERROR(BB4*AN4),"",BB4*AN4)</f>
        <v>2.19</v>
      </c>
      <c r="AP4" s="51">
        <v>0.08</v>
      </c>
      <c r="AQ4" s="50">
        <f>IF(ISERROR(BB4*AP4),"",BB4*AP4)</f>
        <v>3.5</v>
      </c>
      <c r="AR4" s="1"/>
      <c r="AS4" s="51"/>
      <c r="AT4" s="50">
        <f>IF(ISERROR(BB4*AS4),"",BB4*AS4)</f>
        <v>0</v>
      </c>
      <c r="AU4" s="1"/>
      <c r="AV4" s="51">
        <v>0</v>
      </c>
      <c r="AW4" s="52">
        <f>IF(ISERROR(BB4*AV4),"",BB4*AV4)</f>
        <v>0</v>
      </c>
      <c r="AX4" s="50">
        <f>IF(ISERROR(AM4+AO4+AQ4+AT4+AW4),"",AM4+AO4+AQ4+AT4+AW4)</f>
        <v>6.57</v>
      </c>
      <c r="AY4" s="50">
        <f t="shared" ref="AY4:AY5" si="18">IF(ISERROR(AK4+AX4),"",AK4+AX4)</f>
        <v>33.5</v>
      </c>
      <c r="AZ4" s="53">
        <f>IF(ISERROR((BB4-AY4)/BB4),"",(BB4-AY4)/BB4)</f>
        <v>0.23449999999999999</v>
      </c>
      <c r="BA4" s="50">
        <f t="shared" ref="BA4:BA5" si="19">IF(ISERROR(BC4*(1-BD4)),"",BC4*(1-BD4))</f>
        <v>43.76</v>
      </c>
      <c r="BB4" s="326">
        <f>'Belk projection '!AA33</f>
        <v>43.76</v>
      </c>
      <c r="BC4" s="21">
        <v>180</v>
      </c>
      <c r="BD4" s="324">
        <f t="shared" ref="BD4:BD5" si="20">IF(BC4&lt;&gt;0,(BC4-BB4)/BC4,IF(ISERROR((BC4-BB4)/BC4),"_",(BC4-BB4)/BC4))</f>
        <v>0.75690000000000002</v>
      </c>
      <c r="BE4" s="21"/>
      <c r="BF4" s="20">
        <f>'Belk projection '!BU33</f>
        <v>446</v>
      </c>
      <c r="BG4" s="50">
        <f>IF(ISERROR(AZ4*BF4),"",AY4*BF4)</f>
        <v>14941</v>
      </c>
      <c r="BH4" s="50">
        <f>IF(ISERROR(BB4*BF4),"",BB4*BF4)</f>
        <v>19516.96</v>
      </c>
    </row>
    <row r="5" spans="1:60" ht="59.45" customHeight="1" x14ac:dyDescent="0.25">
      <c r="A5" s="43">
        <v>4</v>
      </c>
      <c r="B5" s="1"/>
      <c r="C5" s="1"/>
      <c r="D5" s="1" t="s">
        <v>317</v>
      </c>
      <c r="E5" s="1"/>
      <c r="F5" s="1" t="s">
        <v>817</v>
      </c>
      <c r="G5" s="325" t="s">
        <v>1010</v>
      </c>
      <c r="H5" s="325" t="s">
        <v>1011</v>
      </c>
      <c r="I5" s="1" t="s">
        <v>964</v>
      </c>
      <c r="J5" s="323" t="s">
        <v>1015</v>
      </c>
      <c r="K5" s="65" t="s">
        <v>1012</v>
      </c>
      <c r="L5" s="325" t="s">
        <v>1014</v>
      </c>
      <c r="M5" s="1" t="s">
        <v>1007</v>
      </c>
      <c r="N5" s="1"/>
      <c r="O5" s="1"/>
      <c r="P5" s="370" t="s">
        <v>1019</v>
      </c>
      <c r="Q5" s="1"/>
      <c r="R5" s="1" t="s">
        <v>800</v>
      </c>
      <c r="S5" s="44"/>
      <c r="T5" s="45"/>
      <c r="U5" s="46" t="str">
        <f t="shared" si="4"/>
        <v/>
      </c>
      <c r="V5" s="47">
        <v>22.35</v>
      </c>
      <c r="W5" s="21"/>
      <c r="X5" s="1"/>
      <c r="Y5" s="59">
        <v>63</v>
      </c>
      <c r="Z5" s="59">
        <v>53</v>
      </c>
      <c r="AA5" s="59">
        <v>23</v>
      </c>
      <c r="AB5" s="45">
        <v>2</v>
      </c>
      <c r="AC5" s="20">
        <v>1</v>
      </c>
      <c r="AD5" s="63">
        <f t="shared" ref="AD5" si="21">IF(Y5="","",Y5*Z5*AA5/1000000)</f>
        <v>7.6999999999999999E-2</v>
      </c>
      <c r="AE5" s="49">
        <f t="shared" ref="AE5" si="22">IF(AC5="","",65/AD5*AC5)</f>
        <v>844</v>
      </c>
      <c r="AF5" s="1">
        <v>3300</v>
      </c>
      <c r="AG5" s="50">
        <f t="shared" ref="AG5" si="23">IF(ISERROR(AF5/AE5),"",AF5/AE5)</f>
        <v>3.91</v>
      </c>
      <c r="AH5" s="1" t="s">
        <v>1009</v>
      </c>
      <c r="AI5" s="51">
        <f>4.4%+19%</f>
        <v>0.23400000000000001</v>
      </c>
      <c r="AJ5" s="50">
        <f>IF(ISERROR(V5*AI5),"",V5*AI5)</f>
        <v>5.23</v>
      </c>
      <c r="AK5" s="50">
        <f t="shared" si="17"/>
        <v>31.49</v>
      </c>
      <c r="AL5" s="51">
        <v>0.02</v>
      </c>
      <c r="AM5" s="50">
        <f t="shared" ref="AM5" si="24">IF(ISERROR(BB5*AL5),"",BB5*AL5)</f>
        <v>0.97</v>
      </c>
      <c r="AN5" s="51">
        <v>0.05</v>
      </c>
      <c r="AO5" s="50">
        <f t="shared" ref="AO5" si="25">IF(ISERROR(BB5*AN5),"",BB5*AN5)</f>
        <v>2.41</v>
      </c>
      <c r="AP5" s="51">
        <v>0.08</v>
      </c>
      <c r="AQ5" s="50">
        <f t="shared" ref="AQ5" si="26">IF(ISERROR(BB5*AP5),"",BB5*AP5)</f>
        <v>3.86</v>
      </c>
      <c r="AR5" s="1"/>
      <c r="AS5" s="51"/>
      <c r="AT5" s="50">
        <f t="shared" ref="AT5" si="27">IF(ISERROR(BB5*AS5),"",BB5*AS5)</f>
        <v>0</v>
      </c>
      <c r="AU5" s="1"/>
      <c r="AV5" s="51"/>
      <c r="AW5" s="52">
        <f t="shared" ref="AW5" si="28">IF(ISERROR(BB5*AV5),"",BB5*AV5)</f>
        <v>0</v>
      </c>
      <c r="AX5" s="50">
        <f t="shared" ref="AX5" si="29">IF(ISERROR(AM5+AO5+AQ5+AT5+AW5),"",AM5+AO5+AQ5+AT5+AW5)</f>
        <v>7.24</v>
      </c>
      <c r="AY5" s="50">
        <f t="shared" si="18"/>
        <v>38.729999999999997</v>
      </c>
      <c r="AZ5" s="53">
        <f t="shared" ref="AZ5" si="30">IF(ISERROR((BB5-AY5)/BB5),"",(BB5-AY5)/BB5)</f>
        <v>0.1973</v>
      </c>
      <c r="BA5" s="50">
        <f t="shared" si="19"/>
        <v>48.24</v>
      </c>
      <c r="BB5" s="326">
        <f>'Belk projection '!AA34</f>
        <v>48.25</v>
      </c>
      <c r="BC5" s="21">
        <v>200</v>
      </c>
      <c r="BD5" s="324">
        <f t="shared" si="20"/>
        <v>0.75880000000000003</v>
      </c>
      <c r="BE5" s="21"/>
      <c r="BF5" s="20">
        <f>'Belk projection '!BU34</f>
        <v>546</v>
      </c>
      <c r="BG5" s="50">
        <f t="shared" ref="BG5" si="31">IF(ISERROR(AZ5*BF5),"",AY5*BF5)</f>
        <v>21146.58</v>
      </c>
      <c r="BH5" s="50">
        <f t="shared" ref="BH5" si="32">IF(ISERROR(BB5*BF5),"",BB5*BF5)</f>
        <v>26344.5</v>
      </c>
    </row>
  </sheetData>
  <sheetProtection insertRows="0" deleteRows="0" sort="0"/>
  <protectedRanges>
    <protectedRange sqref="P6:BB247 P2:AT5 AX2:BA5 BC2:BD5 A2:J247 L2:N247 BF2:BF5" name="Range1"/>
    <protectedRange sqref="AW2:AW5" name="Range1_1"/>
    <protectedRange sqref="K2:K247" name="Range1_2"/>
    <protectedRange sqref="BE2:BE242" name="Range1_3"/>
    <protectedRange sqref="O2:O242" name="Range1_4"/>
  </protectedRanges>
  <phoneticPr fontId="37" type="noConversion"/>
  <pageMargins left="0.7" right="0.7" top="0.75" bottom="0.75" header="0.3" footer="0.3"/>
  <legacyDrawing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3C2B5C9-DC27-464C-8FF0-16ADAFAF39BB}">
          <x14:formula1>
            <xm:f>ValueSelect!$D$2:$D$296</xm:f>
          </x14:formula1>
          <xm:sqref>D2:D5</xm:sqref>
        </x14:dataValidation>
        <x14:dataValidation type="list" allowBlank="1" showInputMessage="1" showErrorMessage="1" xr:uid="{594B29B3-8CB9-49B4-A558-B9B5B9B4CE19}">
          <x14:formula1>
            <xm:f>Data!$U$2:$U$6</xm:f>
          </x14:formula1>
          <xm:sqref>X2:X5</xm:sqref>
        </x14:dataValidation>
        <x14:dataValidation type="list" allowBlank="1" showInputMessage="1" showErrorMessage="1" xr:uid="{2B8838EE-F162-4AB4-A993-F0BFEF3752F1}">
          <x14:formula1>
            <xm:f>Data!$S$2:$S$14</xm:f>
          </x14:formula1>
          <xm:sqref>R2:R5</xm:sqref>
        </x14:dataValidation>
        <x14:dataValidation type="list" allowBlank="1" showInputMessage="1" showErrorMessage="1" xr:uid="{11D1E675-8DC7-42A7-8FA2-C0FEB12C344B}">
          <x14:formula1>
            <xm:f>ValueSelect!$E$2:$E$26</xm:f>
          </x14:formula1>
          <xm:sqref>E2:E5</xm:sqref>
        </x14:dataValidation>
        <x14:dataValidation type="list" allowBlank="1" showInputMessage="1" showErrorMessage="1" xr:uid="{5DC510DE-8BC3-490F-91CC-9B30271E4E3F}">
          <x14:formula1>
            <xm:f>ValueSelect!$F$2:$F$21</xm:f>
          </x14:formula1>
          <xm:sqref>F2:F5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E2290F-B95C-48CB-A597-7777D1C76F22}">
  <sheetPr>
    <tabColor rgb="FF00B0F0"/>
  </sheetPr>
  <dimension ref="A1:S35"/>
  <sheetViews>
    <sheetView topLeftCell="A11" workbookViewId="0">
      <selection activeCell="G21" sqref="G21"/>
    </sheetView>
  </sheetViews>
  <sheetFormatPr defaultColWidth="9" defaultRowHeight="15" x14ac:dyDescent="0.25"/>
  <cols>
    <col min="1" max="1" width="16.5703125" style="275" customWidth="1"/>
    <col min="2" max="2" width="12" style="275" customWidth="1"/>
    <col min="3" max="3" width="15" style="275" customWidth="1"/>
    <col min="4" max="4" width="22.5703125" style="275" customWidth="1"/>
    <col min="5" max="5" width="19" style="275" customWidth="1"/>
    <col min="6" max="6" width="12.85546875" style="275" customWidth="1"/>
    <col min="7" max="7" width="58.42578125" style="275" customWidth="1"/>
    <col min="8" max="8" width="20.140625" style="275" customWidth="1"/>
    <col min="9" max="9" width="14.5703125" style="275" customWidth="1"/>
    <col min="10" max="10" width="7.140625" style="275" customWidth="1"/>
    <col min="11" max="11" width="7.42578125" style="275" customWidth="1"/>
    <col min="12" max="13" width="8.42578125" style="275" customWidth="1"/>
    <col min="14" max="18" width="9" style="275"/>
    <col min="19" max="16384" width="9" style="276"/>
  </cols>
  <sheetData>
    <row r="1" spans="1:18" x14ac:dyDescent="0.25">
      <c r="A1" s="273"/>
      <c r="B1" s="273"/>
      <c r="C1" s="273"/>
      <c r="D1" s="273"/>
      <c r="E1" s="273"/>
      <c r="F1" s="273"/>
      <c r="G1" s="273"/>
      <c r="H1" s="274" t="s">
        <v>965</v>
      </c>
      <c r="I1" s="274"/>
      <c r="J1" s="273"/>
      <c r="K1" s="274"/>
      <c r="L1" s="273"/>
      <c r="M1" s="273"/>
      <c r="N1" s="273"/>
      <c r="O1" s="273"/>
      <c r="P1" s="273"/>
      <c r="Q1" s="273"/>
    </row>
    <row r="2" spans="1:18" x14ac:dyDescent="0.25">
      <c r="A2" s="277" t="s">
        <v>19</v>
      </c>
      <c r="B2" s="277" t="s">
        <v>966</v>
      </c>
      <c r="C2" s="278"/>
      <c r="D2" s="278" t="s">
        <v>967</v>
      </c>
      <c r="E2" s="279">
        <v>45925</v>
      </c>
      <c r="F2" s="280"/>
      <c r="G2" s="281"/>
      <c r="H2" s="282"/>
      <c r="I2" s="283"/>
      <c r="J2" s="345"/>
      <c r="K2" s="346"/>
      <c r="L2" s="346"/>
      <c r="M2" s="346"/>
      <c r="N2" s="346"/>
      <c r="O2" s="346"/>
      <c r="P2" s="346"/>
      <c r="Q2" s="347"/>
    </row>
    <row r="3" spans="1:18" x14ac:dyDescent="0.25">
      <c r="A3" s="284" t="s">
        <v>968</v>
      </c>
      <c r="B3" s="277"/>
      <c r="C3" s="278"/>
      <c r="D3" s="278" t="s">
        <v>969</v>
      </c>
      <c r="E3" s="285" t="s">
        <v>551</v>
      </c>
      <c r="F3" s="277"/>
      <c r="G3" s="286"/>
      <c r="H3" s="282"/>
      <c r="I3" s="287"/>
      <c r="J3" s="345" t="s">
        <v>745</v>
      </c>
      <c r="K3" s="346"/>
      <c r="L3" s="346"/>
      <c r="M3" s="346"/>
      <c r="N3" s="346"/>
      <c r="O3" s="346"/>
      <c r="P3" s="346"/>
      <c r="Q3" s="347"/>
    </row>
    <row r="4" spans="1:18" ht="33.75" x14ac:dyDescent="0.25">
      <c r="A4" s="288" t="s">
        <v>884</v>
      </c>
      <c r="B4" s="288" t="s">
        <v>751</v>
      </c>
      <c r="C4" s="288" t="s">
        <v>970</v>
      </c>
      <c r="D4" s="288" t="s">
        <v>971</v>
      </c>
      <c r="E4" s="289" t="s">
        <v>972</v>
      </c>
      <c r="F4" s="290" t="s">
        <v>746</v>
      </c>
      <c r="G4" s="291" t="s">
        <v>973</v>
      </c>
      <c r="H4" s="291" t="s">
        <v>974</v>
      </c>
      <c r="I4" s="288" t="s">
        <v>975</v>
      </c>
      <c r="J4" s="348" t="s">
        <v>976</v>
      </c>
      <c r="K4" s="349"/>
      <c r="L4" s="350"/>
      <c r="M4" s="292" t="s">
        <v>977</v>
      </c>
      <c r="N4" s="292" t="s">
        <v>978</v>
      </c>
      <c r="O4" s="292" t="s">
        <v>979</v>
      </c>
      <c r="P4" s="292" t="s">
        <v>980</v>
      </c>
      <c r="Q4" s="292" t="s">
        <v>981</v>
      </c>
    </row>
    <row r="5" spans="1:18" x14ac:dyDescent="0.25">
      <c r="A5" s="293" t="s">
        <v>22</v>
      </c>
      <c r="B5" s="294" t="s">
        <v>22</v>
      </c>
      <c r="C5" s="294"/>
      <c r="D5" s="294"/>
      <c r="E5" s="295"/>
      <c r="F5" s="296"/>
      <c r="G5" s="297"/>
      <c r="H5" s="298"/>
      <c r="I5" s="299"/>
      <c r="J5" s="300" t="s">
        <v>982</v>
      </c>
      <c r="K5" s="300" t="s">
        <v>983</v>
      </c>
      <c r="L5" s="300" t="s">
        <v>984</v>
      </c>
      <c r="M5" s="300"/>
      <c r="N5" s="300"/>
      <c r="O5" s="300"/>
      <c r="P5" s="300"/>
      <c r="Q5" s="300"/>
    </row>
    <row r="6" spans="1:18" s="310" customFormat="1" ht="30" x14ac:dyDescent="0.25">
      <c r="A6" s="338" t="s">
        <v>985</v>
      </c>
      <c r="B6" s="340" t="s">
        <v>986</v>
      </c>
      <c r="C6" s="351" t="s">
        <v>987</v>
      </c>
      <c r="D6" s="340" t="s">
        <v>988</v>
      </c>
      <c r="E6" s="302" t="s">
        <v>989</v>
      </c>
      <c r="F6" s="303">
        <v>18.05</v>
      </c>
      <c r="G6" s="342" t="s">
        <v>990</v>
      </c>
      <c r="H6" s="336" t="s">
        <v>991</v>
      </c>
      <c r="I6" s="327" t="s">
        <v>992</v>
      </c>
      <c r="J6" s="304">
        <v>53</v>
      </c>
      <c r="K6" s="304">
        <v>40</v>
      </c>
      <c r="L6" s="304">
        <v>25.5</v>
      </c>
      <c r="M6" s="301">
        <v>1</v>
      </c>
      <c r="N6" s="305">
        <f t="shared" ref="N6:N7" si="0">(J6*K6*L6)/1000000</f>
        <v>5.4100000000000002E-2</v>
      </c>
      <c r="O6" s="306">
        <f t="shared" ref="O6:O7" si="1">M6*66/N6</f>
        <v>1220</v>
      </c>
      <c r="P6" s="307"/>
      <c r="Q6" s="308">
        <f t="shared" ref="Q6:Q7" si="2">P6/O6</f>
        <v>0</v>
      </c>
      <c r="R6" s="309"/>
    </row>
    <row r="7" spans="1:18" s="310" customFormat="1" ht="30" x14ac:dyDescent="0.25">
      <c r="A7" s="339"/>
      <c r="B7" s="341"/>
      <c r="C7" s="351"/>
      <c r="D7" s="341"/>
      <c r="E7" s="302" t="s">
        <v>993</v>
      </c>
      <c r="F7" s="303">
        <v>20.9</v>
      </c>
      <c r="G7" s="343"/>
      <c r="H7" s="337"/>
      <c r="I7" s="328"/>
      <c r="J7" s="311">
        <v>53</v>
      </c>
      <c r="K7" s="311">
        <v>40</v>
      </c>
      <c r="L7" s="311">
        <v>30</v>
      </c>
      <c r="M7" s="312">
        <v>1</v>
      </c>
      <c r="N7" s="305">
        <f t="shared" si="0"/>
        <v>6.3600000000000004E-2</v>
      </c>
      <c r="O7" s="306">
        <f t="shared" si="1"/>
        <v>1038</v>
      </c>
      <c r="P7" s="307"/>
      <c r="Q7" s="308">
        <f t="shared" si="2"/>
        <v>0</v>
      </c>
      <c r="R7" s="309"/>
    </row>
    <row r="8" spans="1:18" s="310" customFormat="1" x14ac:dyDescent="0.25">
      <c r="A8" s="313"/>
      <c r="B8" s="314"/>
      <c r="C8" s="315"/>
      <c r="D8" s="314"/>
      <c r="E8" s="316"/>
      <c r="F8" s="315"/>
      <c r="G8" s="313"/>
      <c r="H8" s="317"/>
      <c r="I8" s="313"/>
      <c r="J8" s="317"/>
      <c r="K8" s="317"/>
      <c r="L8" s="317"/>
      <c r="M8" s="313"/>
      <c r="N8" s="317"/>
      <c r="O8" s="317"/>
      <c r="P8" s="317"/>
      <c r="Q8" s="317"/>
      <c r="R8" s="309"/>
    </row>
    <row r="9" spans="1:18" s="310" customFormat="1" ht="30" x14ac:dyDescent="0.25">
      <c r="A9" s="330" t="s">
        <v>994</v>
      </c>
      <c r="B9" s="332" t="s">
        <v>986</v>
      </c>
      <c r="C9" s="344" t="s">
        <v>987</v>
      </c>
      <c r="D9" s="332" t="s">
        <v>995</v>
      </c>
      <c r="E9" s="321" t="s">
        <v>989</v>
      </c>
      <c r="F9" s="322">
        <v>18.45</v>
      </c>
      <c r="G9" s="334" t="s">
        <v>996</v>
      </c>
      <c r="H9" s="336" t="s">
        <v>991</v>
      </c>
      <c r="I9" s="327" t="s">
        <v>992</v>
      </c>
      <c r="J9" s="304">
        <v>53</v>
      </c>
      <c r="K9" s="304">
        <v>40</v>
      </c>
      <c r="L9" s="304">
        <v>25.5</v>
      </c>
      <c r="M9" s="301">
        <v>1</v>
      </c>
      <c r="N9" s="305">
        <f t="shared" ref="N9:N10" si="3">(J9*K9*L9)/1000000</f>
        <v>5.4100000000000002E-2</v>
      </c>
      <c r="O9" s="306">
        <f t="shared" ref="O9:O10" si="4">M9*66/N9</f>
        <v>1220</v>
      </c>
      <c r="P9" s="307"/>
      <c r="Q9" s="308">
        <f t="shared" ref="Q9:Q10" si="5">P9/O9</f>
        <v>0</v>
      </c>
      <c r="R9" s="275"/>
    </row>
    <row r="10" spans="1:18" s="310" customFormat="1" ht="30" x14ac:dyDescent="0.25">
      <c r="A10" s="331"/>
      <c r="B10" s="333"/>
      <c r="C10" s="344"/>
      <c r="D10" s="333"/>
      <c r="E10" s="321" t="s">
        <v>993</v>
      </c>
      <c r="F10" s="322">
        <v>21.3</v>
      </c>
      <c r="G10" s="335"/>
      <c r="H10" s="337"/>
      <c r="I10" s="328"/>
      <c r="J10" s="311">
        <v>53</v>
      </c>
      <c r="K10" s="311">
        <v>40</v>
      </c>
      <c r="L10" s="311">
        <v>30</v>
      </c>
      <c r="M10" s="312">
        <v>1</v>
      </c>
      <c r="N10" s="305">
        <f t="shared" si="3"/>
        <v>6.3600000000000004E-2</v>
      </c>
      <c r="O10" s="306">
        <f t="shared" si="4"/>
        <v>1038</v>
      </c>
      <c r="P10" s="307"/>
      <c r="Q10" s="308">
        <f t="shared" si="5"/>
        <v>0</v>
      </c>
      <c r="R10" s="275"/>
    </row>
    <row r="11" spans="1:18" s="310" customFormat="1" x14ac:dyDescent="0.25">
      <c r="A11" s="313"/>
      <c r="B11" s="314"/>
      <c r="C11" s="314"/>
      <c r="D11" s="314"/>
      <c r="E11" s="316"/>
      <c r="F11" s="315"/>
      <c r="G11" s="313"/>
      <c r="H11" s="317"/>
      <c r="I11" s="313"/>
      <c r="J11" s="317"/>
      <c r="K11" s="317"/>
      <c r="L11" s="317"/>
      <c r="M11" s="313"/>
      <c r="N11" s="317"/>
      <c r="O11" s="317"/>
      <c r="P11" s="317"/>
      <c r="Q11" s="317"/>
      <c r="R11" s="309"/>
    </row>
    <row r="12" spans="1:18" s="310" customFormat="1" ht="30" x14ac:dyDescent="0.25">
      <c r="A12" s="338" t="s">
        <v>997</v>
      </c>
      <c r="B12" s="340" t="s">
        <v>986</v>
      </c>
      <c r="C12" s="338" t="s">
        <v>998</v>
      </c>
      <c r="D12" s="340" t="s">
        <v>999</v>
      </c>
      <c r="E12" s="302" t="s">
        <v>989</v>
      </c>
      <c r="F12" s="303">
        <v>21.24</v>
      </c>
      <c r="G12" s="342" t="s">
        <v>1000</v>
      </c>
      <c r="H12" s="336" t="s">
        <v>991</v>
      </c>
      <c r="I12" s="327">
        <v>1000</v>
      </c>
      <c r="J12" s="304">
        <v>53</v>
      </c>
      <c r="K12" s="304">
        <v>40</v>
      </c>
      <c r="L12" s="304">
        <v>25.5</v>
      </c>
      <c r="M12" s="301">
        <v>1</v>
      </c>
      <c r="N12" s="305">
        <f t="shared" ref="N12:N13" si="6">(J12*K12*L12)/1000000</f>
        <v>5.4100000000000002E-2</v>
      </c>
      <c r="O12" s="306">
        <f t="shared" ref="O12:O13" si="7">M12*66/N12</f>
        <v>1220</v>
      </c>
      <c r="P12" s="307"/>
      <c r="Q12" s="308">
        <f t="shared" ref="Q12:Q13" si="8">P12/O12</f>
        <v>0</v>
      </c>
      <c r="R12" s="309"/>
    </row>
    <row r="13" spans="1:18" s="310" customFormat="1" ht="30" x14ac:dyDescent="0.25">
      <c r="A13" s="339"/>
      <c r="B13" s="341"/>
      <c r="C13" s="339"/>
      <c r="D13" s="341"/>
      <c r="E13" s="302" t="s">
        <v>993</v>
      </c>
      <c r="F13" s="303">
        <v>24.45</v>
      </c>
      <c r="G13" s="343"/>
      <c r="H13" s="337"/>
      <c r="I13" s="328"/>
      <c r="J13" s="311">
        <v>53</v>
      </c>
      <c r="K13" s="311">
        <v>40</v>
      </c>
      <c r="L13" s="311">
        <v>30</v>
      </c>
      <c r="M13" s="312">
        <v>1</v>
      </c>
      <c r="N13" s="305">
        <f t="shared" si="6"/>
        <v>6.3600000000000004E-2</v>
      </c>
      <c r="O13" s="306">
        <f t="shared" si="7"/>
        <v>1038</v>
      </c>
      <c r="P13" s="307"/>
      <c r="Q13" s="308">
        <f t="shared" si="8"/>
        <v>0</v>
      </c>
      <c r="R13" s="309"/>
    </row>
    <row r="14" spans="1:18" s="310" customFormat="1" x14ac:dyDescent="0.25">
      <c r="A14" s="317"/>
      <c r="B14" s="315"/>
      <c r="C14" s="315"/>
      <c r="D14" s="315"/>
      <c r="E14" s="316"/>
      <c r="F14" s="315"/>
      <c r="G14" s="313"/>
      <c r="H14" s="317"/>
      <c r="I14" s="317"/>
      <c r="J14" s="329"/>
      <c r="K14" s="329"/>
      <c r="L14" s="329"/>
      <c r="M14" s="317"/>
      <c r="N14" s="317"/>
      <c r="O14" s="317"/>
      <c r="P14" s="317"/>
      <c r="Q14" s="317"/>
      <c r="R14" s="309"/>
    </row>
    <row r="15" spans="1:18" s="310" customFormat="1" ht="30" x14ac:dyDescent="0.25">
      <c r="A15" s="338" t="s">
        <v>997</v>
      </c>
      <c r="B15" s="340" t="s">
        <v>986</v>
      </c>
      <c r="C15" s="338" t="s">
        <v>998</v>
      </c>
      <c r="D15" s="340" t="s">
        <v>999</v>
      </c>
      <c r="E15" s="302" t="s">
        <v>989</v>
      </c>
      <c r="F15" s="303">
        <v>19.350000000000001</v>
      </c>
      <c r="G15" s="342" t="s">
        <v>996</v>
      </c>
      <c r="H15" s="336" t="s">
        <v>991</v>
      </c>
      <c r="I15" s="327">
        <v>1000</v>
      </c>
      <c r="J15" s="304">
        <v>53</v>
      </c>
      <c r="K15" s="304">
        <v>40</v>
      </c>
      <c r="L15" s="304">
        <v>25.5</v>
      </c>
      <c r="M15" s="301">
        <v>1</v>
      </c>
      <c r="N15" s="305">
        <f t="shared" ref="N15:N16" si="9">(J15*K15*L15)/1000000</f>
        <v>5.4100000000000002E-2</v>
      </c>
      <c r="O15" s="306">
        <f t="shared" ref="O15:O16" si="10">M15*66/N15</f>
        <v>1220</v>
      </c>
      <c r="P15" s="307"/>
      <c r="Q15" s="308">
        <f t="shared" ref="Q15:Q16" si="11">P15/O15</f>
        <v>0</v>
      </c>
      <c r="R15" s="309"/>
    </row>
    <row r="16" spans="1:18" s="310" customFormat="1" ht="30" x14ac:dyDescent="0.25">
      <c r="A16" s="339"/>
      <c r="B16" s="341"/>
      <c r="C16" s="339"/>
      <c r="D16" s="341"/>
      <c r="E16" s="302" t="s">
        <v>993</v>
      </c>
      <c r="F16" s="303">
        <v>22.35</v>
      </c>
      <c r="G16" s="343"/>
      <c r="H16" s="337"/>
      <c r="I16" s="328"/>
      <c r="J16" s="311">
        <v>53</v>
      </c>
      <c r="K16" s="311">
        <v>40</v>
      </c>
      <c r="L16" s="311">
        <v>30</v>
      </c>
      <c r="M16" s="312">
        <v>1</v>
      </c>
      <c r="N16" s="305">
        <f t="shared" si="9"/>
        <v>6.3600000000000004E-2</v>
      </c>
      <c r="O16" s="306">
        <f t="shared" si="10"/>
        <v>1038</v>
      </c>
      <c r="P16" s="307"/>
      <c r="Q16" s="308">
        <f t="shared" si="11"/>
        <v>0</v>
      </c>
      <c r="R16" s="309"/>
    </row>
    <row r="17" spans="1:19" s="310" customFormat="1" x14ac:dyDescent="0.25">
      <c r="A17" s="313"/>
      <c r="B17" s="314"/>
      <c r="C17" s="314"/>
      <c r="D17" s="314"/>
      <c r="E17" s="316"/>
      <c r="F17" s="315"/>
      <c r="G17" s="313"/>
      <c r="H17" s="317"/>
      <c r="I17" s="313"/>
      <c r="J17" s="317"/>
      <c r="K17" s="317"/>
      <c r="L17" s="317"/>
      <c r="M17" s="313"/>
      <c r="N17" s="317"/>
      <c r="O17" s="317"/>
      <c r="P17" s="317"/>
      <c r="Q17" s="317"/>
      <c r="R17" s="309"/>
    </row>
    <row r="18" spans="1:19" ht="30" x14ac:dyDescent="0.25">
      <c r="A18" s="330" t="s">
        <v>1001</v>
      </c>
      <c r="B18" s="332" t="s">
        <v>986</v>
      </c>
      <c r="C18" s="330" t="s">
        <v>998</v>
      </c>
      <c r="D18" s="332" t="s">
        <v>999</v>
      </c>
      <c r="E18" s="321" t="s">
        <v>1002</v>
      </c>
      <c r="F18" s="322">
        <v>19.350000000000001</v>
      </c>
      <c r="G18" s="334" t="s">
        <v>1003</v>
      </c>
      <c r="H18" s="336" t="s">
        <v>991</v>
      </c>
      <c r="I18" s="327">
        <v>1000</v>
      </c>
      <c r="J18" s="304">
        <v>53</v>
      </c>
      <c r="K18" s="304">
        <v>40</v>
      </c>
      <c r="L18" s="304">
        <v>25.5</v>
      </c>
      <c r="M18" s="301">
        <v>1</v>
      </c>
      <c r="N18" s="305">
        <f t="shared" ref="N18:N19" si="12">(J18*K18*L18)/1000000</f>
        <v>5.4100000000000002E-2</v>
      </c>
      <c r="O18" s="306">
        <f t="shared" ref="O18:O19" si="13">M18*66/N18</f>
        <v>1220</v>
      </c>
      <c r="P18" s="307"/>
      <c r="Q18" s="308">
        <f t="shared" ref="Q18:Q19" si="14">P18/O18</f>
        <v>0</v>
      </c>
      <c r="R18" s="309"/>
      <c r="S18" s="310"/>
    </row>
    <row r="19" spans="1:19" ht="30" x14ac:dyDescent="0.25">
      <c r="A19" s="331"/>
      <c r="B19" s="333"/>
      <c r="C19" s="331"/>
      <c r="D19" s="333"/>
      <c r="E19" s="321" t="s">
        <v>1004</v>
      </c>
      <c r="F19" s="322">
        <v>22.35</v>
      </c>
      <c r="G19" s="335"/>
      <c r="H19" s="337"/>
      <c r="I19" s="328"/>
      <c r="J19" s="311">
        <v>53</v>
      </c>
      <c r="K19" s="311">
        <v>40</v>
      </c>
      <c r="L19" s="311">
        <v>30</v>
      </c>
      <c r="M19" s="312">
        <v>1</v>
      </c>
      <c r="N19" s="305">
        <f t="shared" si="12"/>
        <v>6.3600000000000004E-2</v>
      </c>
      <c r="O19" s="306">
        <f t="shared" si="13"/>
        <v>1038</v>
      </c>
      <c r="P19" s="307"/>
      <c r="Q19" s="308">
        <f t="shared" si="14"/>
        <v>0</v>
      </c>
      <c r="R19" s="309"/>
      <c r="S19" s="310"/>
    </row>
    <row r="20" spans="1:19" x14ac:dyDescent="0.25">
      <c r="A20" s="317"/>
      <c r="B20" s="315"/>
      <c r="C20" s="315"/>
      <c r="D20" s="315"/>
      <c r="E20" s="316"/>
      <c r="F20" s="315"/>
      <c r="G20" s="317"/>
      <c r="H20" s="317"/>
      <c r="I20" s="317"/>
      <c r="J20" s="329"/>
      <c r="K20" s="329"/>
      <c r="L20" s="329"/>
      <c r="M20" s="317"/>
      <c r="N20" s="317"/>
      <c r="O20" s="317"/>
      <c r="P20" s="317"/>
      <c r="Q20" s="317"/>
      <c r="R20" s="309"/>
      <c r="S20" s="310"/>
    </row>
    <row r="23" spans="1:19" ht="15.75" x14ac:dyDescent="0.25">
      <c r="D23" s="318"/>
    </row>
    <row r="26" spans="1:19" x14ac:dyDescent="0.25">
      <c r="H26"/>
    </row>
    <row r="27" spans="1:19" x14ac:dyDescent="0.25">
      <c r="E27" s="319"/>
      <c r="I27"/>
    </row>
    <row r="28" spans="1:19" x14ac:dyDescent="0.2">
      <c r="F28" s="320"/>
    </row>
    <row r="30" spans="1:19" x14ac:dyDescent="0.2">
      <c r="H30" s="320"/>
    </row>
    <row r="31" spans="1:19" x14ac:dyDescent="0.2">
      <c r="C31" s="320"/>
      <c r="G31" s="320"/>
      <c r="L31" s="320"/>
    </row>
    <row r="35" spans="8:8" x14ac:dyDescent="0.25">
      <c r="H35"/>
    </row>
  </sheetData>
  <mergeCells count="40">
    <mergeCell ref="J2:Q2"/>
    <mergeCell ref="J3:Q3"/>
    <mergeCell ref="J4:L4"/>
    <mergeCell ref="A6:A7"/>
    <mergeCell ref="B6:B7"/>
    <mergeCell ref="C6:C7"/>
    <mergeCell ref="D6:D7"/>
    <mergeCell ref="G6:G7"/>
    <mergeCell ref="H6:H7"/>
    <mergeCell ref="I6:I7"/>
    <mergeCell ref="I9:I10"/>
    <mergeCell ref="A12:A13"/>
    <mergeCell ref="B12:B13"/>
    <mergeCell ref="C12:C13"/>
    <mergeCell ref="D12:D13"/>
    <mergeCell ref="G12:G13"/>
    <mergeCell ref="H12:H13"/>
    <mergeCell ref="I12:I13"/>
    <mergeCell ref="A9:A10"/>
    <mergeCell ref="B9:B10"/>
    <mergeCell ref="C9:C10"/>
    <mergeCell ref="D9:D10"/>
    <mergeCell ref="G9:G10"/>
    <mergeCell ref="H9:H10"/>
    <mergeCell ref="J14:L14"/>
    <mergeCell ref="A15:A16"/>
    <mergeCell ref="B15:B16"/>
    <mergeCell ref="C15:C16"/>
    <mergeCell ref="D15:D16"/>
    <mergeCell ref="G15:G16"/>
    <mergeCell ref="H15:H16"/>
    <mergeCell ref="I15:I16"/>
    <mergeCell ref="I18:I19"/>
    <mergeCell ref="J20:L20"/>
    <mergeCell ref="A18:A19"/>
    <mergeCell ref="B18:B19"/>
    <mergeCell ref="C18:C19"/>
    <mergeCell ref="D18:D19"/>
    <mergeCell ref="G18:G19"/>
    <mergeCell ref="H18:H19"/>
  </mergeCells>
  <phoneticPr fontId="37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2229C-011E-4FF7-BD89-5EB2CB1E59D3}">
  <sheetPr>
    <tabColor rgb="FF00B0F0"/>
  </sheetPr>
  <dimension ref="A1:IS30065"/>
  <sheetViews>
    <sheetView topLeftCell="D7" zoomScale="81" zoomScaleNormal="81" workbookViewId="0">
      <selection activeCell="AC27" sqref="AC27:AC28"/>
    </sheetView>
  </sheetViews>
  <sheetFormatPr defaultColWidth="9.140625" defaultRowHeight="12.75" x14ac:dyDescent="0.2"/>
  <cols>
    <col min="1" max="1" width="8" style="67" hidden="1" bestFit="1" customWidth="1"/>
    <col min="2" max="2" width="5" style="67" hidden="1" bestFit="1" customWidth="1"/>
    <col min="3" max="3" width="8" style="67" hidden="1" bestFit="1" customWidth="1"/>
    <col min="4" max="4" width="1.42578125" style="67" bestFit="1" customWidth="1"/>
    <col min="5" max="5" width="22.140625" style="67" bestFit="1" customWidth="1"/>
    <col min="6" max="6" width="0" style="67" hidden="1" customWidth="1"/>
    <col min="7" max="7" width="0" style="67" hidden="1" bestFit="1" customWidth="1"/>
    <col min="8" max="8" width="8.42578125" style="67" bestFit="1" customWidth="1"/>
    <col min="9" max="9" width="15.5703125" style="67" customWidth="1"/>
    <col min="10" max="10" width="10.42578125" style="67" bestFit="1" customWidth="1"/>
    <col min="11" max="11" width="8.85546875" style="67" bestFit="1" customWidth="1"/>
    <col min="12" max="12" width="6.140625" style="67" bestFit="1" customWidth="1"/>
    <col min="13" max="13" width="12.5703125" style="67" bestFit="1" customWidth="1"/>
    <col min="14" max="14" width="32.140625" style="67" bestFit="1" customWidth="1"/>
    <col min="15" max="15" width="11.42578125" style="67" bestFit="1" customWidth="1"/>
    <col min="16" max="19" width="9" style="67" hidden="1" customWidth="1"/>
    <col min="20" max="20" width="9.85546875" style="67" customWidth="1"/>
    <col min="21" max="21" width="6" style="67" hidden="1" customWidth="1"/>
    <col min="22" max="22" width="3.85546875" style="67" hidden="1" customWidth="1"/>
    <col min="23" max="24" width="3.5703125" style="67" hidden="1" customWidth="1"/>
    <col min="25" max="25" width="5.42578125" style="67" hidden="1" customWidth="1"/>
    <col min="26" max="26" width="11.42578125" style="67" hidden="1" customWidth="1"/>
    <col min="27" max="27" width="7.140625" style="67" bestFit="1" customWidth="1"/>
    <col min="28" max="28" width="8.140625" style="67" bestFit="1" customWidth="1"/>
    <col min="29" max="29" width="9.140625" style="67" bestFit="1"/>
    <col min="30" max="30" width="7" style="67" hidden="1" customWidth="1"/>
    <col min="31" max="31" width="5.5703125" style="67" hidden="1" customWidth="1"/>
    <col min="32" max="32" width="8.5703125" style="67" hidden="1" customWidth="1"/>
    <col min="33" max="33" width="11.42578125" style="67" hidden="1" customWidth="1"/>
    <col min="34" max="34" width="9.5703125" style="67" hidden="1" customWidth="1"/>
    <col min="35" max="35" width="9.85546875" style="67" hidden="1" customWidth="1"/>
    <col min="36" max="36" width="12.42578125" style="67" hidden="1" customWidth="1"/>
    <col min="37" max="37" width="10.5703125" style="67" hidden="1" customWidth="1"/>
    <col min="38" max="38" width="10.42578125" style="67" hidden="1" customWidth="1"/>
    <col min="39" max="39" width="11.140625" style="67" hidden="1" customWidth="1"/>
    <col min="40" max="40" width="12.42578125" style="67" hidden="1" customWidth="1"/>
    <col min="41" max="41" width="10.42578125" style="67" hidden="1" customWidth="1"/>
    <col min="42" max="42" width="7.85546875" style="67" hidden="1" customWidth="1"/>
    <col min="43" max="43" width="8.42578125" style="67" hidden="1" customWidth="1"/>
    <col min="44" max="50" width="5.42578125" style="67" hidden="1" customWidth="1"/>
    <col min="51" max="51" width="9" style="67" hidden="1" customWidth="1"/>
    <col min="52" max="52" width="12.42578125" style="67" hidden="1" customWidth="1"/>
    <col min="53" max="54" width="10.5703125" style="67" hidden="1" customWidth="1"/>
    <col min="55" max="55" width="12.5703125" style="67" hidden="1" customWidth="1"/>
    <col min="56" max="56" width="10.85546875" style="67" hidden="1" customWidth="1"/>
    <col min="57" max="57" width="4.5703125" style="67" hidden="1" customWidth="1"/>
    <col min="58" max="58" width="7.5703125" style="67" hidden="1" customWidth="1"/>
    <col min="59" max="59" width="7.42578125" style="67" hidden="1" customWidth="1"/>
    <col min="60" max="60" width="0" style="67" hidden="1" customWidth="1"/>
    <col min="61" max="61" width="8.140625" style="67" hidden="1" customWidth="1"/>
    <col min="62" max="62" width="7.85546875" style="67" hidden="1" customWidth="1"/>
    <col min="63" max="63" width="9.85546875" style="67" hidden="1" customWidth="1"/>
    <col min="64" max="64" width="11.42578125" style="67" hidden="1" customWidth="1"/>
    <col min="65" max="65" width="3.85546875" style="67" hidden="1" customWidth="1"/>
    <col min="66" max="66" width="4.5703125" style="67" hidden="1" customWidth="1"/>
    <col min="67" max="67" width="3.5703125" style="67" hidden="1" customWidth="1"/>
    <col min="68" max="68" width="4.42578125" style="67" hidden="1" customWidth="1"/>
    <col min="69" max="69" width="10.5703125" style="67" bestFit="1" customWidth="1"/>
    <col min="70" max="71" width="5.5703125" style="67" customWidth="1"/>
    <col min="72" max="72" width="11.5703125" style="67" bestFit="1" customWidth="1"/>
    <col min="73" max="73" width="12.5703125" style="67" customWidth="1"/>
    <col min="74" max="74" width="7.42578125" style="67" bestFit="1" customWidth="1"/>
    <col min="75" max="75" width="11" style="67" bestFit="1" customWidth="1"/>
    <col min="76" max="76" width="18.5703125" style="67" customWidth="1"/>
    <col min="77" max="77" width="11.5703125" style="67" bestFit="1" customWidth="1"/>
    <col min="78" max="78" width="8.85546875" style="67" bestFit="1" customWidth="1"/>
    <col min="79" max="83" width="10" style="67" bestFit="1" customWidth="1"/>
    <col min="84" max="84" width="8.85546875" style="67" bestFit="1" customWidth="1"/>
    <col min="85" max="85" width="12.140625" style="67" bestFit="1" customWidth="1"/>
    <col min="86" max="86" width="16.42578125" style="67" bestFit="1" customWidth="1"/>
    <col min="87" max="87" width="14.5703125" style="67" bestFit="1" customWidth="1"/>
    <col min="88" max="88" width="14.42578125" style="67" bestFit="1" customWidth="1"/>
    <col min="89" max="89" width="16.5703125" style="67" bestFit="1" customWidth="1"/>
    <col min="90" max="90" width="14.85546875" style="67" bestFit="1" customWidth="1"/>
    <col min="91" max="91" width="9.42578125" style="67" bestFit="1" customWidth="1"/>
    <col min="92" max="93" width="3.85546875" style="67" bestFit="1" customWidth="1"/>
    <col min="94" max="95" width="3.5703125" style="67" bestFit="1" customWidth="1"/>
    <col min="96" max="96" width="15.5703125" style="67" bestFit="1" customWidth="1"/>
    <col min="97" max="97" width="10.5703125" style="67" bestFit="1" customWidth="1"/>
    <col min="98" max="102" width="9.140625" style="67" bestFit="1"/>
    <col min="103" max="103" width="8.140625" style="67" bestFit="1" customWidth="1"/>
    <col min="104" max="104" width="9.5703125" style="67" bestFit="1" customWidth="1"/>
    <col min="105" max="105" width="13.5703125" style="67" bestFit="1" customWidth="1"/>
    <col min="106" max="108" width="2" style="67" hidden="1" bestFit="1" customWidth="1"/>
    <col min="109" max="109" width="4" style="67" hidden="1" bestFit="1" customWidth="1"/>
    <col min="110" max="110" width="8" style="67" hidden="1" bestFit="1" customWidth="1"/>
    <col min="111" max="111" width="7" style="67" hidden="1" bestFit="1" customWidth="1"/>
    <col min="112" max="113" width="2" style="67" hidden="1" bestFit="1" customWidth="1"/>
    <col min="114" max="126" width="1.5703125" style="67" hidden="1" bestFit="1" customWidth="1"/>
    <col min="127" max="139" width="2" style="67" hidden="1" bestFit="1" customWidth="1"/>
    <col min="140" max="141" width="6.5703125" style="67" hidden="1" bestFit="1" customWidth="1"/>
    <col min="142" max="143" width="8.140625" style="67" hidden="1" bestFit="1" customWidth="1"/>
    <col min="144" max="149" width="6.5703125" style="67" hidden="1" bestFit="1" customWidth="1"/>
    <col min="150" max="150" width="5.5703125" style="67" hidden="1" bestFit="1" customWidth="1"/>
    <col min="151" max="152" width="6.5703125" style="67" hidden="1" bestFit="1" customWidth="1"/>
    <col min="153" max="153" width="2" style="67" hidden="1" bestFit="1" customWidth="1"/>
    <col min="154" max="154" width="8" style="67" hidden="1" bestFit="1" customWidth="1"/>
    <col min="155" max="155" width="2" style="67" hidden="1" bestFit="1" customWidth="1"/>
    <col min="156" max="156" width="8" style="67" hidden="1" bestFit="1" customWidth="1"/>
    <col min="157" max="157" width="2" style="67" hidden="1" bestFit="1" customWidth="1"/>
    <col min="158" max="158" width="0" style="67" hidden="1" bestFit="1" customWidth="1"/>
    <col min="159" max="160" width="2" style="67" hidden="1" bestFit="1" customWidth="1"/>
    <col min="161" max="161" width="7" style="67" hidden="1" bestFit="1" customWidth="1"/>
    <col min="162" max="162" width="8" style="67" hidden="1" bestFit="1" customWidth="1"/>
    <col min="163" max="224" width="0" style="67" hidden="1" bestFit="1" customWidth="1"/>
    <col min="225" max="225" width="2" style="67" hidden="1" bestFit="1" customWidth="1"/>
    <col min="226" max="226" width="0" style="67" hidden="1" bestFit="1" customWidth="1"/>
    <col min="227" max="227" width="2" style="67" hidden="1" bestFit="1" customWidth="1"/>
    <col min="228" max="240" width="3.5703125" style="67" hidden="1" bestFit="1" customWidth="1"/>
    <col min="241" max="253" width="0" style="67" hidden="1" bestFit="1" customWidth="1"/>
    <col min="254" max="16384" width="9.140625" style="67"/>
  </cols>
  <sheetData>
    <row r="1" spans="2:105" ht="12.75" customHeight="1" x14ac:dyDescent="0.2">
      <c r="B1" s="358"/>
      <c r="C1" s="359"/>
      <c r="D1" s="359"/>
      <c r="E1" s="359"/>
      <c r="F1" s="359"/>
      <c r="G1" s="359"/>
      <c r="H1" s="359"/>
      <c r="I1" s="359"/>
      <c r="J1" s="359"/>
      <c r="K1" s="359"/>
      <c r="L1" s="360"/>
      <c r="BU1" s="68"/>
      <c r="BX1" s="69" t="s">
        <v>823</v>
      </c>
      <c r="BY1" s="70" t="s">
        <v>824</v>
      </c>
      <c r="BZ1" s="71" t="s">
        <v>825</v>
      </c>
      <c r="CA1" s="71" t="s">
        <v>826</v>
      </c>
      <c r="CB1" s="71" t="s">
        <v>827</v>
      </c>
      <c r="CC1" s="71" t="s">
        <v>828</v>
      </c>
      <c r="CD1" s="71" t="s">
        <v>829</v>
      </c>
      <c r="CE1" s="71" t="s">
        <v>830</v>
      </c>
      <c r="CF1" s="71" t="s">
        <v>831</v>
      </c>
      <c r="CG1" s="71" t="s">
        <v>832</v>
      </c>
      <c r="CH1" s="71" t="s">
        <v>833</v>
      </c>
      <c r="CI1" s="71" t="s">
        <v>834</v>
      </c>
      <c r="CJ1" s="71" t="s">
        <v>835</v>
      </c>
      <c r="CK1" s="71" t="s">
        <v>836</v>
      </c>
      <c r="CL1" s="72" t="s">
        <v>837</v>
      </c>
      <c r="CR1" s="73" t="s">
        <v>838</v>
      </c>
      <c r="CS1" s="71" t="s">
        <v>824</v>
      </c>
      <c r="CT1" s="71" t="s">
        <v>839</v>
      </c>
      <c r="CU1" s="71" t="s">
        <v>840</v>
      </c>
      <c r="CV1" s="71" t="s">
        <v>841</v>
      </c>
      <c r="CW1" s="71" t="s">
        <v>842</v>
      </c>
      <c r="CX1" s="71" t="s">
        <v>843</v>
      </c>
      <c r="CY1" s="72" t="s">
        <v>844</v>
      </c>
    </row>
    <row r="2" spans="2:105" ht="12.75" customHeight="1" x14ac:dyDescent="0.2">
      <c r="B2" s="361"/>
      <c r="C2" s="362"/>
      <c r="D2" s="362"/>
      <c r="E2" s="362"/>
      <c r="F2" s="362"/>
      <c r="G2" s="362"/>
      <c r="H2" s="362"/>
      <c r="I2" s="362"/>
      <c r="J2" s="362"/>
      <c r="K2" s="362"/>
      <c r="L2" s="363"/>
      <c r="BU2" s="74" t="s">
        <v>845</v>
      </c>
      <c r="BX2" s="75" t="s">
        <v>846</v>
      </c>
      <c r="BY2" s="76">
        <f>SUM($BZ$2:$CL$2)</f>
        <v>228</v>
      </c>
      <c r="BZ2" s="76">
        <v>5</v>
      </c>
      <c r="CA2" s="76">
        <v>13</v>
      </c>
      <c r="CB2" s="76">
        <v>27</v>
      </c>
      <c r="CC2" s="76">
        <v>45</v>
      </c>
      <c r="CD2" s="76">
        <v>33</v>
      </c>
      <c r="CE2" s="76">
        <v>39</v>
      </c>
      <c r="CF2" s="76">
        <v>16</v>
      </c>
      <c r="CG2" s="76">
        <v>19</v>
      </c>
      <c r="CH2" s="76">
        <v>10</v>
      </c>
      <c r="CI2" s="76">
        <v>8</v>
      </c>
      <c r="CJ2" s="76">
        <v>2</v>
      </c>
      <c r="CK2" s="76">
        <v>6</v>
      </c>
      <c r="CL2" s="77">
        <v>5</v>
      </c>
      <c r="CR2" s="75" t="s">
        <v>847</v>
      </c>
      <c r="CS2" s="78">
        <v>1870000</v>
      </c>
      <c r="CT2" s="78">
        <v>160000</v>
      </c>
      <c r="CU2" s="78">
        <v>840000</v>
      </c>
      <c r="CV2" s="78">
        <v>420000</v>
      </c>
      <c r="CW2" s="78">
        <v>200000</v>
      </c>
      <c r="CX2" s="78">
        <v>200000</v>
      </c>
      <c r="CY2" s="79">
        <v>50000</v>
      </c>
    </row>
    <row r="3" spans="2:105" ht="12.75" customHeight="1" thickBot="1" x14ac:dyDescent="0.25">
      <c r="B3" s="361"/>
      <c r="C3" s="362"/>
      <c r="D3" s="362"/>
      <c r="E3" s="362"/>
      <c r="F3" s="362"/>
      <c r="G3" s="362"/>
      <c r="H3" s="362"/>
      <c r="I3" s="362"/>
      <c r="J3" s="362"/>
      <c r="K3" s="362"/>
      <c r="L3" s="363"/>
      <c r="BU3" s="80" t="s">
        <v>848</v>
      </c>
      <c r="BX3" s="75" t="s">
        <v>849</v>
      </c>
      <c r="BY3" s="76"/>
      <c r="BZ3" s="81">
        <f t="shared" ref="BZ3:CL3" si="0">IF(ISERROR((BZ6/$BY$6)/BZ2),0%,(BZ6/$BY$6)/BZ2)</f>
        <v>8.9999999999999993E-3</v>
      </c>
      <c r="CA3" s="81">
        <f t="shared" si="0"/>
        <v>8.0000000000000002E-3</v>
      </c>
      <c r="CB3" s="81">
        <f t="shared" si="0"/>
        <v>7.0000000000000001E-3</v>
      </c>
      <c r="CC3" s="81">
        <f t="shared" si="0"/>
        <v>6.0000000000000001E-3</v>
      </c>
      <c r="CD3" s="81">
        <f t="shared" si="0"/>
        <v>4.0000000000000001E-3</v>
      </c>
      <c r="CE3" s="81">
        <f t="shared" si="0"/>
        <v>3.0000000000000001E-3</v>
      </c>
      <c r="CF3" s="81">
        <f t="shared" si="0"/>
        <v>2E-3</v>
      </c>
      <c r="CG3" s="81">
        <f t="shared" si="0"/>
        <v>3.0000000000000001E-3</v>
      </c>
      <c r="CH3" s="81">
        <f t="shared" si="0"/>
        <v>3.0000000000000001E-3</v>
      </c>
      <c r="CI3" s="81">
        <f t="shared" si="0"/>
        <v>2E-3</v>
      </c>
      <c r="CJ3" s="81">
        <f t="shared" si="0"/>
        <v>3.0000000000000001E-3</v>
      </c>
      <c r="CK3" s="81">
        <f t="shared" si="0"/>
        <v>3.0000000000000001E-3</v>
      </c>
      <c r="CL3" s="82">
        <f t="shared" si="0"/>
        <v>3.0000000000000001E-3</v>
      </c>
      <c r="CR3" s="75" t="s">
        <v>850</v>
      </c>
      <c r="CS3" s="78">
        <f>SUM($CT$3:$CY$3)</f>
        <v>967280</v>
      </c>
      <c r="CT3" s="78">
        <f t="shared" ref="CT3:CY3" si="1">IF(ISERROR(0+CT24+CT50),"_",0+CT24+CT50)</f>
        <v>0</v>
      </c>
      <c r="CU3" s="78">
        <f t="shared" si="1"/>
        <v>410560</v>
      </c>
      <c r="CV3" s="78">
        <f t="shared" si="1"/>
        <v>189480</v>
      </c>
      <c r="CW3" s="78">
        <f t="shared" si="1"/>
        <v>189480</v>
      </c>
      <c r="CX3" s="78">
        <f t="shared" si="1"/>
        <v>177760</v>
      </c>
      <c r="CY3" s="79">
        <f t="shared" si="1"/>
        <v>0</v>
      </c>
    </row>
    <row r="4" spans="2:105" ht="12.75" customHeight="1" x14ac:dyDescent="0.2">
      <c r="B4" s="361"/>
      <c r="C4" s="362"/>
      <c r="D4" s="362"/>
      <c r="E4" s="362"/>
      <c r="F4" s="362"/>
      <c r="G4" s="362"/>
      <c r="H4" s="362"/>
      <c r="I4" s="362"/>
      <c r="J4" s="362"/>
      <c r="K4" s="362"/>
      <c r="L4" s="363"/>
      <c r="BX4" s="75" t="s">
        <v>851</v>
      </c>
      <c r="BY4" s="76"/>
      <c r="BZ4" s="81">
        <f>IF(ISERROR((BZ7/$BY$7)/BZ2),0%,(BZ7/$BY$7)/BZ2)</f>
        <v>0</v>
      </c>
      <c r="CA4" s="81">
        <f t="shared" ref="CA4:CL4" si="2">IF(ISERROR((CA7/$BY$7)/CA2),0%,(CA7/$BY$7)/CA2)</f>
        <v>0</v>
      </c>
      <c r="CB4" s="81">
        <f t="shared" si="2"/>
        <v>0</v>
      </c>
      <c r="CC4" s="81">
        <f t="shared" si="2"/>
        <v>0</v>
      </c>
      <c r="CD4" s="81">
        <f t="shared" si="2"/>
        <v>0</v>
      </c>
      <c r="CE4" s="81">
        <f t="shared" si="2"/>
        <v>0</v>
      </c>
      <c r="CF4" s="81">
        <f t="shared" si="2"/>
        <v>0</v>
      </c>
      <c r="CG4" s="81">
        <f t="shared" si="2"/>
        <v>0</v>
      </c>
      <c r="CH4" s="81">
        <f t="shared" si="2"/>
        <v>0</v>
      </c>
      <c r="CI4" s="81">
        <f t="shared" si="2"/>
        <v>0</v>
      </c>
      <c r="CJ4" s="81">
        <f t="shared" si="2"/>
        <v>0</v>
      </c>
      <c r="CK4" s="81">
        <f t="shared" si="2"/>
        <v>0</v>
      </c>
      <c r="CL4" s="82">
        <f t="shared" si="2"/>
        <v>0</v>
      </c>
      <c r="CR4" s="75" t="s">
        <v>852</v>
      </c>
      <c r="CS4" s="83">
        <f>IF(ISERROR(($BX$21-$BW$21)/$BX$21),"_",($BX$21-$BW$21)/$BX$21)</f>
        <v>0.75070000000000003</v>
      </c>
      <c r="CT4" s="83" t="str">
        <f t="shared" ref="CT4:CY4" si="3">IF(ISERROR((CT3-(0+CT25+CT51))/CT3),"_",(CT3-(0+CT25+CT51))/CT3)</f>
        <v>_</v>
      </c>
      <c r="CU4" s="83">
        <f t="shared" si="3"/>
        <v>0.74380000000000002</v>
      </c>
      <c r="CV4" s="83">
        <f t="shared" si="3"/>
        <v>0.75800000000000001</v>
      </c>
      <c r="CW4" s="83">
        <f t="shared" si="3"/>
        <v>0.74329999999999996</v>
      </c>
      <c r="CX4" s="83">
        <f t="shared" si="3"/>
        <v>0.76649999999999996</v>
      </c>
      <c r="CY4" s="84" t="str">
        <f t="shared" si="3"/>
        <v>_</v>
      </c>
    </row>
    <row r="5" spans="2:105" ht="12.75" customHeight="1" x14ac:dyDescent="0.2">
      <c r="B5" s="361"/>
      <c r="C5" s="362"/>
      <c r="D5" s="362"/>
      <c r="E5" s="362"/>
      <c r="F5" s="362"/>
      <c r="G5" s="362"/>
      <c r="H5" s="362"/>
      <c r="I5" s="362"/>
      <c r="J5" s="362"/>
      <c r="K5" s="362"/>
      <c r="L5" s="363"/>
      <c r="BX5" s="75" t="s">
        <v>853</v>
      </c>
      <c r="BY5" s="76"/>
      <c r="BZ5" s="85">
        <f t="shared" ref="BZ5:CL5" si="4">BZ3-BZ4</f>
        <v>8.9999999999999993E-3</v>
      </c>
      <c r="CA5" s="85">
        <f t="shared" si="4"/>
        <v>8.0000000000000002E-3</v>
      </c>
      <c r="CB5" s="85">
        <f t="shared" si="4"/>
        <v>7.0000000000000001E-3</v>
      </c>
      <c r="CC5" s="85">
        <f t="shared" si="4"/>
        <v>6.0000000000000001E-3</v>
      </c>
      <c r="CD5" s="85">
        <f t="shared" si="4"/>
        <v>4.0000000000000001E-3</v>
      </c>
      <c r="CE5" s="85">
        <f t="shared" si="4"/>
        <v>3.0000000000000001E-3</v>
      </c>
      <c r="CF5" s="85">
        <f t="shared" si="4"/>
        <v>2E-3</v>
      </c>
      <c r="CG5" s="85">
        <f t="shared" si="4"/>
        <v>3.0000000000000001E-3</v>
      </c>
      <c r="CH5" s="85">
        <f t="shared" si="4"/>
        <v>3.0000000000000001E-3</v>
      </c>
      <c r="CI5" s="85">
        <f t="shared" si="4"/>
        <v>2E-3</v>
      </c>
      <c r="CJ5" s="85">
        <f t="shared" si="4"/>
        <v>3.0000000000000001E-3</v>
      </c>
      <c r="CK5" s="85">
        <f t="shared" si="4"/>
        <v>3.0000000000000001E-3</v>
      </c>
      <c r="CL5" s="86">
        <f t="shared" si="4"/>
        <v>3.0000000000000001E-3</v>
      </c>
      <c r="CR5" s="75" t="s">
        <v>854</v>
      </c>
      <c r="CS5" s="87">
        <f t="shared" ref="CS5:CY5" si="5">IF(ISERROR(CS2-CS3),"_",CS2-CS3)</f>
        <v>902720</v>
      </c>
      <c r="CT5" s="87">
        <f t="shared" si="5"/>
        <v>160000</v>
      </c>
      <c r="CU5" s="87">
        <f t="shared" si="5"/>
        <v>429440</v>
      </c>
      <c r="CV5" s="87">
        <f t="shared" si="5"/>
        <v>230520</v>
      </c>
      <c r="CW5" s="87">
        <f t="shared" si="5"/>
        <v>10520</v>
      </c>
      <c r="CX5" s="87">
        <f t="shared" si="5"/>
        <v>22240</v>
      </c>
      <c r="CY5" s="88">
        <f t="shared" si="5"/>
        <v>50000</v>
      </c>
    </row>
    <row r="6" spans="2:105" ht="12.75" customHeight="1" thickBot="1" x14ac:dyDescent="0.25">
      <c r="B6" s="361"/>
      <c r="C6" s="362"/>
      <c r="D6" s="362"/>
      <c r="E6" s="362"/>
      <c r="F6" s="362"/>
      <c r="G6" s="362"/>
      <c r="H6" s="362"/>
      <c r="I6" s="362"/>
      <c r="J6" s="362"/>
      <c r="K6" s="362"/>
      <c r="L6" s="363"/>
      <c r="BX6" s="75" t="s">
        <v>847</v>
      </c>
      <c r="BY6" s="78">
        <v>1870000</v>
      </c>
      <c r="BZ6" s="78">
        <v>84905</v>
      </c>
      <c r="CA6" s="78">
        <v>187694</v>
      </c>
      <c r="CB6" s="78">
        <v>341064</v>
      </c>
      <c r="CC6" s="78">
        <v>490630</v>
      </c>
      <c r="CD6" s="78">
        <v>264792</v>
      </c>
      <c r="CE6" s="78">
        <v>203931</v>
      </c>
      <c r="CF6" s="78">
        <v>53632</v>
      </c>
      <c r="CG6" s="78">
        <v>93803</v>
      </c>
      <c r="CH6" s="78">
        <v>47630</v>
      </c>
      <c r="CI6" s="78">
        <v>27072</v>
      </c>
      <c r="CJ6" s="78">
        <v>9670</v>
      </c>
      <c r="CK6" s="78">
        <v>35532</v>
      </c>
      <c r="CL6" s="79">
        <v>29645</v>
      </c>
      <c r="CR6" s="89" t="s">
        <v>855</v>
      </c>
      <c r="CS6" s="90">
        <f t="shared" ref="CS6:CY6" si="6">IF(ISERROR(CS5/CS2),"_",CS5/CS2)</f>
        <v>0.48299999999999998</v>
      </c>
      <c r="CT6" s="90">
        <f t="shared" si="6"/>
        <v>1</v>
      </c>
      <c r="CU6" s="90">
        <f t="shared" si="6"/>
        <v>0.51100000000000001</v>
      </c>
      <c r="CV6" s="90">
        <f t="shared" si="6"/>
        <v>0.54900000000000004</v>
      </c>
      <c r="CW6" s="90">
        <f t="shared" si="6"/>
        <v>5.2999999999999999E-2</v>
      </c>
      <c r="CX6" s="90">
        <f t="shared" si="6"/>
        <v>0.111</v>
      </c>
      <c r="CY6" s="91">
        <f t="shared" si="6"/>
        <v>1</v>
      </c>
    </row>
    <row r="7" spans="2:105" ht="12.75" customHeight="1" x14ac:dyDescent="0.2">
      <c r="B7" s="361"/>
      <c r="C7" s="362"/>
      <c r="D7" s="362"/>
      <c r="E7" s="362"/>
      <c r="F7" s="362"/>
      <c r="G7" s="362"/>
      <c r="H7" s="362"/>
      <c r="I7" s="362"/>
      <c r="J7" s="362"/>
      <c r="K7" s="362"/>
      <c r="L7" s="363"/>
      <c r="BX7" s="75" t="s">
        <v>850</v>
      </c>
      <c r="BY7" s="78">
        <f>SUM($BZ$7:$CL$7)</f>
        <v>0</v>
      </c>
      <c r="BZ7" s="78">
        <f t="shared" ref="BZ7:CL7" si="7">HT$20</f>
        <v>0</v>
      </c>
      <c r="CA7" s="78">
        <f t="shared" si="7"/>
        <v>0</v>
      </c>
      <c r="CB7" s="78">
        <f t="shared" si="7"/>
        <v>0</v>
      </c>
      <c r="CC7" s="78">
        <f t="shared" si="7"/>
        <v>0</v>
      </c>
      <c r="CD7" s="78">
        <f t="shared" si="7"/>
        <v>0</v>
      </c>
      <c r="CE7" s="78">
        <f t="shared" si="7"/>
        <v>0</v>
      </c>
      <c r="CF7" s="78">
        <f t="shared" si="7"/>
        <v>0</v>
      </c>
      <c r="CG7" s="78">
        <f t="shared" si="7"/>
        <v>0</v>
      </c>
      <c r="CH7" s="78">
        <f t="shared" si="7"/>
        <v>0</v>
      </c>
      <c r="CI7" s="78">
        <f t="shared" si="7"/>
        <v>0</v>
      </c>
      <c r="CJ7" s="78">
        <f t="shared" si="7"/>
        <v>0</v>
      </c>
      <c r="CK7" s="78">
        <f t="shared" si="7"/>
        <v>0</v>
      </c>
      <c r="CL7" s="79">
        <f t="shared" si="7"/>
        <v>0</v>
      </c>
    </row>
    <row r="8" spans="2:105" ht="12.75" customHeight="1" x14ac:dyDescent="0.2">
      <c r="B8" s="361"/>
      <c r="C8" s="362"/>
      <c r="D8" s="362"/>
      <c r="E8" s="362"/>
      <c r="F8" s="362"/>
      <c r="G8" s="362"/>
      <c r="H8" s="362"/>
      <c r="I8" s="362"/>
      <c r="J8" s="362"/>
      <c r="K8" s="362"/>
      <c r="L8" s="363"/>
      <c r="BX8" s="92" t="s">
        <v>856</v>
      </c>
      <c r="BY8" s="93">
        <f t="shared" ref="BY8:CL8" si="8">IF(ISERROR(BY6/BY2),0%,BY6/BY2)</f>
        <v>8202</v>
      </c>
      <c r="BZ8" s="93">
        <f t="shared" si="8"/>
        <v>16981</v>
      </c>
      <c r="CA8" s="93">
        <f t="shared" si="8"/>
        <v>14438</v>
      </c>
      <c r="CB8" s="93">
        <f t="shared" si="8"/>
        <v>12632</v>
      </c>
      <c r="CC8" s="93">
        <f t="shared" si="8"/>
        <v>10903</v>
      </c>
      <c r="CD8" s="93">
        <f t="shared" si="8"/>
        <v>8024</v>
      </c>
      <c r="CE8" s="93">
        <f t="shared" si="8"/>
        <v>5229</v>
      </c>
      <c r="CF8" s="93">
        <f t="shared" si="8"/>
        <v>3352</v>
      </c>
      <c r="CG8" s="93">
        <f t="shared" si="8"/>
        <v>4937</v>
      </c>
      <c r="CH8" s="93">
        <f t="shared" si="8"/>
        <v>4763</v>
      </c>
      <c r="CI8" s="93">
        <f t="shared" si="8"/>
        <v>3384</v>
      </c>
      <c r="CJ8" s="93">
        <f t="shared" si="8"/>
        <v>4835</v>
      </c>
      <c r="CK8" s="93">
        <f t="shared" si="8"/>
        <v>5922</v>
      </c>
      <c r="CL8" s="94">
        <f t="shared" si="8"/>
        <v>5929</v>
      </c>
    </row>
    <row r="9" spans="2:105" ht="12.75" customHeight="1" x14ac:dyDescent="0.2">
      <c r="B9" s="361"/>
      <c r="C9" s="362"/>
      <c r="D9" s="362"/>
      <c r="E9" s="362"/>
      <c r="F9" s="362"/>
      <c r="G9" s="362"/>
      <c r="H9" s="362"/>
      <c r="I9" s="362"/>
      <c r="J9" s="362"/>
      <c r="K9" s="362"/>
      <c r="L9" s="363"/>
      <c r="BX9" s="92" t="s">
        <v>857</v>
      </c>
      <c r="BY9" s="93">
        <f t="shared" ref="BY9:CL9" si="9">IF(ISERROR(BY7/BY2),0%,BY7/BY2)</f>
        <v>0</v>
      </c>
      <c r="BZ9" s="93">
        <f t="shared" si="9"/>
        <v>0</v>
      </c>
      <c r="CA9" s="93">
        <f t="shared" si="9"/>
        <v>0</v>
      </c>
      <c r="CB9" s="93">
        <f t="shared" si="9"/>
        <v>0</v>
      </c>
      <c r="CC9" s="93">
        <f t="shared" si="9"/>
        <v>0</v>
      </c>
      <c r="CD9" s="93">
        <f t="shared" si="9"/>
        <v>0</v>
      </c>
      <c r="CE9" s="93">
        <f t="shared" si="9"/>
        <v>0</v>
      </c>
      <c r="CF9" s="93">
        <f t="shared" si="9"/>
        <v>0</v>
      </c>
      <c r="CG9" s="93">
        <f t="shared" si="9"/>
        <v>0</v>
      </c>
      <c r="CH9" s="93">
        <f t="shared" si="9"/>
        <v>0</v>
      </c>
      <c r="CI9" s="93">
        <f t="shared" si="9"/>
        <v>0</v>
      </c>
      <c r="CJ9" s="93">
        <f t="shared" si="9"/>
        <v>0</v>
      </c>
      <c r="CK9" s="93">
        <f t="shared" si="9"/>
        <v>0</v>
      </c>
      <c r="CL9" s="94">
        <f t="shared" si="9"/>
        <v>0</v>
      </c>
    </row>
    <row r="10" spans="2:105" ht="12.75" customHeight="1" x14ac:dyDescent="0.2">
      <c r="B10" s="361"/>
      <c r="C10" s="362"/>
      <c r="D10" s="362"/>
      <c r="E10" s="362"/>
      <c r="F10" s="362"/>
      <c r="G10" s="362"/>
      <c r="H10" s="362"/>
      <c r="I10" s="362"/>
      <c r="J10" s="362"/>
      <c r="K10" s="362"/>
      <c r="L10" s="363"/>
      <c r="BX10" s="92" t="s">
        <v>858</v>
      </c>
      <c r="BY10" s="95">
        <f t="shared" ref="BY10:CL10" si="10">BY8-BY9</f>
        <v>8202</v>
      </c>
      <c r="BZ10" s="95">
        <f t="shared" si="10"/>
        <v>16981</v>
      </c>
      <c r="CA10" s="95">
        <f t="shared" si="10"/>
        <v>14438</v>
      </c>
      <c r="CB10" s="95">
        <f t="shared" si="10"/>
        <v>12632</v>
      </c>
      <c r="CC10" s="95">
        <f t="shared" si="10"/>
        <v>10903</v>
      </c>
      <c r="CD10" s="95">
        <f t="shared" si="10"/>
        <v>8024</v>
      </c>
      <c r="CE10" s="95">
        <f t="shared" si="10"/>
        <v>5229</v>
      </c>
      <c r="CF10" s="95">
        <f t="shared" si="10"/>
        <v>3352</v>
      </c>
      <c r="CG10" s="95">
        <f t="shared" si="10"/>
        <v>4937</v>
      </c>
      <c r="CH10" s="95">
        <f t="shared" si="10"/>
        <v>4763</v>
      </c>
      <c r="CI10" s="95">
        <f t="shared" si="10"/>
        <v>3384</v>
      </c>
      <c r="CJ10" s="95">
        <f t="shared" si="10"/>
        <v>4835</v>
      </c>
      <c r="CK10" s="95">
        <f t="shared" si="10"/>
        <v>5922</v>
      </c>
      <c r="CL10" s="96">
        <f t="shared" si="10"/>
        <v>5929</v>
      </c>
    </row>
    <row r="11" spans="2:105" ht="12.75" customHeight="1" thickBot="1" x14ac:dyDescent="0.25">
      <c r="B11" s="361"/>
      <c r="C11" s="362"/>
      <c r="D11" s="362"/>
      <c r="E11" s="362"/>
      <c r="F11" s="362"/>
      <c r="G11" s="362"/>
      <c r="H11" s="362"/>
      <c r="I11" s="362"/>
      <c r="J11" s="362"/>
      <c r="K11" s="362"/>
      <c r="L11" s="363"/>
      <c r="BX11" s="97" t="s">
        <v>859</v>
      </c>
      <c r="BY11" s="98">
        <f t="shared" ref="BY11:CL11" si="11">IF(ISERROR(BY10/BY8),0%,BY10/BY8)</f>
        <v>1</v>
      </c>
      <c r="BZ11" s="98">
        <f t="shared" si="11"/>
        <v>1</v>
      </c>
      <c r="CA11" s="98">
        <f t="shared" si="11"/>
        <v>1</v>
      </c>
      <c r="CB11" s="98">
        <f t="shared" si="11"/>
        <v>1</v>
      </c>
      <c r="CC11" s="98">
        <f t="shared" si="11"/>
        <v>1</v>
      </c>
      <c r="CD11" s="98">
        <f t="shared" si="11"/>
        <v>1</v>
      </c>
      <c r="CE11" s="98">
        <f t="shared" si="11"/>
        <v>1</v>
      </c>
      <c r="CF11" s="98">
        <f t="shared" si="11"/>
        <v>1</v>
      </c>
      <c r="CG11" s="98">
        <f t="shared" si="11"/>
        <v>1</v>
      </c>
      <c r="CH11" s="98">
        <f t="shared" si="11"/>
        <v>1</v>
      </c>
      <c r="CI11" s="98">
        <f t="shared" si="11"/>
        <v>1</v>
      </c>
      <c r="CJ11" s="98">
        <f t="shared" si="11"/>
        <v>1</v>
      </c>
      <c r="CK11" s="98">
        <f t="shared" si="11"/>
        <v>1</v>
      </c>
      <c r="CL11" s="99">
        <f t="shared" si="11"/>
        <v>1</v>
      </c>
    </row>
    <row r="12" spans="2:105" ht="12.75" hidden="1" customHeight="1" x14ac:dyDescent="0.2">
      <c r="B12" s="361"/>
      <c r="C12" s="362"/>
      <c r="D12" s="362"/>
      <c r="E12" s="362"/>
      <c r="F12" s="362"/>
      <c r="G12" s="362"/>
      <c r="H12" s="362"/>
      <c r="I12" s="362"/>
      <c r="J12" s="362"/>
      <c r="K12" s="362"/>
      <c r="L12" s="363"/>
    </row>
    <row r="13" spans="2:105" ht="12.75" hidden="1" customHeight="1" x14ac:dyDescent="0.2">
      <c r="B13" s="361"/>
      <c r="C13" s="362"/>
      <c r="D13" s="362"/>
      <c r="E13" s="362"/>
      <c r="F13" s="362"/>
      <c r="G13" s="362"/>
      <c r="H13" s="362"/>
      <c r="I13" s="362"/>
      <c r="J13" s="362"/>
      <c r="K13" s="362"/>
      <c r="L13" s="363"/>
    </row>
    <row r="14" spans="2:105" ht="12.75" customHeight="1" thickBot="1" x14ac:dyDescent="0.25">
      <c r="B14" s="361"/>
      <c r="C14" s="362"/>
      <c r="D14" s="362"/>
      <c r="E14" s="362"/>
      <c r="F14" s="362"/>
      <c r="G14" s="362"/>
      <c r="H14" s="362"/>
      <c r="I14" s="362"/>
      <c r="J14" s="362"/>
      <c r="K14" s="362"/>
      <c r="L14" s="363"/>
      <c r="AR14" s="100">
        <f t="shared" ref="AR14:BD14" si="12">(AR20/100)*AR16</f>
        <v>0</v>
      </c>
      <c r="AS14" s="100">
        <f t="shared" si="12"/>
        <v>1E-3</v>
      </c>
      <c r="AT14" s="100">
        <f t="shared" si="12"/>
        <v>2E-3</v>
      </c>
      <c r="AU14" s="100">
        <f t="shared" si="12"/>
        <v>3.0000000000000001E-3</v>
      </c>
      <c r="AV14" s="100">
        <f t="shared" si="12"/>
        <v>1E-3</v>
      </c>
      <c r="AW14" s="100">
        <f t="shared" si="12"/>
        <v>1E-3</v>
      </c>
      <c r="AX14" s="100">
        <f t="shared" si="12"/>
        <v>0</v>
      </c>
      <c r="AY14" s="100">
        <f t="shared" si="12"/>
        <v>1E-3</v>
      </c>
      <c r="AZ14" s="100">
        <f t="shared" si="12"/>
        <v>0</v>
      </c>
      <c r="BA14" s="100">
        <f t="shared" si="12"/>
        <v>0</v>
      </c>
      <c r="BB14" s="100">
        <f t="shared" si="12"/>
        <v>0</v>
      </c>
      <c r="BC14" s="100">
        <f t="shared" si="12"/>
        <v>0</v>
      </c>
      <c r="BD14" s="100">
        <f t="shared" si="12"/>
        <v>0</v>
      </c>
      <c r="BW14" s="67">
        <v>250000</v>
      </c>
      <c r="BZ14" s="101">
        <v>5</v>
      </c>
      <c r="CA14" s="101">
        <v>13</v>
      </c>
      <c r="CB14" s="101">
        <v>27</v>
      </c>
      <c r="CC14" s="101">
        <v>45</v>
      </c>
      <c r="CD14" s="101">
        <v>33</v>
      </c>
      <c r="CE14" s="101">
        <v>39</v>
      </c>
      <c r="CF14" s="101">
        <v>16</v>
      </c>
      <c r="CG14" s="101">
        <v>19</v>
      </c>
      <c r="CH14" s="101">
        <v>10</v>
      </c>
      <c r="CI14" s="101">
        <v>8</v>
      </c>
      <c r="CJ14" s="101">
        <v>2</v>
      </c>
      <c r="CK14" s="101">
        <v>6</v>
      </c>
      <c r="CL14" s="101">
        <v>5</v>
      </c>
    </row>
    <row r="15" spans="2:105" ht="12.75" customHeight="1" thickBot="1" x14ac:dyDescent="0.25">
      <c r="B15" s="364"/>
      <c r="C15" s="365"/>
      <c r="D15" s="365"/>
      <c r="E15" s="365"/>
      <c r="F15" s="365"/>
      <c r="G15" s="365"/>
      <c r="H15" s="365"/>
      <c r="I15" s="365"/>
      <c r="J15" s="365"/>
      <c r="K15" s="365"/>
      <c r="L15" s="366"/>
      <c r="AQ15" s="102" t="s">
        <v>860</v>
      </c>
      <c r="AR15" s="103" t="s">
        <v>825</v>
      </c>
      <c r="AS15" s="103" t="s">
        <v>826</v>
      </c>
      <c r="AT15" s="103" t="s">
        <v>827</v>
      </c>
      <c r="AU15" s="103" t="s">
        <v>828</v>
      </c>
      <c r="AV15" s="103" t="s">
        <v>829</v>
      </c>
      <c r="AW15" s="103" t="s">
        <v>830</v>
      </c>
      <c r="AX15" s="103" t="s">
        <v>831</v>
      </c>
      <c r="AY15" s="103" t="s">
        <v>832</v>
      </c>
      <c r="AZ15" s="103" t="s">
        <v>833</v>
      </c>
      <c r="BA15" s="103" t="s">
        <v>834</v>
      </c>
      <c r="BB15" s="103" t="s">
        <v>835</v>
      </c>
      <c r="BC15" s="103" t="s">
        <v>836</v>
      </c>
      <c r="BD15" s="104" t="s">
        <v>837</v>
      </c>
      <c r="BY15" s="105" t="s">
        <v>860</v>
      </c>
      <c r="BZ15" s="103" t="s">
        <v>825</v>
      </c>
      <c r="CA15" s="103" t="s">
        <v>826</v>
      </c>
      <c r="CB15" s="103" t="s">
        <v>827</v>
      </c>
      <c r="CC15" s="103" t="s">
        <v>828</v>
      </c>
      <c r="CD15" s="103" t="s">
        <v>829</v>
      </c>
      <c r="CE15" s="103" t="s">
        <v>830</v>
      </c>
      <c r="CF15" s="103" t="s">
        <v>831</v>
      </c>
      <c r="CG15" s="103" t="s">
        <v>832</v>
      </c>
      <c r="CH15" s="103" t="s">
        <v>833</v>
      </c>
      <c r="CI15" s="103" t="s">
        <v>834</v>
      </c>
      <c r="CJ15" s="103" t="s">
        <v>835</v>
      </c>
      <c r="CK15" s="103" t="s">
        <v>836</v>
      </c>
      <c r="CL15" s="104" t="s">
        <v>837</v>
      </c>
    </row>
    <row r="16" spans="2:105" ht="12.75" customHeight="1" thickBot="1" x14ac:dyDescent="0.25">
      <c r="D16" s="367" t="s">
        <v>861</v>
      </c>
      <c r="E16" s="368"/>
      <c r="F16" s="368"/>
      <c r="G16" s="368"/>
      <c r="H16" s="368"/>
      <c r="I16" s="368"/>
      <c r="J16" s="368"/>
      <c r="K16" s="368"/>
      <c r="L16" s="368"/>
      <c r="M16" s="368"/>
      <c r="N16" s="368"/>
      <c r="O16" s="368"/>
      <c r="P16" s="368"/>
      <c r="Q16" s="368"/>
      <c r="R16" s="368"/>
      <c r="S16" s="368"/>
      <c r="T16" s="368"/>
      <c r="U16" s="368"/>
      <c r="V16" s="368"/>
      <c r="W16" s="368"/>
      <c r="X16" s="368"/>
      <c r="Y16" s="369"/>
      <c r="Z16" s="355" t="s">
        <v>862</v>
      </c>
      <c r="AA16" s="357"/>
      <c r="AB16" s="357"/>
      <c r="AC16" s="357"/>
      <c r="AD16" s="357"/>
      <c r="AE16" s="357"/>
      <c r="AF16" s="356"/>
      <c r="AG16" s="355" t="s">
        <v>863</v>
      </c>
      <c r="AH16" s="357"/>
      <c r="AI16" s="357"/>
      <c r="AJ16" s="357"/>
      <c r="AK16" s="357"/>
      <c r="AL16" s="357"/>
      <c r="AM16" s="357"/>
      <c r="AN16" s="357"/>
      <c r="AO16" s="357"/>
      <c r="AP16" s="356"/>
      <c r="AQ16" s="106" t="s">
        <v>864</v>
      </c>
      <c r="AR16" s="107">
        <v>5</v>
      </c>
      <c r="AS16" s="107">
        <v>13</v>
      </c>
      <c r="AT16" s="107">
        <v>27</v>
      </c>
      <c r="AU16" s="107">
        <v>45</v>
      </c>
      <c r="AV16" s="107">
        <v>33</v>
      </c>
      <c r="AW16" s="107">
        <v>39</v>
      </c>
      <c r="AX16" s="107">
        <v>16</v>
      </c>
      <c r="AY16" s="107">
        <v>19</v>
      </c>
      <c r="AZ16" s="107">
        <v>10</v>
      </c>
      <c r="BA16" s="107">
        <v>8</v>
      </c>
      <c r="BB16" s="107">
        <v>2</v>
      </c>
      <c r="BC16" s="107">
        <v>6</v>
      </c>
      <c r="BD16" s="108">
        <v>5</v>
      </c>
      <c r="BE16" s="355" t="s">
        <v>865</v>
      </c>
      <c r="BF16" s="357"/>
      <c r="BG16" s="357"/>
      <c r="BH16" s="357"/>
      <c r="BI16" s="357"/>
      <c r="BJ16" s="357"/>
      <c r="BK16" s="357"/>
      <c r="BL16" s="356"/>
      <c r="BM16" s="355" t="s">
        <v>866</v>
      </c>
      <c r="BN16" s="356"/>
      <c r="BO16" s="355" t="s">
        <v>867</v>
      </c>
      <c r="BP16" s="356"/>
      <c r="BQ16" s="109"/>
      <c r="BR16" s="355" t="s">
        <v>868</v>
      </c>
      <c r="BS16" s="356"/>
      <c r="BT16" s="109"/>
      <c r="BU16" s="109"/>
      <c r="BV16" s="109"/>
      <c r="BW16" s="355" t="s">
        <v>869</v>
      </c>
      <c r="BX16" s="356"/>
      <c r="BY16" s="106" t="s">
        <v>864</v>
      </c>
      <c r="BZ16" s="107">
        <v>5</v>
      </c>
      <c r="CA16" s="107">
        <v>13</v>
      </c>
      <c r="CB16" s="107">
        <v>27</v>
      </c>
      <c r="CC16" s="107">
        <v>45</v>
      </c>
      <c r="CD16" s="107">
        <v>33</v>
      </c>
      <c r="CE16" s="107">
        <v>37</v>
      </c>
      <c r="CF16" s="107">
        <v>0</v>
      </c>
      <c r="CG16" s="107">
        <v>0</v>
      </c>
      <c r="CH16" s="107">
        <v>10</v>
      </c>
      <c r="CI16" s="107">
        <v>0</v>
      </c>
      <c r="CJ16" s="107">
        <v>2</v>
      </c>
      <c r="CK16" s="107">
        <v>6</v>
      </c>
      <c r="CL16" s="108">
        <v>0</v>
      </c>
      <c r="CM16" s="109"/>
      <c r="CN16" s="355" t="s">
        <v>870</v>
      </c>
      <c r="CO16" s="357"/>
      <c r="CP16" s="357"/>
      <c r="CQ16" s="357"/>
      <c r="CR16" s="357"/>
      <c r="CS16" s="356"/>
      <c r="CT16" s="355" t="s">
        <v>871</v>
      </c>
      <c r="CU16" s="357"/>
      <c r="CV16" s="357"/>
      <c r="CW16" s="357"/>
      <c r="CX16" s="357"/>
      <c r="CY16" s="356"/>
      <c r="CZ16" s="355" t="s">
        <v>872</v>
      </c>
      <c r="DA16" s="356"/>
    </row>
    <row r="17" spans="2:253" ht="12.75" customHeight="1" thickBot="1" x14ac:dyDescent="0.25">
      <c r="D17" s="110"/>
      <c r="E17" s="111"/>
      <c r="F17" s="111"/>
      <c r="G17" s="111"/>
      <c r="H17" s="111"/>
      <c r="I17" s="111"/>
      <c r="J17" s="111"/>
      <c r="K17" s="111"/>
      <c r="L17" s="111"/>
      <c r="M17" s="111"/>
      <c r="N17" s="111"/>
      <c r="O17" s="111"/>
      <c r="P17" s="111"/>
      <c r="Q17" s="111"/>
      <c r="R17" s="111"/>
      <c r="S17" s="111"/>
      <c r="T17" s="111"/>
      <c r="U17" s="111"/>
      <c r="V17" s="111"/>
      <c r="W17" s="111"/>
      <c r="X17" s="111"/>
      <c r="Y17" s="112"/>
      <c r="Z17" s="110"/>
      <c r="AA17" s="111"/>
      <c r="AB17" s="111"/>
      <c r="AC17" s="111"/>
      <c r="AD17" s="111"/>
      <c r="AE17" s="111"/>
      <c r="AF17" s="112"/>
      <c r="AG17" s="110"/>
      <c r="AH17" s="111"/>
      <c r="AI17" s="111"/>
      <c r="AJ17" s="111"/>
      <c r="AK17" s="111"/>
      <c r="AL17" s="111"/>
      <c r="AM17" s="111"/>
      <c r="AN17" s="111"/>
      <c r="AO17" s="111"/>
      <c r="AP17" s="112"/>
      <c r="AQ17" s="106" t="s">
        <v>873</v>
      </c>
      <c r="AR17" s="107">
        <v>5</v>
      </c>
      <c r="AS17" s="107">
        <v>18</v>
      </c>
      <c r="AT17" s="107">
        <v>45</v>
      </c>
      <c r="AU17" s="107">
        <v>90</v>
      </c>
      <c r="AV17" s="107">
        <v>123</v>
      </c>
      <c r="AW17" s="107">
        <v>162</v>
      </c>
      <c r="AX17" s="107">
        <v>178</v>
      </c>
      <c r="AY17" s="107">
        <v>197</v>
      </c>
      <c r="AZ17" s="107">
        <v>207</v>
      </c>
      <c r="BA17" s="107">
        <v>215</v>
      </c>
      <c r="BB17" s="107">
        <v>217</v>
      </c>
      <c r="BC17" s="107">
        <v>223</v>
      </c>
      <c r="BD17" s="108">
        <v>228</v>
      </c>
      <c r="BE17" s="110"/>
      <c r="BF17" s="111"/>
      <c r="BG17" s="111"/>
      <c r="BH17" s="111"/>
      <c r="BI17" s="111"/>
      <c r="BJ17" s="111"/>
      <c r="BK17" s="111"/>
      <c r="BL17" s="112"/>
      <c r="BM17" s="110"/>
      <c r="BN17" s="112"/>
      <c r="BO17" s="110"/>
      <c r="BP17" s="112"/>
      <c r="BQ17" s="113"/>
      <c r="BR17" s="110"/>
      <c r="BS17" s="112"/>
      <c r="BT17" s="110"/>
      <c r="BU17" s="112"/>
      <c r="BV17" s="113"/>
      <c r="BW17" s="110"/>
      <c r="BX17" s="112"/>
      <c r="BY17" s="106" t="s">
        <v>873</v>
      </c>
      <c r="BZ17" s="107">
        <v>5</v>
      </c>
      <c r="CA17" s="107">
        <f>BZ17+CA16</f>
        <v>18</v>
      </c>
      <c r="CB17" s="107">
        <f t="shared" ref="CB17:CL17" si="13">CA17+CB16</f>
        <v>45</v>
      </c>
      <c r="CC17" s="107">
        <f t="shared" si="13"/>
        <v>90</v>
      </c>
      <c r="CD17" s="107">
        <f t="shared" si="13"/>
        <v>123</v>
      </c>
      <c r="CE17" s="107">
        <f t="shared" si="13"/>
        <v>160</v>
      </c>
      <c r="CF17" s="107">
        <f t="shared" si="13"/>
        <v>160</v>
      </c>
      <c r="CG17" s="107">
        <f t="shared" si="13"/>
        <v>160</v>
      </c>
      <c r="CH17" s="107">
        <f t="shared" si="13"/>
        <v>170</v>
      </c>
      <c r="CI17" s="107">
        <f t="shared" si="13"/>
        <v>170</v>
      </c>
      <c r="CJ17" s="107">
        <f t="shared" si="13"/>
        <v>172</v>
      </c>
      <c r="CK17" s="107">
        <f t="shared" si="13"/>
        <v>178</v>
      </c>
      <c r="CL17" s="108">
        <f t="shared" si="13"/>
        <v>178</v>
      </c>
      <c r="CM17" s="113"/>
      <c r="CN17" s="110"/>
      <c r="CO17" s="111"/>
      <c r="CP17" s="111"/>
      <c r="CQ17" s="111"/>
      <c r="CR17" s="111"/>
      <c r="CS17" s="112"/>
      <c r="CT17" s="110"/>
      <c r="CU17" s="111"/>
      <c r="CV17" s="111"/>
      <c r="CW17" s="111"/>
      <c r="CX17" s="111"/>
      <c r="CY17" s="112"/>
      <c r="CZ17" s="110"/>
      <c r="DA17" s="112"/>
    </row>
    <row r="18" spans="2:253" ht="12.75" customHeight="1" thickBot="1" x14ac:dyDescent="0.25">
      <c r="AQ18" s="352" t="s">
        <v>874</v>
      </c>
      <c r="AR18" s="353"/>
      <c r="AS18" s="353"/>
      <c r="AT18" s="353"/>
      <c r="AU18" s="353"/>
      <c r="AV18" s="353"/>
      <c r="AW18" s="353"/>
      <c r="AX18" s="353"/>
      <c r="AY18" s="353"/>
      <c r="AZ18" s="353"/>
      <c r="BA18" s="353"/>
      <c r="BB18" s="353"/>
      <c r="BC18" s="353"/>
      <c r="BD18" s="354"/>
      <c r="BY18" s="352" t="s">
        <v>875</v>
      </c>
      <c r="BZ18" s="353"/>
      <c r="CA18" s="353"/>
      <c r="CB18" s="353"/>
      <c r="CC18" s="353"/>
      <c r="CD18" s="353"/>
      <c r="CE18" s="353"/>
      <c r="CF18" s="353"/>
      <c r="CG18" s="353"/>
      <c r="CH18" s="353"/>
      <c r="CI18" s="353"/>
      <c r="CJ18" s="353"/>
      <c r="CK18" s="353"/>
      <c r="CL18" s="354"/>
    </row>
    <row r="19" spans="2:253" ht="12.75" customHeight="1" thickBot="1" x14ac:dyDescent="0.25">
      <c r="D19" s="114"/>
      <c r="E19" s="115"/>
      <c r="F19" s="115"/>
      <c r="G19" s="115"/>
      <c r="H19" s="115"/>
      <c r="I19" s="115" t="s">
        <v>876</v>
      </c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6">
        <f>IF(ISERROR(BX19/BU19),0,BX19/BU19)</f>
        <v>191.39</v>
      </c>
      <c r="AC19" s="117">
        <f>IF(ISERROR((BX19-BW19)/BX19),0%,(BX19-BW19)/BX19)</f>
        <v>0.75070000000000003</v>
      </c>
      <c r="AD19" s="115"/>
      <c r="AE19" s="115"/>
      <c r="AF19" s="115"/>
      <c r="AG19" s="115"/>
      <c r="AH19" s="115"/>
      <c r="AI19" s="115"/>
      <c r="AJ19" s="115"/>
      <c r="AK19" s="115"/>
      <c r="AL19" s="115"/>
      <c r="AM19" s="115"/>
      <c r="AN19" s="115"/>
      <c r="AO19" s="115"/>
      <c r="AP19" s="115"/>
      <c r="AQ19" s="115"/>
      <c r="AR19" s="115"/>
      <c r="AS19" s="115"/>
      <c r="AT19" s="115"/>
      <c r="AU19" s="115"/>
      <c r="AV19" s="115"/>
      <c r="AW19" s="115"/>
      <c r="AX19" s="115"/>
      <c r="AY19" s="115"/>
      <c r="AZ19" s="115"/>
      <c r="BA19" s="115"/>
      <c r="BB19" s="115"/>
      <c r="BC19" s="115"/>
      <c r="BD19" s="115"/>
      <c r="BE19" s="115"/>
      <c r="BF19" s="115"/>
      <c r="BG19" s="115"/>
      <c r="BH19" s="115"/>
      <c r="BI19" s="118">
        <f>SUBTOTAL(109,BI27:BI49,BI53:BI77)</f>
        <v>0</v>
      </c>
      <c r="BJ19" s="119">
        <f>SUBTOTAL(109,BJ27:BJ49,BJ53:BJ77)</f>
        <v>0</v>
      </c>
      <c r="BK19" s="115"/>
      <c r="BL19" s="117">
        <f>SUBTOTAL(109,BL27:BL49,BL53:BL77)</f>
        <v>0.999</v>
      </c>
      <c r="BM19" s="115"/>
      <c r="BN19" s="115"/>
      <c r="BO19" s="115"/>
      <c r="BP19" s="115"/>
      <c r="BQ19" s="115"/>
      <c r="BR19" s="115"/>
      <c r="BS19" s="115"/>
      <c r="BT19" s="120">
        <f>SUBTOTAL(109,BT27:BT49,BT53:BT77)</f>
        <v>-5054</v>
      </c>
      <c r="BU19" s="115">
        <f>SUBTOTAL(109,BU27:BU49,BU53:BU77)</f>
        <v>5054</v>
      </c>
      <c r="BV19" s="115"/>
      <c r="BW19" s="121">
        <f>SUBTOTAL(109,BW27:BW49,BW53:BW77)</f>
        <v>241175</v>
      </c>
      <c r="BX19" s="121">
        <f>SUBTOTAL(109,BX27:BX49,BX53:BX77)</f>
        <v>967280</v>
      </c>
      <c r="BY19" s="115"/>
      <c r="BZ19" s="119">
        <f t="shared" ref="BZ19:CM19" si="14">SUBTOTAL(109,BZ27:BZ49,BZ53:BZ77)</f>
        <v>48</v>
      </c>
      <c r="CA19" s="119">
        <f t="shared" si="14"/>
        <v>42</v>
      </c>
      <c r="CB19" s="119">
        <f t="shared" si="14"/>
        <v>38</v>
      </c>
      <c r="CC19" s="119">
        <f t="shared" si="14"/>
        <v>30</v>
      </c>
      <c r="CD19" s="119">
        <f t="shared" si="14"/>
        <v>24</v>
      </c>
      <c r="CE19" s="119">
        <f t="shared" si="14"/>
        <v>20</v>
      </c>
      <c r="CF19" s="119">
        <f t="shared" si="14"/>
        <v>0</v>
      </c>
      <c r="CG19" s="119">
        <f t="shared" si="14"/>
        <v>0</v>
      </c>
      <c r="CH19" s="119">
        <f t="shared" si="14"/>
        <v>20</v>
      </c>
      <c r="CI19" s="119">
        <f t="shared" si="14"/>
        <v>0</v>
      </c>
      <c r="CJ19" s="119">
        <f t="shared" si="14"/>
        <v>20</v>
      </c>
      <c r="CK19" s="119">
        <f t="shared" si="14"/>
        <v>20</v>
      </c>
      <c r="CL19" s="119">
        <f t="shared" si="14"/>
        <v>0</v>
      </c>
      <c r="CM19" s="115">
        <f t="shared" si="14"/>
        <v>0</v>
      </c>
      <c r="CN19" s="115"/>
      <c r="CO19" s="115"/>
      <c r="CP19" s="115"/>
      <c r="CQ19" s="115"/>
      <c r="CR19" s="115"/>
      <c r="CS19" s="115"/>
      <c r="CT19" s="119">
        <f t="shared" ref="CT19:CY19" si="15">SUBTOTAL(109,CT27:CT49,CT53:CT77)</f>
        <v>0</v>
      </c>
      <c r="CU19" s="119">
        <f t="shared" si="15"/>
        <v>2142</v>
      </c>
      <c r="CV19" s="119">
        <f t="shared" si="15"/>
        <v>992</v>
      </c>
      <c r="CW19" s="119">
        <f t="shared" si="15"/>
        <v>992</v>
      </c>
      <c r="CX19" s="119">
        <f t="shared" si="15"/>
        <v>928</v>
      </c>
      <c r="CY19" s="119">
        <f t="shared" si="15"/>
        <v>0</v>
      </c>
      <c r="CZ19" s="115"/>
      <c r="DA19" s="122"/>
    </row>
    <row r="20" spans="2:253" ht="12.75" customHeight="1" thickBot="1" x14ac:dyDescent="0.25">
      <c r="D20" s="102"/>
      <c r="E20" s="123" t="s">
        <v>877</v>
      </c>
      <c r="F20" s="123" t="s">
        <v>878</v>
      </c>
      <c r="G20" s="123" t="s">
        <v>879</v>
      </c>
      <c r="H20" s="123" t="s">
        <v>879</v>
      </c>
      <c r="I20" s="123" t="s">
        <v>880</v>
      </c>
      <c r="J20" s="123" t="s">
        <v>881</v>
      </c>
      <c r="K20" s="123" t="s">
        <v>882</v>
      </c>
      <c r="L20" s="123" t="s">
        <v>883</v>
      </c>
      <c r="M20" s="123" t="s">
        <v>884</v>
      </c>
      <c r="N20" s="123" t="s">
        <v>885</v>
      </c>
      <c r="O20" s="123" t="s">
        <v>754</v>
      </c>
      <c r="P20" s="123" t="s">
        <v>886</v>
      </c>
      <c r="Q20" s="123" t="s">
        <v>887</v>
      </c>
      <c r="R20" s="123" t="s">
        <v>888</v>
      </c>
      <c r="S20" s="123" t="s">
        <v>889</v>
      </c>
      <c r="T20" s="123" t="s">
        <v>890</v>
      </c>
      <c r="U20" s="123" t="s">
        <v>891</v>
      </c>
      <c r="V20" s="123" t="s">
        <v>892</v>
      </c>
      <c r="W20" s="123" t="s">
        <v>893</v>
      </c>
      <c r="X20" s="123" t="s">
        <v>894</v>
      </c>
      <c r="Y20" s="124" t="s">
        <v>895</v>
      </c>
      <c r="Z20" s="102" t="s">
        <v>896</v>
      </c>
      <c r="AA20" s="123" t="s">
        <v>744</v>
      </c>
      <c r="AB20" s="123" t="s">
        <v>897</v>
      </c>
      <c r="AC20" s="123" t="s">
        <v>852</v>
      </c>
      <c r="AD20" s="123" t="s">
        <v>898</v>
      </c>
      <c r="AE20" s="123" t="s">
        <v>899</v>
      </c>
      <c r="AF20" s="124" t="s">
        <v>900</v>
      </c>
      <c r="AG20" s="105" t="s">
        <v>901</v>
      </c>
      <c r="AH20" s="103" t="s">
        <v>902</v>
      </c>
      <c r="AI20" s="103" t="s">
        <v>903</v>
      </c>
      <c r="AJ20" s="103" t="s">
        <v>904</v>
      </c>
      <c r="AK20" s="103" t="s">
        <v>905</v>
      </c>
      <c r="AL20" s="103" t="s">
        <v>906</v>
      </c>
      <c r="AM20" s="103" t="s">
        <v>907</v>
      </c>
      <c r="AN20" s="103" t="s">
        <v>908</v>
      </c>
      <c r="AO20" s="103" t="s">
        <v>909</v>
      </c>
      <c r="AP20" s="104" t="s">
        <v>910</v>
      </c>
      <c r="AQ20" s="105" t="s">
        <v>911</v>
      </c>
      <c r="AR20" s="125">
        <v>8.9999999999999993E-3</v>
      </c>
      <c r="AS20" s="125">
        <v>8.0000000000000002E-3</v>
      </c>
      <c r="AT20" s="125">
        <v>7.0000000000000001E-3</v>
      </c>
      <c r="AU20" s="125">
        <v>6.0000000000000001E-3</v>
      </c>
      <c r="AV20" s="125">
        <v>4.0000000000000001E-3</v>
      </c>
      <c r="AW20" s="125">
        <v>3.0000000000000001E-3</v>
      </c>
      <c r="AX20" s="125">
        <v>2E-3</v>
      </c>
      <c r="AY20" s="125">
        <v>3.0000000000000001E-3</v>
      </c>
      <c r="AZ20" s="125">
        <v>3.0000000000000001E-3</v>
      </c>
      <c r="BA20" s="125">
        <v>2E-3</v>
      </c>
      <c r="BB20" s="125">
        <v>3.0000000000000001E-3</v>
      </c>
      <c r="BC20" s="125">
        <v>3.0000000000000001E-3</v>
      </c>
      <c r="BD20" s="126">
        <v>3.0000000000000001E-3</v>
      </c>
      <c r="BE20" s="105" t="s">
        <v>912</v>
      </c>
      <c r="BF20" s="103" t="s">
        <v>913</v>
      </c>
      <c r="BG20" s="103" t="s">
        <v>914</v>
      </c>
      <c r="BH20" s="103" t="s">
        <v>915</v>
      </c>
      <c r="BI20" s="103" t="s">
        <v>916</v>
      </c>
      <c r="BJ20" s="103" t="s">
        <v>917</v>
      </c>
      <c r="BK20" s="103" t="s">
        <v>918</v>
      </c>
      <c r="BL20" s="104" t="s">
        <v>919</v>
      </c>
      <c r="BM20" s="105" t="s">
        <v>920</v>
      </c>
      <c r="BN20" s="104" t="s">
        <v>921</v>
      </c>
      <c r="BO20" s="105" t="s">
        <v>920</v>
      </c>
      <c r="BP20" s="104" t="s">
        <v>921</v>
      </c>
      <c r="BQ20" s="127" t="s">
        <v>922</v>
      </c>
      <c r="BR20" s="105" t="s">
        <v>923</v>
      </c>
      <c r="BS20" s="104" t="s">
        <v>924</v>
      </c>
      <c r="BT20" s="105" t="s">
        <v>925</v>
      </c>
      <c r="BU20" s="104" t="s">
        <v>926</v>
      </c>
      <c r="BV20" s="127" t="s">
        <v>927</v>
      </c>
      <c r="BW20" s="105" t="s">
        <v>928</v>
      </c>
      <c r="BX20" s="104" t="s">
        <v>929</v>
      </c>
      <c r="BY20" s="105" t="s">
        <v>877</v>
      </c>
      <c r="BZ20" s="128">
        <f t="shared" ref="BZ20:CL20" si="16">IF($BX$21=0,0,(0+BZ24+BZ50)/$BX21)</f>
        <v>0.01</v>
      </c>
      <c r="CA20" s="128">
        <f t="shared" si="16"/>
        <v>8.0000000000000002E-3</v>
      </c>
      <c r="CB20" s="128">
        <f t="shared" si="16"/>
        <v>7.0000000000000001E-3</v>
      </c>
      <c r="CC20" s="128">
        <f t="shared" si="16"/>
        <v>6.0000000000000001E-3</v>
      </c>
      <c r="CD20" s="128">
        <f t="shared" si="16"/>
        <v>5.0000000000000001E-3</v>
      </c>
      <c r="CE20" s="128">
        <f t="shared" si="16"/>
        <v>4.0000000000000001E-3</v>
      </c>
      <c r="CF20" s="128">
        <f t="shared" si="16"/>
        <v>0</v>
      </c>
      <c r="CG20" s="128">
        <f t="shared" si="16"/>
        <v>0</v>
      </c>
      <c r="CH20" s="128">
        <f t="shared" si="16"/>
        <v>4.0000000000000001E-3</v>
      </c>
      <c r="CI20" s="128">
        <f t="shared" si="16"/>
        <v>0</v>
      </c>
      <c r="CJ20" s="128">
        <f t="shared" si="16"/>
        <v>4.0000000000000001E-3</v>
      </c>
      <c r="CK20" s="128">
        <f t="shared" si="16"/>
        <v>4.0000000000000001E-3</v>
      </c>
      <c r="CL20" s="129">
        <f t="shared" si="16"/>
        <v>0</v>
      </c>
      <c r="CM20" s="127" t="s">
        <v>930</v>
      </c>
      <c r="CN20" s="130" t="s">
        <v>839</v>
      </c>
      <c r="CO20" s="131" t="s">
        <v>840</v>
      </c>
      <c r="CP20" s="131" t="s">
        <v>841</v>
      </c>
      <c r="CQ20" s="131" t="s">
        <v>842</v>
      </c>
      <c r="CR20" s="131" t="s">
        <v>843</v>
      </c>
      <c r="CS20" s="132" t="s">
        <v>844</v>
      </c>
      <c r="CT20" s="105" t="s">
        <v>839</v>
      </c>
      <c r="CU20" s="103" t="s">
        <v>840</v>
      </c>
      <c r="CV20" s="103" t="s">
        <v>841</v>
      </c>
      <c r="CW20" s="103" t="s">
        <v>842</v>
      </c>
      <c r="CX20" s="103" t="s">
        <v>843</v>
      </c>
      <c r="CY20" s="104" t="s">
        <v>844</v>
      </c>
      <c r="CZ20" s="105" t="s">
        <v>872</v>
      </c>
      <c r="DA20" s="104" t="s">
        <v>931</v>
      </c>
      <c r="HT20" s="133">
        <f t="shared" ref="HT20:IF20" si="17">SUMPRODUCT(--($F$23:$F$77="•"),HT$23:HT$77)*BZ$16</f>
        <v>0</v>
      </c>
      <c r="HU20" s="133">
        <f t="shared" si="17"/>
        <v>0</v>
      </c>
      <c r="HV20" s="133">
        <f t="shared" si="17"/>
        <v>0</v>
      </c>
      <c r="HW20" s="133">
        <f t="shared" si="17"/>
        <v>0</v>
      </c>
      <c r="HX20" s="133">
        <f t="shared" si="17"/>
        <v>0</v>
      </c>
      <c r="HY20" s="133">
        <f t="shared" si="17"/>
        <v>0</v>
      </c>
      <c r="HZ20" s="133">
        <f t="shared" si="17"/>
        <v>0</v>
      </c>
      <c r="IA20" s="133">
        <f t="shared" si="17"/>
        <v>0</v>
      </c>
      <c r="IB20" s="133">
        <f t="shared" si="17"/>
        <v>0</v>
      </c>
      <c r="IC20" s="133">
        <f t="shared" si="17"/>
        <v>0</v>
      </c>
      <c r="ID20" s="133">
        <f t="shared" si="17"/>
        <v>0</v>
      </c>
      <c r="IE20" s="133">
        <f t="shared" si="17"/>
        <v>0</v>
      </c>
      <c r="IF20" s="133">
        <f t="shared" si="17"/>
        <v>0</v>
      </c>
    </row>
    <row r="21" spans="2:253" s="101" customFormat="1" ht="12.75" hidden="1" customHeight="1" x14ac:dyDescent="0.2">
      <c r="BI21" s="134">
        <f>0+BI26+BI52</f>
        <v>0</v>
      </c>
      <c r="BU21" s="134">
        <f>0+BU26+BU52</f>
        <v>5054</v>
      </c>
      <c r="BW21" s="135">
        <f>0+BW26+BW52</f>
        <v>241175</v>
      </c>
      <c r="BX21" s="135">
        <f>0+BX26+BX52</f>
        <v>967280</v>
      </c>
      <c r="HT21" s="136"/>
      <c r="HU21" s="136"/>
      <c r="HV21" s="136"/>
      <c r="HW21" s="136"/>
      <c r="HX21" s="136"/>
      <c r="HY21" s="136"/>
      <c r="HZ21" s="136"/>
      <c r="IA21" s="136"/>
      <c r="IB21" s="136"/>
      <c r="IC21" s="136"/>
      <c r="ID21" s="136"/>
      <c r="IE21" s="136"/>
      <c r="IF21" s="136"/>
    </row>
    <row r="22" spans="2:253" ht="12.75" hidden="1" customHeight="1" x14ac:dyDescent="0.2">
      <c r="AR22" s="137">
        <v>1</v>
      </c>
      <c r="AS22" s="137">
        <v>2</v>
      </c>
      <c r="AT22" s="137">
        <v>3</v>
      </c>
      <c r="AU22" s="137">
        <v>4</v>
      </c>
      <c r="AV22" s="137">
        <v>5</v>
      </c>
      <c r="AW22" s="137">
        <v>6</v>
      </c>
      <c r="AX22" s="137">
        <v>7</v>
      </c>
      <c r="AY22" s="137">
        <v>8</v>
      </c>
      <c r="AZ22" s="137">
        <v>21</v>
      </c>
      <c r="BA22" s="137">
        <v>22</v>
      </c>
      <c r="BB22" s="137">
        <v>23</v>
      </c>
      <c r="BC22" s="137">
        <v>24</v>
      </c>
      <c r="BD22" s="137">
        <v>25</v>
      </c>
      <c r="HT22" s="133"/>
      <c r="HU22" s="133"/>
      <c r="HV22" s="133"/>
      <c r="HW22" s="133"/>
      <c r="HX22" s="133"/>
      <c r="HY22" s="133"/>
      <c r="HZ22" s="133"/>
      <c r="IA22" s="133"/>
      <c r="IB22" s="133"/>
      <c r="IC22" s="133"/>
      <c r="ID22" s="133"/>
      <c r="IE22" s="133"/>
      <c r="IF22" s="133"/>
    </row>
    <row r="23" spans="2:253" ht="12.75" customHeight="1" thickBot="1" x14ac:dyDescent="0.25">
      <c r="D23" s="138" t="s">
        <v>932</v>
      </c>
      <c r="E23" s="138" t="s">
        <v>933</v>
      </c>
      <c r="F23" s="139"/>
      <c r="G23" s="139"/>
      <c r="H23" s="139"/>
      <c r="I23" s="140" t="s">
        <v>934</v>
      </c>
      <c r="J23" s="139"/>
      <c r="K23" s="139"/>
      <c r="L23" s="139"/>
      <c r="M23" s="140" t="s">
        <v>934</v>
      </c>
      <c r="N23" s="139"/>
      <c r="O23" s="139"/>
      <c r="P23" s="139"/>
      <c r="Q23" s="140" t="s">
        <v>934</v>
      </c>
      <c r="R23" s="139"/>
      <c r="S23" s="139"/>
      <c r="T23" s="139"/>
      <c r="U23" s="139"/>
      <c r="V23" s="139"/>
      <c r="W23" s="139"/>
      <c r="X23" s="139"/>
      <c r="Y23" s="139"/>
      <c r="Z23" s="139"/>
      <c r="AA23" s="139"/>
      <c r="AB23" s="139"/>
      <c r="AC23" s="139"/>
      <c r="AD23" s="139"/>
      <c r="AE23" s="139"/>
      <c r="AF23" s="139"/>
      <c r="AG23" s="139"/>
      <c r="AH23" s="139"/>
      <c r="AI23" s="139"/>
      <c r="AJ23" s="139"/>
      <c r="AK23" s="139"/>
      <c r="AL23" s="139"/>
      <c r="AM23" s="139"/>
      <c r="AN23" s="139"/>
      <c r="AO23" s="139"/>
      <c r="AP23" s="139"/>
      <c r="AQ23" s="139"/>
      <c r="AR23" s="139"/>
      <c r="AS23" s="139"/>
      <c r="AT23" s="139"/>
      <c r="AU23" s="139"/>
      <c r="AV23" s="139"/>
      <c r="AW23" s="139"/>
      <c r="AX23" s="139"/>
      <c r="AY23" s="139"/>
      <c r="AZ23" s="139"/>
      <c r="BA23" s="139"/>
      <c r="BB23" s="139"/>
      <c r="BC23" s="139"/>
      <c r="BD23" s="139"/>
      <c r="BE23" s="139"/>
      <c r="BF23" s="139"/>
      <c r="BG23" s="139"/>
      <c r="BH23" s="139"/>
      <c r="BI23" s="139"/>
      <c r="BJ23" s="139"/>
      <c r="BK23" s="139"/>
      <c r="BL23" s="139"/>
      <c r="BM23" s="139"/>
      <c r="BN23" s="139"/>
      <c r="BO23" s="139"/>
      <c r="BP23" s="139"/>
      <c r="BQ23" s="139"/>
      <c r="BR23" s="139"/>
      <c r="BS23" s="139"/>
      <c r="BT23" s="139"/>
      <c r="BU23" s="139"/>
      <c r="BV23" s="139"/>
      <c r="BW23" s="139"/>
      <c r="BX23" s="139"/>
      <c r="BY23" s="141"/>
      <c r="BZ23" s="142"/>
      <c r="CA23" s="142"/>
      <c r="CB23" s="142"/>
      <c r="CC23" s="142"/>
      <c r="CD23" s="142"/>
      <c r="CE23" s="142"/>
      <c r="CF23" s="142"/>
      <c r="CG23" s="142"/>
      <c r="CH23" s="142"/>
      <c r="CI23" s="142"/>
      <c r="CJ23" s="142"/>
      <c r="CK23" s="142"/>
      <c r="CL23" s="143"/>
      <c r="CM23" s="139"/>
      <c r="CN23" s="139"/>
      <c r="CO23" s="139"/>
      <c r="CP23" s="139"/>
      <c r="CQ23" s="139"/>
      <c r="CR23" s="139"/>
      <c r="CS23" s="139"/>
      <c r="CT23" s="139"/>
      <c r="CU23" s="139"/>
      <c r="CV23" s="139"/>
      <c r="CW23" s="139"/>
      <c r="CX23" s="139"/>
      <c r="CY23" s="139"/>
      <c r="CZ23" s="139"/>
      <c r="DA23" s="139"/>
      <c r="DB23" s="67">
        <f t="shared" ref="DB23:DB28" si="18">IF(V23:V77="Yes",0,IF(FB23="",IF(ISERROR(VLOOKUP(BH23,$A$25024:$B$25027,2,FALSE)),0,VLOOKUP(BH23,$A$25024:$B$25027,2,FALSE)),FB23))</f>
        <v>0</v>
      </c>
      <c r="HT23" s="133">
        <f t="shared" ref="HT23:IF27" si="19">(BZ23*$AB23)*IF((0+($CN23="X")+($CO23="X")+($CP23="X")+($CQ23="X")+($CR23="X")+($CS23="X"))=0,0,1)</f>
        <v>0</v>
      </c>
      <c r="HU23" s="133">
        <f t="shared" si="19"/>
        <v>0</v>
      </c>
      <c r="HV23" s="133">
        <f t="shared" si="19"/>
        <v>0</v>
      </c>
      <c r="HW23" s="133">
        <f t="shared" si="19"/>
        <v>0</v>
      </c>
      <c r="HX23" s="133">
        <f t="shared" si="19"/>
        <v>0</v>
      </c>
      <c r="HY23" s="133">
        <f t="shared" si="19"/>
        <v>0</v>
      </c>
      <c r="HZ23" s="133">
        <f t="shared" si="19"/>
        <v>0</v>
      </c>
      <c r="IA23" s="133">
        <f t="shared" si="19"/>
        <v>0</v>
      </c>
      <c r="IB23" s="133">
        <f t="shared" si="19"/>
        <v>0</v>
      </c>
      <c r="IC23" s="133">
        <f t="shared" si="19"/>
        <v>0</v>
      </c>
      <c r="ID23" s="133">
        <f t="shared" si="19"/>
        <v>0</v>
      </c>
      <c r="IE23" s="133">
        <f t="shared" si="19"/>
        <v>0</v>
      </c>
      <c r="IF23" s="133">
        <f t="shared" si="19"/>
        <v>0</v>
      </c>
    </row>
    <row r="24" spans="2:253" ht="12.75" hidden="1" customHeight="1" x14ac:dyDescent="0.2">
      <c r="BZ24" s="67">
        <f t="shared" ref="BZ24:CL24" si="20">IF(ISERROR(SUMPRODUCT(BZ27:BZ49,$AB$27:$AB$49)),0,SUMPRODUCT(BZ27:BZ49,$AB$27:$AB$49))</f>
        <v>9200</v>
      </c>
      <c r="CA24" s="67">
        <f t="shared" si="20"/>
        <v>8000</v>
      </c>
      <c r="CB24" s="67">
        <f t="shared" si="20"/>
        <v>7240</v>
      </c>
      <c r="CC24" s="67">
        <f t="shared" si="20"/>
        <v>5800</v>
      </c>
      <c r="CD24" s="67">
        <f t="shared" si="20"/>
        <v>4600</v>
      </c>
      <c r="CE24" s="67">
        <f t="shared" si="20"/>
        <v>3800</v>
      </c>
      <c r="CF24" s="67">
        <f t="shared" si="20"/>
        <v>0</v>
      </c>
      <c r="CG24" s="67">
        <f t="shared" si="20"/>
        <v>0</v>
      </c>
      <c r="CH24" s="67">
        <f t="shared" si="20"/>
        <v>3800</v>
      </c>
      <c r="CI24" s="67">
        <f t="shared" si="20"/>
        <v>0</v>
      </c>
      <c r="CJ24" s="67">
        <f t="shared" si="20"/>
        <v>3800</v>
      </c>
      <c r="CK24" s="67">
        <f t="shared" si="20"/>
        <v>3800</v>
      </c>
      <c r="CL24" s="67">
        <f t="shared" si="20"/>
        <v>0</v>
      </c>
      <c r="CT24" s="67">
        <f t="shared" ref="CT24:CY24" si="21">SUMPRODUCT(CT27:CT49,$AB$27:$AB$49)</f>
        <v>0</v>
      </c>
      <c r="CU24" s="67">
        <f t="shared" si="21"/>
        <v>410560</v>
      </c>
      <c r="CV24" s="67">
        <f t="shared" si="21"/>
        <v>189480</v>
      </c>
      <c r="CW24" s="67">
        <f t="shared" si="21"/>
        <v>189480</v>
      </c>
      <c r="CX24" s="67">
        <f t="shared" si="21"/>
        <v>177760</v>
      </c>
      <c r="CY24" s="67">
        <f t="shared" si="21"/>
        <v>0</v>
      </c>
      <c r="DB24" s="67">
        <f t="shared" si="18"/>
        <v>0</v>
      </c>
      <c r="HT24" s="133">
        <f t="shared" si="19"/>
        <v>0</v>
      </c>
      <c r="HU24" s="133">
        <f t="shared" si="19"/>
        <v>0</v>
      </c>
      <c r="HV24" s="133">
        <f t="shared" si="19"/>
        <v>0</v>
      </c>
      <c r="HW24" s="133">
        <f t="shared" si="19"/>
        <v>0</v>
      </c>
      <c r="HX24" s="133">
        <f t="shared" si="19"/>
        <v>0</v>
      </c>
      <c r="HY24" s="133">
        <f t="shared" si="19"/>
        <v>0</v>
      </c>
      <c r="HZ24" s="133">
        <f t="shared" si="19"/>
        <v>0</v>
      </c>
      <c r="IA24" s="133">
        <f t="shared" si="19"/>
        <v>0</v>
      </c>
      <c r="IB24" s="133">
        <f t="shared" si="19"/>
        <v>0</v>
      </c>
      <c r="IC24" s="133">
        <f t="shared" si="19"/>
        <v>0</v>
      </c>
      <c r="ID24" s="133">
        <f t="shared" si="19"/>
        <v>0</v>
      </c>
      <c r="IE24" s="133">
        <f t="shared" si="19"/>
        <v>0</v>
      </c>
      <c r="IF24" s="133">
        <f t="shared" si="19"/>
        <v>0</v>
      </c>
    </row>
    <row r="25" spans="2:253" ht="12.75" hidden="1" customHeight="1" x14ac:dyDescent="0.2">
      <c r="BZ25" s="67">
        <f t="shared" ref="BZ25:CL25" si="22">IF(ISERROR(SUMPRODUCT(BZ27:BZ49,$AB$27:$AB$49)),0,SUMPRODUCT(BZ27:BZ49,$AB$27:$AB$49))</f>
        <v>9200</v>
      </c>
      <c r="CA25" s="67">
        <f t="shared" si="22"/>
        <v>8000</v>
      </c>
      <c r="CB25" s="67">
        <f t="shared" si="22"/>
        <v>7240</v>
      </c>
      <c r="CC25" s="67">
        <f t="shared" si="22"/>
        <v>5800</v>
      </c>
      <c r="CD25" s="67">
        <f t="shared" si="22"/>
        <v>4600</v>
      </c>
      <c r="CE25" s="67">
        <f t="shared" si="22"/>
        <v>3800</v>
      </c>
      <c r="CF25" s="67">
        <f t="shared" si="22"/>
        <v>0</v>
      </c>
      <c r="CG25" s="67">
        <f t="shared" si="22"/>
        <v>0</v>
      </c>
      <c r="CH25" s="67">
        <f t="shared" si="22"/>
        <v>3800</v>
      </c>
      <c r="CI25" s="67">
        <f t="shared" si="22"/>
        <v>0</v>
      </c>
      <c r="CJ25" s="67">
        <f t="shared" si="22"/>
        <v>3800</v>
      </c>
      <c r="CK25" s="67">
        <f t="shared" si="22"/>
        <v>3800</v>
      </c>
      <c r="CL25" s="67">
        <f t="shared" si="22"/>
        <v>0</v>
      </c>
      <c r="CT25" s="67">
        <f t="shared" ref="CT25:CY25" si="23">SUMPRODUCT(CT27:CT49,$AA$27:$AA$49)</f>
        <v>0</v>
      </c>
      <c r="CU25" s="67">
        <f t="shared" si="23"/>
        <v>105179.66</v>
      </c>
      <c r="CV25" s="67">
        <f t="shared" si="23"/>
        <v>45861.46</v>
      </c>
      <c r="CW25" s="67">
        <f t="shared" si="23"/>
        <v>48631.86</v>
      </c>
      <c r="CX25" s="67">
        <f t="shared" si="23"/>
        <v>41501.199999999997</v>
      </c>
      <c r="CY25" s="67">
        <f t="shared" si="23"/>
        <v>0</v>
      </c>
      <c r="DB25" s="67">
        <f t="shared" si="18"/>
        <v>0</v>
      </c>
      <c r="HT25" s="133">
        <f t="shared" si="19"/>
        <v>0</v>
      </c>
      <c r="HU25" s="133">
        <f t="shared" si="19"/>
        <v>0</v>
      </c>
      <c r="HV25" s="133">
        <f t="shared" si="19"/>
        <v>0</v>
      </c>
      <c r="HW25" s="133">
        <f t="shared" si="19"/>
        <v>0</v>
      </c>
      <c r="HX25" s="133">
        <f t="shared" si="19"/>
        <v>0</v>
      </c>
      <c r="HY25" s="133">
        <f t="shared" si="19"/>
        <v>0</v>
      </c>
      <c r="HZ25" s="133">
        <f t="shared" si="19"/>
        <v>0</v>
      </c>
      <c r="IA25" s="133">
        <f t="shared" si="19"/>
        <v>0</v>
      </c>
      <c r="IB25" s="133">
        <f t="shared" si="19"/>
        <v>0</v>
      </c>
      <c r="IC25" s="133">
        <f t="shared" si="19"/>
        <v>0</v>
      </c>
      <c r="ID25" s="133">
        <f t="shared" si="19"/>
        <v>0</v>
      </c>
      <c r="IE25" s="133">
        <f t="shared" si="19"/>
        <v>0</v>
      </c>
      <c r="IF25" s="133">
        <f t="shared" si="19"/>
        <v>0</v>
      </c>
    </row>
    <row r="26" spans="2:253" ht="12.75" customHeight="1" x14ac:dyDescent="0.2">
      <c r="G26" s="144" t="s">
        <v>935</v>
      </c>
      <c r="I26" s="145" t="s">
        <v>936</v>
      </c>
      <c r="J26" s="145" t="s">
        <v>22</v>
      </c>
      <c r="K26" s="145" t="s">
        <v>22</v>
      </c>
      <c r="L26" s="145" t="s">
        <v>22</v>
      </c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6">
        <f>IF(BU26&lt;&gt;0,BX26/BU26,IF(ISERROR(BX26/BU26),0,BX26/BU26))</f>
        <v>191.39</v>
      </c>
      <c r="AC26" s="147">
        <f>(IF(ISERROR((BX26-BW26)/BX26),0%,(BX26-BW26)/BX26))</f>
        <v>0.75070000000000003</v>
      </c>
      <c r="AD26" s="145"/>
      <c r="AE26" s="145"/>
      <c r="AF26" s="145"/>
      <c r="AG26" s="145"/>
      <c r="AH26" s="145"/>
      <c r="AI26" s="145"/>
      <c r="AJ26" s="145"/>
      <c r="AK26" s="145"/>
      <c r="AL26" s="145"/>
      <c r="AM26" s="145"/>
      <c r="AN26" s="145"/>
      <c r="AO26" s="145"/>
      <c r="AP26" s="145"/>
      <c r="AQ26" s="145"/>
      <c r="AR26" s="145"/>
      <c r="AS26" s="145"/>
      <c r="AT26" s="145"/>
      <c r="AU26" s="145"/>
      <c r="AV26" s="145"/>
      <c r="AW26" s="145"/>
      <c r="AX26" s="145"/>
      <c r="AY26" s="145"/>
      <c r="AZ26" s="145"/>
      <c r="BA26" s="145"/>
      <c r="BB26" s="145"/>
      <c r="BC26" s="145"/>
      <c r="BD26" s="145"/>
      <c r="BE26" s="145"/>
      <c r="BF26" s="145"/>
      <c r="BG26" s="145"/>
      <c r="BH26" s="145"/>
      <c r="BI26" s="148">
        <f>SUBTOTAL(109,FD27:FD49)</f>
        <v>0</v>
      </c>
      <c r="BJ26" s="149">
        <f>SUBTOTAL(109,BJ27:BJ49)</f>
        <v>0</v>
      </c>
      <c r="BK26" s="147">
        <f>SUBTOTAL(109,BK27:BK49)</f>
        <v>0.999</v>
      </c>
      <c r="BL26" s="147">
        <f>SUBTOTAL(109,BL27:BL49)</f>
        <v>0.999</v>
      </c>
      <c r="BM26" s="145"/>
      <c r="BN26" s="145"/>
      <c r="BO26" s="145"/>
      <c r="BP26" s="145"/>
      <c r="BQ26" s="145"/>
      <c r="BR26" s="145"/>
      <c r="BS26" s="145"/>
      <c r="BT26" s="150">
        <f>SUBTOTAL(109,BT27:BT49)</f>
        <v>-5054</v>
      </c>
      <c r="BU26" s="148">
        <f>SUBTOTAL(109,BU27:BU49)</f>
        <v>5054</v>
      </c>
      <c r="BV26" s="145"/>
      <c r="BW26" s="151">
        <f>SUBTOTAL(109,BW27:BW49)</f>
        <v>241175</v>
      </c>
      <c r="BX26" s="151">
        <f>SUBTOTAL(109,BX27:BX49)</f>
        <v>967280</v>
      </c>
      <c r="BY26" s="152"/>
      <c r="BZ26" s="149">
        <f t="shared" ref="BZ26:CM26" si="24">SUBTOTAL(109,BZ27:BZ49)</f>
        <v>48</v>
      </c>
      <c r="CA26" s="149">
        <f t="shared" si="24"/>
        <v>42</v>
      </c>
      <c r="CB26" s="149">
        <f t="shared" si="24"/>
        <v>38</v>
      </c>
      <c r="CC26" s="149">
        <f t="shared" si="24"/>
        <v>30</v>
      </c>
      <c r="CD26" s="149">
        <f t="shared" si="24"/>
        <v>24</v>
      </c>
      <c r="CE26" s="149">
        <f t="shared" si="24"/>
        <v>20</v>
      </c>
      <c r="CF26" s="149">
        <f t="shared" si="24"/>
        <v>0</v>
      </c>
      <c r="CG26" s="149">
        <f t="shared" si="24"/>
        <v>0</v>
      </c>
      <c r="CH26" s="149">
        <f t="shared" si="24"/>
        <v>20</v>
      </c>
      <c r="CI26" s="149">
        <f t="shared" si="24"/>
        <v>0</v>
      </c>
      <c r="CJ26" s="149">
        <f t="shared" si="24"/>
        <v>20</v>
      </c>
      <c r="CK26" s="149">
        <f t="shared" si="24"/>
        <v>20</v>
      </c>
      <c r="CL26" s="149">
        <f t="shared" si="24"/>
        <v>0</v>
      </c>
      <c r="CM26" s="149">
        <f t="shared" si="24"/>
        <v>0</v>
      </c>
      <c r="CN26" s="145"/>
      <c r="CO26" s="145"/>
      <c r="CP26" s="145"/>
      <c r="CQ26" s="145"/>
      <c r="CR26" s="145"/>
      <c r="CS26" s="145"/>
      <c r="CT26" s="149">
        <f t="shared" ref="CT26:CY26" si="25">SUBTOTAL(109,CT27:CT49)</f>
        <v>0</v>
      </c>
      <c r="CU26" s="149">
        <f t="shared" si="25"/>
        <v>2142</v>
      </c>
      <c r="CV26" s="149">
        <f t="shared" si="25"/>
        <v>992</v>
      </c>
      <c r="CW26" s="149">
        <f t="shared" si="25"/>
        <v>992</v>
      </c>
      <c r="CX26" s="149">
        <f t="shared" si="25"/>
        <v>928</v>
      </c>
      <c r="CY26" s="149">
        <f t="shared" si="25"/>
        <v>0</v>
      </c>
      <c r="CZ26" s="145"/>
      <c r="DA26" s="145"/>
      <c r="DB26" s="67">
        <f t="shared" si="18"/>
        <v>0</v>
      </c>
      <c r="DD26" s="67">
        <f>SUBTOTAL(109,DD27:DD49)</f>
        <v>0</v>
      </c>
      <c r="HT26" s="133">
        <f t="shared" si="19"/>
        <v>0</v>
      </c>
      <c r="HU26" s="133">
        <f t="shared" si="19"/>
        <v>0</v>
      </c>
      <c r="HV26" s="133">
        <f t="shared" si="19"/>
        <v>0</v>
      </c>
      <c r="HW26" s="133">
        <f t="shared" si="19"/>
        <v>0</v>
      </c>
      <c r="HX26" s="133">
        <f t="shared" si="19"/>
        <v>0</v>
      </c>
      <c r="HY26" s="133">
        <f t="shared" si="19"/>
        <v>0</v>
      </c>
      <c r="HZ26" s="133">
        <f t="shared" si="19"/>
        <v>0</v>
      </c>
      <c r="IA26" s="133">
        <f t="shared" si="19"/>
        <v>0</v>
      </c>
      <c r="IB26" s="133">
        <f t="shared" si="19"/>
        <v>0</v>
      </c>
      <c r="IC26" s="133">
        <f t="shared" si="19"/>
        <v>0</v>
      </c>
      <c r="ID26" s="133">
        <f t="shared" si="19"/>
        <v>0</v>
      </c>
      <c r="IE26" s="133">
        <f t="shared" si="19"/>
        <v>0</v>
      </c>
      <c r="IF26" s="133">
        <f t="shared" si="19"/>
        <v>0</v>
      </c>
    </row>
    <row r="27" spans="2:253" ht="12.75" customHeight="1" x14ac:dyDescent="0.2">
      <c r="B27" s="67" t="s">
        <v>937</v>
      </c>
      <c r="C27" s="67">
        <v>7100539</v>
      </c>
      <c r="D27" s="153"/>
      <c r="E27" s="154"/>
      <c r="F27" s="155"/>
      <c r="G27" s="156"/>
      <c r="H27" s="157"/>
      <c r="I27" s="158">
        <v>9200233</v>
      </c>
      <c r="J27" s="159" t="str">
        <f t="shared" ref="J27:J48" si="26">IF(ISNA(VLOOKUP(I27,$A$25022:$C$25023,2,FALSE)),"UNKNOWN",VLOOKUP(I27,$A$25022:$C$25023,2,FALSE))</f>
        <v>CEDAR AND ROSE/JLA HOME</v>
      </c>
      <c r="K27" s="160"/>
      <c r="L27" s="160"/>
      <c r="M27" s="161"/>
      <c r="N27" s="272" t="s">
        <v>938</v>
      </c>
      <c r="O27" s="162" t="s">
        <v>939</v>
      </c>
      <c r="P27" s="163"/>
      <c r="Q27" s="164"/>
      <c r="R27" s="165"/>
      <c r="S27" s="165"/>
      <c r="T27" s="166" t="s">
        <v>940</v>
      </c>
      <c r="U27" s="165"/>
      <c r="V27" s="165"/>
      <c r="W27" s="163" t="str">
        <f t="shared" ref="W27:W48" si="27">IF(ISNA(VLOOKUP(I27,$A$25022:$C$25023,3,FALSE)),"",VLOOKUP(I27,$A$25022:$C$25023,3,FALSE))</f>
        <v>Domestic</v>
      </c>
      <c r="X27" s="165"/>
      <c r="Y27" s="165"/>
      <c r="Z27" s="165"/>
      <c r="AA27" s="167">
        <v>43.76</v>
      </c>
      <c r="AB27" s="167">
        <v>180</v>
      </c>
      <c r="AC27" s="168">
        <f t="shared" ref="AC27:AC48" si="28">IF(AB27&lt;&gt;0,(AB27-AA27)/AB27,IF(ISERROR((AB27-AA27)/AB27),"_",(AB27-AA27)/AB27))</f>
        <v>0.75690000000000002</v>
      </c>
      <c r="AD27" s="169"/>
      <c r="AE27" s="169"/>
      <c r="AF27" s="168" t="str">
        <f t="shared" ref="AF27:AF48" si="29">IF(AE27&lt;&gt;0,(AE27-AA27)/AE27,IF(ISERROR((AE27-AA27)/AE27),"_",(AE27-AA27)/AE27))</f>
        <v>_</v>
      </c>
      <c r="AG27" s="165"/>
      <c r="AH27" s="165"/>
      <c r="AI27" s="165"/>
      <c r="AJ27" s="165"/>
      <c r="AK27" s="165"/>
      <c r="AL27" s="165"/>
      <c r="AM27" s="165"/>
      <c r="AN27" s="165"/>
      <c r="AO27" s="165"/>
      <c r="AP27" s="165"/>
      <c r="AQ27" s="170"/>
      <c r="AR27" s="171"/>
      <c r="AS27" s="171"/>
      <c r="AT27" s="171"/>
      <c r="AU27" s="171"/>
      <c r="AV27" s="171"/>
      <c r="AW27" s="171"/>
      <c r="AX27" s="171"/>
      <c r="AY27" s="171"/>
      <c r="AZ27" s="171"/>
      <c r="BA27" s="171"/>
      <c r="BB27" s="171"/>
      <c r="BC27" s="171"/>
      <c r="BD27" s="171"/>
      <c r="BE27" s="172"/>
      <c r="BF27" s="173"/>
      <c r="BG27" s="174"/>
      <c r="BH27" s="175"/>
      <c r="BI27" s="176" t="str">
        <f t="shared" ref="BI27:BI48" si="30">IF(ISERROR(ROUND(((BS27*BE27*BF27)/BG27)/BQ27,0)*BQ27),"",ROUND(((BS27*BE27*BF27)/BG27)/BQ27,0)*BQ27)</f>
        <v/>
      </c>
      <c r="BJ27" s="177"/>
      <c r="BK27" s="178">
        <f t="shared" ref="BK27:BK48" si="31">IF($BU$26&lt;&gt;0,BU27/$BU$26,0)</f>
        <v>8.7999999999999995E-2</v>
      </c>
      <c r="BL27" s="178">
        <f t="shared" ref="BL27:BL48" si="32">IF($BU$21&lt;&gt;0,BU27/$BU$21,0)</f>
        <v>8.7999999999999995E-2</v>
      </c>
      <c r="BM27" s="179"/>
      <c r="BN27" s="179"/>
      <c r="BO27" s="179"/>
      <c r="BP27" s="179"/>
      <c r="BQ27" s="179">
        <v>2</v>
      </c>
      <c r="BR27" s="176">
        <f t="shared" ref="BR27:BR48" si="33">IF(V27&lt;&gt;"YES",SUMIF(BZ27:CL27,"&gt;0",$BZ$16:$CL$16),SUMIF(BZ27:CL27,"&gt;0",$BZ$14:$CL$14))</f>
        <v>178</v>
      </c>
      <c r="BS27" s="176">
        <f t="shared" ref="BS27:BS48" si="34">IF(V27&lt;&gt;"YES",SUMIF(AR27:BD27,"=X",$AR$16:$BD$16),SUMIF(AR27:BD27,"=X",$BZ$14:$CL$14))</f>
        <v>0</v>
      </c>
      <c r="BT27" s="180">
        <f t="shared" ref="BT27:BT48" si="35">BJ27-BU27</f>
        <v>-446</v>
      </c>
      <c r="BU27" s="181">
        <f t="shared" ref="BU27:BU48" si="36">IF(ISERROR(SUMPRODUCT(BZ27:CL27,$BZ$16:$CL$16)),0,SUMPRODUCT(BZ27:CL27,$BZ$16:$CL$16))</f>
        <v>446</v>
      </c>
      <c r="BV27" s="182" t="str">
        <f t="shared" ref="BV27:BV48" si="37">IF(ISERROR((BU27*BG27)/BR27/BF27),"",(BU27*BG27)/BR27/BF27)</f>
        <v/>
      </c>
      <c r="BW27" s="183">
        <f t="shared" ref="BW27:BW48" si="38">AA27*BU27</f>
        <v>19517</v>
      </c>
      <c r="BX27" s="183">
        <f t="shared" ref="BX27:BX48" si="39">BU27*AB27</f>
        <v>80280</v>
      </c>
      <c r="BY27" s="171"/>
      <c r="BZ27" s="184">
        <v>4</v>
      </c>
      <c r="CA27" s="184">
        <v>4</v>
      </c>
      <c r="CB27" s="184">
        <v>4</v>
      </c>
      <c r="CC27" s="184">
        <v>2</v>
      </c>
      <c r="CD27" s="184">
        <v>2</v>
      </c>
      <c r="CE27" s="184">
        <v>2</v>
      </c>
      <c r="CF27" s="184"/>
      <c r="CG27" s="184"/>
      <c r="CH27" s="184">
        <v>2</v>
      </c>
      <c r="CI27" s="184"/>
      <c r="CJ27" s="184">
        <v>2</v>
      </c>
      <c r="CK27" s="184">
        <v>2</v>
      </c>
      <c r="CL27" s="184"/>
      <c r="CM27" s="181">
        <f t="shared" ref="CM27:CM48" si="40">BU27-SUM(CT27:CY27)</f>
        <v>0</v>
      </c>
      <c r="CN27" s="185"/>
      <c r="CO27" s="186" t="s">
        <v>941</v>
      </c>
      <c r="CP27" s="185"/>
      <c r="CQ27" s="185"/>
      <c r="CR27" s="185"/>
      <c r="CS27" s="185"/>
      <c r="CT27" s="176">
        <f t="shared" ref="CT27:CY48" si="41">IF($V27="Yes",ROUND(($BU27*IF(CN27="X",1,0)),2),ROUND(($BU27*IF(CN27="X",1,0))/$FA27,2)*$FA27)</f>
        <v>0</v>
      </c>
      <c r="CU27" s="176">
        <f t="shared" si="41"/>
        <v>446</v>
      </c>
      <c r="CV27" s="176">
        <f t="shared" si="41"/>
        <v>0</v>
      </c>
      <c r="CW27" s="176">
        <f t="shared" si="41"/>
        <v>0</v>
      </c>
      <c r="CX27" s="176">
        <f t="shared" si="41"/>
        <v>0</v>
      </c>
      <c r="CY27" s="176">
        <f t="shared" si="41"/>
        <v>0</v>
      </c>
      <c r="CZ27" s="175"/>
      <c r="DA27" s="187"/>
      <c r="DB27" s="67">
        <f t="shared" si="18"/>
        <v>0</v>
      </c>
      <c r="DC27" s="67">
        <f t="shared" ref="DC27:DC48" si="42">SUMIF(AR27:BD27,"=X",$AR$16:$BD$16)</f>
        <v>0</v>
      </c>
      <c r="DD27" s="67">
        <f t="shared" ref="DD27:DD48" si="43">DC27*DB27</f>
        <v>0</v>
      </c>
      <c r="DE27" s="67">
        <v>150</v>
      </c>
      <c r="DF27" s="67">
        <v>470000</v>
      </c>
      <c r="DG27" s="67">
        <f t="shared" ref="DG27:DG48" si="44">IF(ISERROR(IF(V27="Yes",DF27/DE27,ROUND((DF27/DE27),2)-SUMIF($V$27:$V$49,"=Yes",$BJ$27:$BJ$49))),0,IF(V27="Yes",DF27/DE27,ROUND((DF27/DE27),2)-SUMIF($V$27:$V$49,"=Yes",$BJ$27:$BJ$49)))</f>
        <v>3133.33</v>
      </c>
      <c r="DH27" s="67">
        <f t="shared" ref="DH27:DH48" si="45">IF(ISERROR(DG27/$DD$26),0,DG27/$DD$26)</f>
        <v>0</v>
      </c>
      <c r="DI27" s="67">
        <f t="shared" ref="DI27:DI48" si="46">IF(ISERROR(DH27*DB27),0,DH27*DB27)</f>
        <v>0</v>
      </c>
      <c r="DJ27" s="188">
        <f t="shared" ref="DJ27:DV44" si="47">(IF(AND(AR27="X",IF(ISERROR(((EJ27)/AR$16)),0,((EJ27)/AR$16))&gt;0),IF(ISERROR(((EJ27)/AR$16)),0,((EJ27)/AR$16))/SUMIF($AR27:$BD27,"=X",$EJ27:$EV27),0)*$BJ27)</f>
        <v>0</v>
      </c>
      <c r="DK27" s="188">
        <f t="shared" si="47"/>
        <v>0</v>
      </c>
      <c r="DL27" s="188">
        <f t="shared" si="47"/>
        <v>0</v>
      </c>
      <c r="DM27" s="188">
        <f t="shared" si="47"/>
        <v>0</v>
      </c>
      <c r="DN27" s="188">
        <f t="shared" si="47"/>
        <v>0</v>
      </c>
      <c r="DO27" s="188">
        <f t="shared" si="47"/>
        <v>0</v>
      </c>
      <c r="DP27" s="188">
        <f t="shared" si="47"/>
        <v>0</v>
      </c>
      <c r="DQ27" s="188">
        <f t="shared" si="47"/>
        <v>0</v>
      </c>
      <c r="DR27" s="188">
        <f t="shared" si="47"/>
        <v>0</v>
      </c>
      <c r="DS27" s="188">
        <f t="shared" si="47"/>
        <v>0</v>
      </c>
      <c r="DT27" s="188">
        <f t="shared" si="47"/>
        <v>0</v>
      </c>
      <c r="DU27" s="188">
        <f t="shared" si="47"/>
        <v>0</v>
      </c>
      <c r="DV27" s="188">
        <f t="shared" si="47"/>
        <v>0</v>
      </c>
      <c r="DW27" s="67">
        <f t="shared" ref="DW27:EI44" si="48">IF(AR27="X",BZ$6/SUMIF($AR27:$BD27,"=X",$BZ$6:$CL$6),0)</f>
        <v>0</v>
      </c>
      <c r="DX27" s="67">
        <f t="shared" si="48"/>
        <v>0</v>
      </c>
      <c r="DY27" s="67">
        <f t="shared" si="48"/>
        <v>0</v>
      </c>
      <c r="DZ27" s="67">
        <f t="shared" si="48"/>
        <v>0</v>
      </c>
      <c r="EA27" s="67">
        <f t="shared" si="48"/>
        <v>0</v>
      </c>
      <c r="EB27" s="67">
        <f t="shared" si="48"/>
        <v>0</v>
      </c>
      <c r="EC27" s="67">
        <f t="shared" si="48"/>
        <v>0</v>
      </c>
      <c r="ED27" s="67">
        <f t="shared" si="48"/>
        <v>0</v>
      </c>
      <c r="EE27" s="67">
        <f t="shared" si="48"/>
        <v>0</v>
      </c>
      <c r="EF27" s="67">
        <f t="shared" si="48"/>
        <v>0</v>
      </c>
      <c r="EG27" s="67">
        <f t="shared" si="48"/>
        <v>0</v>
      </c>
      <c r="EH27" s="67">
        <f t="shared" si="48"/>
        <v>0</v>
      </c>
      <c r="EI27" s="67">
        <f t="shared" si="48"/>
        <v>0</v>
      </c>
      <c r="EJ27" s="189">
        <v>113.1</v>
      </c>
      <c r="EK27" s="189">
        <v>261.39</v>
      </c>
      <c r="EL27" s="189">
        <v>475.03</v>
      </c>
      <c r="EM27" s="189">
        <v>678.61</v>
      </c>
      <c r="EN27" s="189">
        <v>331.76</v>
      </c>
      <c r="EO27" s="189">
        <v>294.06</v>
      </c>
      <c r="EP27" s="189">
        <v>80.430000000000007</v>
      </c>
      <c r="EQ27" s="189">
        <v>143.26</v>
      </c>
      <c r="ER27" s="189">
        <v>75.400000000000006</v>
      </c>
      <c r="ES27" s="189">
        <v>40.21</v>
      </c>
      <c r="ET27" s="189">
        <v>15.08</v>
      </c>
      <c r="EU27" s="189">
        <v>45.24</v>
      </c>
      <c r="EV27" s="189">
        <v>37.700000000000003</v>
      </c>
      <c r="EW27" s="67">
        <f t="shared" ref="EW27:EW48" si="49">IF(BM27=0,1,BM27)</f>
        <v>1</v>
      </c>
      <c r="EX27" s="67">
        <f t="shared" ref="EX27:EX48" si="50">IF(BN27=0,9999999,BN27)</f>
        <v>9999999</v>
      </c>
      <c r="EY27" s="67">
        <f t="shared" ref="EY27:EY48" si="51">IF(BO27=0,1,BO27)</f>
        <v>1</v>
      </c>
      <c r="EZ27" s="67">
        <f t="shared" ref="EZ27:EZ48" si="52">IF(BP27=0,9999999,BP27)</f>
        <v>9999999</v>
      </c>
      <c r="FA27" s="67">
        <f t="shared" ref="FA27:FA48" si="53">IF(BQ27=0,1,BQ27)</f>
        <v>2</v>
      </c>
      <c r="FC27" s="67">
        <v>0</v>
      </c>
      <c r="FD27" s="67" t="str">
        <f t="shared" ref="FD27:FD48" si="54">IF(V27&lt;&gt;"Yes",BI27,0)</f>
        <v/>
      </c>
      <c r="FE27" s="67">
        <v>205010</v>
      </c>
      <c r="FF27" s="67">
        <v>8687671</v>
      </c>
      <c r="FG27" s="190">
        <f t="shared" ref="FG27:FS41" si="55">IF(IG27="F",,IF($BJ27&lt;0,0,IF(OR(AR30025="T",$FC27=1),BZ30025,IF($V27&lt;&gt;"Yes",ROUND(INT(IF(IF(DJ27&gt;$EX27,$EX27,DJ27)&lt;$EW27,ROUND(DJ27/$EW27,0)*$EW27,IF(DJ27&gt;$EX27,$EX27,DJ27))/$FA27),0)*$FA27,IF(ISERROR(($BJ27*((BZ30025*BZ$16)/SUMPRODUCT($BZ30025:$CL30025,$BZ$16:$CL$16)))/BZ$16),0,($BJ27*((BZ30025*BZ$16)/SUMPRODUCT($BZ30025:$CL30025,$BZ$16:$CL$16)))/BZ$16)))))</f>
        <v>0</v>
      </c>
      <c r="FH27" s="190">
        <f t="shared" si="55"/>
        <v>0</v>
      </c>
      <c r="FI27" s="190">
        <f t="shared" si="55"/>
        <v>0</v>
      </c>
      <c r="FJ27" s="190">
        <f t="shared" si="55"/>
        <v>0</v>
      </c>
      <c r="FK27" s="190">
        <f t="shared" si="55"/>
        <v>0</v>
      </c>
      <c r="FL27" s="190">
        <f t="shared" si="55"/>
        <v>0</v>
      </c>
      <c r="FM27" s="190">
        <f t="shared" si="55"/>
        <v>0</v>
      </c>
      <c r="FN27" s="190">
        <f t="shared" si="55"/>
        <v>0</v>
      </c>
      <c r="FO27" s="190">
        <f t="shared" si="55"/>
        <v>0</v>
      </c>
      <c r="FP27" s="190">
        <f t="shared" si="55"/>
        <v>0</v>
      </c>
      <c r="FQ27" s="190">
        <f t="shared" si="55"/>
        <v>0</v>
      </c>
      <c r="FR27" s="190">
        <f t="shared" si="55"/>
        <v>0</v>
      </c>
      <c r="FS27" s="190">
        <f t="shared" si="55"/>
        <v>0</v>
      </c>
      <c r="HK27" s="191"/>
      <c r="HL27" s="192"/>
      <c r="HM27" s="192"/>
      <c r="HN27" s="192"/>
      <c r="HO27" s="192"/>
      <c r="HP27" s="193" t="s">
        <v>942</v>
      </c>
      <c r="HQ27" s="67">
        <v>0</v>
      </c>
      <c r="HR27" s="67" t="s">
        <v>942</v>
      </c>
      <c r="HS27" s="67">
        <v>0</v>
      </c>
      <c r="HT27" s="133">
        <f t="shared" si="19"/>
        <v>720</v>
      </c>
      <c r="HU27" s="133">
        <f t="shared" si="19"/>
        <v>720</v>
      </c>
      <c r="HV27" s="133">
        <f t="shared" si="19"/>
        <v>720</v>
      </c>
      <c r="HW27" s="133">
        <f t="shared" si="19"/>
        <v>360</v>
      </c>
      <c r="HX27" s="133">
        <f t="shared" si="19"/>
        <v>360</v>
      </c>
      <c r="HY27" s="133">
        <f t="shared" si="19"/>
        <v>360</v>
      </c>
      <c r="HZ27" s="133">
        <f t="shared" si="19"/>
        <v>0</v>
      </c>
      <c r="IA27" s="133">
        <f t="shared" si="19"/>
        <v>0</v>
      </c>
      <c r="IB27" s="133">
        <f t="shared" si="19"/>
        <v>360</v>
      </c>
      <c r="IC27" s="133">
        <f t="shared" si="19"/>
        <v>0</v>
      </c>
      <c r="ID27" s="133">
        <f t="shared" si="19"/>
        <v>360</v>
      </c>
      <c r="IE27" s="133">
        <f t="shared" si="19"/>
        <v>360</v>
      </c>
      <c r="IF27" s="133">
        <f t="shared" si="19"/>
        <v>0</v>
      </c>
      <c r="IG27" s="67" t="s">
        <v>943</v>
      </c>
      <c r="IH27" s="67" t="s">
        <v>943</v>
      </c>
      <c r="II27" s="67" t="s">
        <v>943</v>
      </c>
      <c r="IJ27" s="67" t="s">
        <v>943</v>
      </c>
      <c r="IK27" s="67" t="s">
        <v>943</v>
      </c>
      <c r="IL27" s="67" t="s">
        <v>943</v>
      </c>
      <c r="IM27" s="67" t="s">
        <v>943</v>
      </c>
      <c r="IN27" s="67" t="s">
        <v>943</v>
      </c>
      <c r="IO27" s="67" t="s">
        <v>943</v>
      </c>
      <c r="IP27" s="67" t="s">
        <v>943</v>
      </c>
      <c r="IQ27" s="67" t="s">
        <v>943</v>
      </c>
      <c r="IR27" s="67" t="s">
        <v>943</v>
      </c>
      <c r="IS27" s="67" t="s">
        <v>943</v>
      </c>
    </row>
    <row r="28" spans="2:253" ht="12.75" customHeight="1" x14ac:dyDescent="0.2">
      <c r="B28" s="67" t="s">
        <v>937</v>
      </c>
      <c r="C28" s="67">
        <v>7100539</v>
      </c>
      <c r="D28" s="153"/>
      <c r="E28" s="154"/>
      <c r="F28" s="155"/>
      <c r="G28" s="156"/>
      <c r="H28" s="157"/>
      <c r="I28" s="158">
        <v>9200233</v>
      </c>
      <c r="J28" s="159" t="str">
        <f t="shared" si="26"/>
        <v>CEDAR AND ROSE/JLA HOME</v>
      </c>
      <c r="K28" s="160"/>
      <c r="L28" s="160"/>
      <c r="M28" s="194"/>
      <c r="N28" s="272" t="s">
        <v>938</v>
      </c>
      <c r="O28" s="162" t="s">
        <v>939</v>
      </c>
      <c r="P28" s="195"/>
      <c r="Q28" s="164"/>
      <c r="R28" s="196"/>
      <c r="S28" s="196"/>
      <c r="T28" s="197" t="s">
        <v>940</v>
      </c>
      <c r="U28" s="196" t="s">
        <v>944</v>
      </c>
      <c r="V28" s="196" t="s">
        <v>944</v>
      </c>
      <c r="W28" s="163" t="str">
        <f t="shared" si="27"/>
        <v>Domestic</v>
      </c>
      <c r="X28" s="196" t="s">
        <v>944</v>
      </c>
      <c r="Y28" s="196" t="s">
        <v>944</v>
      </c>
      <c r="Z28" s="196" t="s">
        <v>944</v>
      </c>
      <c r="AA28" s="169">
        <v>48.25</v>
      </c>
      <c r="AB28" s="169">
        <v>200</v>
      </c>
      <c r="AC28" s="168">
        <f t="shared" si="28"/>
        <v>0.75880000000000003</v>
      </c>
      <c r="AD28" s="169"/>
      <c r="AE28" s="169"/>
      <c r="AF28" s="168" t="str">
        <f t="shared" si="29"/>
        <v>_</v>
      </c>
      <c r="AG28" s="196" t="s">
        <v>944</v>
      </c>
      <c r="AH28" s="196" t="s">
        <v>944</v>
      </c>
      <c r="AI28" s="196" t="s">
        <v>944</v>
      </c>
      <c r="AJ28" s="196" t="s">
        <v>944</v>
      </c>
      <c r="AK28" s="196" t="s">
        <v>944</v>
      </c>
      <c r="AL28" s="196" t="s">
        <v>944</v>
      </c>
      <c r="AM28" s="196" t="s">
        <v>944</v>
      </c>
      <c r="AN28" s="196" t="s">
        <v>944</v>
      </c>
      <c r="AO28" s="196" t="s">
        <v>944</v>
      </c>
      <c r="AP28" s="196" t="s">
        <v>944</v>
      </c>
      <c r="AQ28" s="198" t="s">
        <v>944</v>
      </c>
      <c r="AR28" s="199" t="s">
        <v>944</v>
      </c>
      <c r="AS28" s="199" t="s">
        <v>944</v>
      </c>
      <c r="AT28" s="199" t="s">
        <v>944</v>
      </c>
      <c r="AU28" s="199" t="s">
        <v>944</v>
      </c>
      <c r="AV28" s="199" t="s">
        <v>944</v>
      </c>
      <c r="AW28" s="199" t="s">
        <v>944</v>
      </c>
      <c r="AX28" s="199" t="s">
        <v>944</v>
      </c>
      <c r="AY28" s="199" t="s">
        <v>944</v>
      </c>
      <c r="AZ28" s="199" t="s">
        <v>944</v>
      </c>
      <c r="BA28" s="199" t="s">
        <v>944</v>
      </c>
      <c r="BB28" s="199" t="s">
        <v>944</v>
      </c>
      <c r="BC28" s="199" t="s">
        <v>944</v>
      </c>
      <c r="BD28" s="199" t="s">
        <v>944</v>
      </c>
      <c r="BE28" s="172"/>
      <c r="BF28" s="173"/>
      <c r="BG28" s="174"/>
      <c r="BH28" s="200" t="s">
        <v>944</v>
      </c>
      <c r="BI28" s="176" t="str">
        <f t="shared" si="30"/>
        <v/>
      </c>
      <c r="BJ28" s="177"/>
      <c r="BK28" s="178">
        <f t="shared" si="31"/>
        <v>0.126</v>
      </c>
      <c r="BL28" s="178">
        <f t="shared" si="32"/>
        <v>0.126</v>
      </c>
      <c r="BM28" s="179"/>
      <c r="BN28" s="179"/>
      <c r="BO28" s="179"/>
      <c r="BP28" s="179"/>
      <c r="BQ28" s="179">
        <v>2</v>
      </c>
      <c r="BR28" s="176">
        <f t="shared" si="33"/>
        <v>178</v>
      </c>
      <c r="BS28" s="176">
        <f t="shared" si="34"/>
        <v>0</v>
      </c>
      <c r="BT28" s="180">
        <f t="shared" si="35"/>
        <v>-638</v>
      </c>
      <c r="BU28" s="181">
        <f t="shared" si="36"/>
        <v>638</v>
      </c>
      <c r="BV28" s="182" t="str">
        <f t="shared" si="37"/>
        <v/>
      </c>
      <c r="BW28" s="183">
        <f t="shared" si="38"/>
        <v>30784</v>
      </c>
      <c r="BX28" s="183">
        <f t="shared" si="39"/>
        <v>127600</v>
      </c>
      <c r="BY28" s="199" t="s">
        <v>944</v>
      </c>
      <c r="BZ28" s="184">
        <v>6</v>
      </c>
      <c r="CA28" s="184">
        <v>6</v>
      </c>
      <c r="CB28" s="184">
        <v>4</v>
      </c>
      <c r="CC28" s="184">
        <v>4</v>
      </c>
      <c r="CD28" s="184">
        <v>4</v>
      </c>
      <c r="CE28" s="184">
        <v>2</v>
      </c>
      <c r="CF28" s="184"/>
      <c r="CG28" s="184"/>
      <c r="CH28" s="184">
        <v>2</v>
      </c>
      <c r="CI28" s="184"/>
      <c r="CJ28" s="184">
        <v>2</v>
      </c>
      <c r="CK28" s="184">
        <v>2</v>
      </c>
      <c r="CL28" s="184"/>
      <c r="CM28" s="181">
        <f t="shared" si="40"/>
        <v>0</v>
      </c>
      <c r="CN28" s="185"/>
      <c r="CO28" s="186" t="s">
        <v>941</v>
      </c>
      <c r="CP28" s="185"/>
      <c r="CQ28" s="185"/>
      <c r="CR28" s="185"/>
      <c r="CS28" s="185"/>
      <c r="CT28" s="176">
        <f t="shared" si="41"/>
        <v>0</v>
      </c>
      <c r="CU28" s="176">
        <f t="shared" si="41"/>
        <v>638</v>
      </c>
      <c r="CV28" s="176">
        <f t="shared" si="41"/>
        <v>0</v>
      </c>
      <c r="CW28" s="176">
        <f t="shared" si="41"/>
        <v>0</v>
      </c>
      <c r="CX28" s="176">
        <f t="shared" si="41"/>
        <v>0</v>
      </c>
      <c r="CY28" s="176">
        <f t="shared" si="41"/>
        <v>0</v>
      </c>
      <c r="CZ28" s="200" t="s">
        <v>944</v>
      </c>
      <c r="DA28" s="201" t="s">
        <v>944</v>
      </c>
      <c r="DB28" s="67">
        <f t="shared" si="18"/>
        <v>0</v>
      </c>
      <c r="DC28" s="67">
        <f t="shared" si="42"/>
        <v>0</v>
      </c>
      <c r="DD28" s="67">
        <f t="shared" si="43"/>
        <v>0</v>
      </c>
      <c r="DE28" s="202">
        <v>150</v>
      </c>
      <c r="DF28" s="202">
        <v>470000</v>
      </c>
      <c r="DG28" s="67">
        <f t="shared" si="44"/>
        <v>3133.33</v>
      </c>
      <c r="DH28" s="67">
        <f t="shared" si="45"/>
        <v>0</v>
      </c>
      <c r="DI28" s="67">
        <f t="shared" si="46"/>
        <v>0</v>
      </c>
      <c r="DJ28" s="188">
        <f t="shared" si="47"/>
        <v>0</v>
      </c>
      <c r="DK28" s="188">
        <f t="shared" si="47"/>
        <v>0</v>
      </c>
      <c r="DL28" s="188">
        <f t="shared" si="47"/>
        <v>0</v>
      </c>
      <c r="DM28" s="188">
        <f t="shared" si="47"/>
        <v>0</v>
      </c>
      <c r="DN28" s="188">
        <f t="shared" si="47"/>
        <v>0</v>
      </c>
      <c r="DO28" s="188">
        <f t="shared" si="47"/>
        <v>0</v>
      </c>
      <c r="DP28" s="188">
        <f t="shared" si="47"/>
        <v>0</v>
      </c>
      <c r="DQ28" s="188">
        <f t="shared" si="47"/>
        <v>0</v>
      </c>
      <c r="DR28" s="188">
        <f t="shared" si="47"/>
        <v>0</v>
      </c>
      <c r="DS28" s="188">
        <f t="shared" si="47"/>
        <v>0</v>
      </c>
      <c r="DT28" s="188">
        <f t="shared" si="47"/>
        <v>0</v>
      </c>
      <c r="DU28" s="188">
        <f t="shared" si="47"/>
        <v>0</v>
      </c>
      <c r="DV28" s="188">
        <f t="shared" si="47"/>
        <v>0</v>
      </c>
      <c r="DW28" s="67">
        <f t="shared" si="48"/>
        <v>0</v>
      </c>
      <c r="DX28" s="67">
        <f t="shared" si="48"/>
        <v>0</v>
      </c>
      <c r="DY28" s="67">
        <f t="shared" si="48"/>
        <v>0</v>
      </c>
      <c r="DZ28" s="67">
        <f t="shared" si="48"/>
        <v>0</v>
      </c>
      <c r="EA28" s="67">
        <f t="shared" si="48"/>
        <v>0</v>
      </c>
      <c r="EB28" s="67">
        <f t="shared" si="48"/>
        <v>0</v>
      </c>
      <c r="EC28" s="67">
        <f t="shared" si="48"/>
        <v>0</v>
      </c>
      <c r="ED28" s="67">
        <f t="shared" si="48"/>
        <v>0</v>
      </c>
      <c r="EE28" s="67">
        <f t="shared" si="48"/>
        <v>0</v>
      </c>
      <c r="EF28" s="67">
        <f t="shared" si="48"/>
        <v>0</v>
      </c>
      <c r="EG28" s="67">
        <f t="shared" si="48"/>
        <v>0</v>
      </c>
      <c r="EH28" s="67">
        <f t="shared" si="48"/>
        <v>0</v>
      </c>
      <c r="EI28" s="67">
        <f t="shared" si="48"/>
        <v>0</v>
      </c>
      <c r="EJ28" s="203">
        <v>113.1</v>
      </c>
      <c r="EK28" s="203">
        <v>261.39</v>
      </c>
      <c r="EL28" s="203">
        <v>475.03</v>
      </c>
      <c r="EM28" s="203">
        <v>678.61</v>
      </c>
      <c r="EN28" s="203">
        <v>331.76</v>
      </c>
      <c r="EO28" s="203">
        <v>294.06</v>
      </c>
      <c r="EP28" s="203">
        <v>80.430000000000007</v>
      </c>
      <c r="EQ28" s="203">
        <v>143.26</v>
      </c>
      <c r="ER28" s="203">
        <v>75.400000000000006</v>
      </c>
      <c r="ES28" s="203">
        <v>40.21</v>
      </c>
      <c r="ET28" s="203">
        <v>15.08</v>
      </c>
      <c r="EU28" s="203">
        <v>45.24</v>
      </c>
      <c r="EV28" s="203">
        <v>37.700000000000003</v>
      </c>
      <c r="EW28" s="67">
        <f t="shared" si="49"/>
        <v>1</v>
      </c>
      <c r="EX28" s="67">
        <f t="shared" si="50"/>
        <v>9999999</v>
      </c>
      <c r="EY28" s="67">
        <f t="shared" si="51"/>
        <v>1</v>
      </c>
      <c r="EZ28" s="67">
        <f t="shared" si="52"/>
        <v>9999999</v>
      </c>
      <c r="FA28" s="67">
        <f t="shared" si="53"/>
        <v>2</v>
      </c>
      <c r="FC28" s="202">
        <v>0</v>
      </c>
      <c r="FD28" s="67" t="str">
        <f t="shared" si="54"/>
        <v/>
      </c>
      <c r="FE28" s="202">
        <v>205010</v>
      </c>
      <c r="FF28" s="202">
        <v>8687672</v>
      </c>
      <c r="FG28" s="190">
        <f t="shared" si="55"/>
        <v>0</v>
      </c>
      <c r="FH28" s="190">
        <f t="shared" si="55"/>
        <v>0</v>
      </c>
      <c r="FI28" s="190">
        <f t="shared" si="55"/>
        <v>0</v>
      </c>
      <c r="FJ28" s="190">
        <f t="shared" si="55"/>
        <v>0</v>
      </c>
      <c r="FK28" s="190">
        <f t="shared" si="55"/>
        <v>0</v>
      </c>
      <c r="FL28" s="190">
        <f t="shared" si="55"/>
        <v>0</v>
      </c>
      <c r="FM28" s="190">
        <f t="shared" si="55"/>
        <v>0</v>
      </c>
      <c r="FN28" s="190">
        <f t="shared" si="55"/>
        <v>0</v>
      </c>
      <c r="FO28" s="190">
        <f t="shared" si="55"/>
        <v>0</v>
      </c>
      <c r="FP28" s="190">
        <f t="shared" si="55"/>
        <v>0</v>
      </c>
      <c r="FQ28" s="190">
        <f t="shared" si="55"/>
        <v>0</v>
      </c>
      <c r="FR28" s="190">
        <f t="shared" si="55"/>
        <v>0</v>
      </c>
      <c r="FS28" s="190">
        <f t="shared" si="55"/>
        <v>0</v>
      </c>
      <c r="HL28" s="204" t="s">
        <v>944</v>
      </c>
      <c r="HM28" s="204" t="s">
        <v>944</v>
      </c>
      <c r="HN28" s="204" t="s">
        <v>944</v>
      </c>
      <c r="HO28" s="204" t="s">
        <v>944</v>
      </c>
      <c r="HP28" s="205" t="s">
        <v>942</v>
      </c>
      <c r="HQ28" s="202">
        <v>0</v>
      </c>
      <c r="HR28" s="202" t="s">
        <v>942</v>
      </c>
      <c r="HS28" s="202">
        <v>0</v>
      </c>
      <c r="HT28" s="133">
        <f t="shared" ref="HT28:IF28" si="56">(BZ$28*$AB$28)*IF((0+($CN$28="X")+($CO$28="X")+($CP$28="X")+($CQ$28="X")+($CR$28="X")+($CS$28="X"))=0,0,1)</f>
        <v>1200</v>
      </c>
      <c r="HU28" s="133">
        <f t="shared" si="56"/>
        <v>1200</v>
      </c>
      <c r="HV28" s="133">
        <f t="shared" si="56"/>
        <v>800</v>
      </c>
      <c r="HW28" s="133">
        <f t="shared" si="56"/>
        <v>800</v>
      </c>
      <c r="HX28" s="133">
        <f t="shared" si="56"/>
        <v>800</v>
      </c>
      <c r="HY28" s="133">
        <f t="shared" si="56"/>
        <v>400</v>
      </c>
      <c r="HZ28" s="133">
        <f t="shared" si="56"/>
        <v>0</v>
      </c>
      <c r="IA28" s="133">
        <f t="shared" si="56"/>
        <v>0</v>
      </c>
      <c r="IB28" s="133">
        <f t="shared" si="56"/>
        <v>400</v>
      </c>
      <c r="IC28" s="133">
        <f t="shared" si="56"/>
        <v>0</v>
      </c>
      <c r="ID28" s="133">
        <f t="shared" si="56"/>
        <v>400</v>
      </c>
      <c r="IE28" s="133">
        <f t="shared" si="56"/>
        <v>400</v>
      </c>
      <c r="IF28" s="133">
        <f t="shared" si="56"/>
        <v>0</v>
      </c>
      <c r="IG28" s="202" t="s">
        <v>943</v>
      </c>
      <c r="IH28" s="202" t="s">
        <v>943</v>
      </c>
      <c r="II28" s="202" t="s">
        <v>943</v>
      </c>
      <c r="IJ28" s="202" t="s">
        <v>943</v>
      </c>
      <c r="IK28" s="202" t="s">
        <v>943</v>
      </c>
      <c r="IL28" s="202" t="s">
        <v>943</v>
      </c>
      <c r="IM28" s="202" t="s">
        <v>943</v>
      </c>
      <c r="IN28" s="202" t="s">
        <v>943</v>
      </c>
      <c r="IO28" s="202" t="s">
        <v>943</v>
      </c>
      <c r="IP28" s="202" t="s">
        <v>943</v>
      </c>
      <c r="IQ28" s="202" t="s">
        <v>943</v>
      </c>
      <c r="IR28" s="202" t="s">
        <v>943</v>
      </c>
      <c r="IS28" s="202" t="s">
        <v>943</v>
      </c>
    </row>
    <row r="29" spans="2:253" ht="12.75" customHeight="1" x14ac:dyDescent="0.2">
      <c r="B29" s="67" t="s">
        <v>937</v>
      </c>
      <c r="C29" s="67">
        <v>7100539</v>
      </c>
      <c r="D29" s="153"/>
      <c r="E29" s="157"/>
      <c r="F29" s="155"/>
      <c r="G29" s="156"/>
      <c r="H29" s="157"/>
      <c r="I29" s="158"/>
      <c r="J29" s="159" t="str">
        <f t="shared" si="26"/>
        <v>UNKNOWN</v>
      </c>
      <c r="K29" s="160"/>
      <c r="L29" s="160"/>
      <c r="M29" s="194"/>
      <c r="N29" s="194"/>
      <c r="O29" s="194"/>
      <c r="P29" s="195"/>
      <c r="Q29" s="164"/>
      <c r="R29" s="196"/>
      <c r="S29" s="196"/>
      <c r="T29" s="196"/>
      <c r="U29" s="196" t="s">
        <v>944</v>
      </c>
      <c r="V29" s="196" t="s">
        <v>944</v>
      </c>
      <c r="W29" s="163" t="str">
        <f t="shared" si="27"/>
        <v/>
      </c>
      <c r="X29" s="196" t="s">
        <v>944</v>
      </c>
      <c r="Y29" s="196" t="s">
        <v>944</v>
      </c>
      <c r="Z29" s="196" t="s">
        <v>944</v>
      </c>
      <c r="AA29" s="169"/>
      <c r="AB29" s="169"/>
      <c r="AC29" s="168" t="str">
        <f t="shared" si="28"/>
        <v>_</v>
      </c>
      <c r="AD29" s="169"/>
      <c r="AE29" s="169"/>
      <c r="AF29" s="168" t="str">
        <f t="shared" si="29"/>
        <v>_</v>
      </c>
      <c r="AG29" s="196" t="s">
        <v>944</v>
      </c>
      <c r="AH29" s="196" t="s">
        <v>944</v>
      </c>
      <c r="AI29" s="196" t="s">
        <v>944</v>
      </c>
      <c r="AJ29" s="196" t="s">
        <v>944</v>
      </c>
      <c r="AK29" s="196" t="s">
        <v>944</v>
      </c>
      <c r="AL29" s="196" t="s">
        <v>944</v>
      </c>
      <c r="AM29" s="196" t="s">
        <v>944</v>
      </c>
      <c r="AN29" s="196" t="s">
        <v>944</v>
      </c>
      <c r="AO29" s="196" t="s">
        <v>944</v>
      </c>
      <c r="AP29" s="196" t="s">
        <v>944</v>
      </c>
      <c r="AQ29" s="198" t="s">
        <v>944</v>
      </c>
      <c r="AR29" s="199" t="s">
        <v>944</v>
      </c>
      <c r="AS29" s="199" t="s">
        <v>944</v>
      </c>
      <c r="AT29" s="199" t="s">
        <v>944</v>
      </c>
      <c r="AU29" s="199" t="s">
        <v>944</v>
      </c>
      <c r="AV29" s="199" t="s">
        <v>944</v>
      </c>
      <c r="AW29" s="199" t="s">
        <v>944</v>
      </c>
      <c r="AX29" s="199" t="s">
        <v>944</v>
      </c>
      <c r="AY29" s="199" t="s">
        <v>944</v>
      </c>
      <c r="AZ29" s="199" t="s">
        <v>944</v>
      </c>
      <c r="BA29" s="199" t="s">
        <v>944</v>
      </c>
      <c r="BB29" s="199" t="s">
        <v>944</v>
      </c>
      <c r="BC29" s="199" t="s">
        <v>944</v>
      </c>
      <c r="BD29" s="199" t="s">
        <v>944</v>
      </c>
      <c r="BE29" s="172"/>
      <c r="BF29" s="173"/>
      <c r="BG29" s="174"/>
      <c r="BH29" s="200" t="s">
        <v>944</v>
      </c>
      <c r="BI29" s="176" t="str">
        <f t="shared" si="30"/>
        <v/>
      </c>
      <c r="BJ29" s="177"/>
      <c r="BK29" s="178">
        <f t="shared" si="31"/>
        <v>0</v>
      </c>
      <c r="BL29" s="178">
        <f t="shared" si="32"/>
        <v>0</v>
      </c>
      <c r="BM29" s="179"/>
      <c r="BN29" s="179"/>
      <c r="BO29" s="179"/>
      <c r="BP29" s="179"/>
      <c r="BQ29" s="179"/>
      <c r="BR29" s="176">
        <f t="shared" si="33"/>
        <v>0</v>
      </c>
      <c r="BS29" s="176">
        <f t="shared" si="34"/>
        <v>0</v>
      </c>
      <c r="BT29" s="180">
        <f t="shared" si="35"/>
        <v>0</v>
      </c>
      <c r="BU29" s="181">
        <f t="shared" si="36"/>
        <v>0</v>
      </c>
      <c r="BV29" s="182" t="str">
        <f t="shared" si="37"/>
        <v/>
      </c>
      <c r="BW29" s="183">
        <f t="shared" si="38"/>
        <v>0</v>
      </c>
      <c r="BX29" s="183">
        <f t="shared" si="39"/>
        <v>0</v>
      </c>
      <c r="BY29" s="199" t="s">
        <v>944</v>
      </c>
      <c r="BZ29" s="184">
        <f t="shared" ref="BZ29:CE29" si="57">IF(IG29="F",,IF($BJ29&lt;0,0,IF(OR(AR30027="T",$FC29=1),BZ30027,IF($V29&lt;&gt;"Yes",ROUND(INT(IF(IF(DJ29&gt;$EX29,$EX29,DJ29)&lt;$EW29,ROUND(DJ29/$EW29,0)*$EW29,IF(DJ29&gt;$EX29,$EX29,DJ29))/$FA29),0)*$FA29,IF(ISERROR(($BJ29*((BZ30027*BZ$16)/SUMPRODUCT($BZ30027:$CL30027,$BZ$16:$CL$16)))/BZ$16),0,($BJ29*((BZ30027*BZ$16)/SUMPRODUCT($BZ30027:$CL30027,$BZ$16:$CL$16)))/BZ$16)))))</f>
        <v>0</v>
      </c>
      <c r="CA29" s="184">
        <f t="shared" si="57"/>
        <v>0</v>
      </c>
      <c r="CB29" s="184">
        <f t="shared" si="57"/>
        <v>0</v>
      </c>
      <c r="CC29" s="184">
        <f t="shared" si="57"/>
        <v>0</v>
      </c>
      <c r="CD29" s="184">
        <f t="shared" si="57"/>
        <v>0</v>
      </c>
      <c r="CE29" s="184">
        <f t="shared" si="57"/>
        <v>0</v>
      </c>
      <c r="CF29" s="184"/>
      <c r="CG29" s="184"/>
      <c r="CH29" s="184">
        <f>IF(IO29="F",,IF($BJ29&lt;0,0,IF(OR(AZ30027="T",$FC29=1),CH30027,IF($V29&lt;&gt;"Yes",ROUND(INT(IF(IF(DR29&gt;$EX29,$EX29,DR29)&lt;$EW29,ROUND(DR29/$EW29,0)*$EW29,IF(DR29&gt;$EX29,$EX29,DR29))/$FA29),0)*$FA29,IF(ISERROR(($BJ29*((CH30027*CH$16)/SUMPRODUCT($BZ30027:$CL30027,$BZ$16:$CL$16)))/CH$16),0,($BJ29*((CH30027*CH$16)/SUMPRODUCT($BZ30027:$CL30027,$BZ$16:$CL$16)))/CH$16)))))</f>
        <v>0</v>
      </c>
      <c r="CI29" s="184"/>
      <c r="CJ29" s="184">
        <f>IF(IQ29="F",,IF($BJ29&lt;0,0,IF(OR(BB30027="T",$FC29=1),CJ30027,IF($V29&lt;&gt;"Yes",ROUND(INT(IF(IF(DT29&gt;$EX29,$EX29,DT29)&lt;$EW29,ROUND(DT29/$EW29,0)*$EW29,IF(DT29&gt;$EX29,$EX29,DT29))/$FA29),0)*$FA29,IF(ISERROR(($BJ29*((CJ30027*CJ$16)/SUMPRODUCT($BZ30027:$CL30027,$BZ$16:$CL$16)))/CJ$16),0,($BJ29*((CJ30027*CJ$16)/SUMPRODUCT($BZ30027:$CL30027,$BZ$16:$CL$16)))/CJ$16)))))</f>
        <v>0</v>
      </c>
      <c r="CK29" s="184">
        <f>IF(IR29="F",,IF($BJ29&lt;0,0,IF(OR(BC30027="T",$FC29=1),CK30027,IF($V29&lt;&gt;"Yes",ROUND(INT(IF(IF(DU29&gt;$EX29,$EX29,DU29)&lt;$EW29,ROUND(DU29/$EW29,0)*$EW29,IF(DU29&gt;$EX29,$EX29,DU29))/$FA29),0)*$FA29,IF(ISERROR(($BJ29*((CK30027*CK$16)/SUMPRODUCT($BZ30027:$CL30027,$BZ$16:$CL$16)))/CK$16),0,($BJ29*((CK30027*CK$16)/SUMPRODUCT($BZ30027:$CL30027,$BZ$16:$CL$16)))/CK$16)))))</f>
        <v>0</v>
      </c>
      <c r="CL29" s="184"/>
      <c r="CM29" s="181">
        <f t="shared" si="40"/>
        <v>0</v>
      </c>
      <c r="CN29" s="185"/>
      <c r="CO29" s="185"/>
      <c r="CP29" s="185"/>
      <c r="CQ29" s="185"/>
      <c r="CR29" s="185"/>
      <c r="CS29" s="185"/>
      <c r="CT29" s="176">
        <f t="shared" si="41"/>
        <v>0</v>
      </c>
      <c r="CU29" s="176">
        <f t="shared" si="41"/>
        <v>0</v>
      </c>
      <c r="CV29" s="176">
        <f t="shared" si="41"/>
        <v>0</v>
      </c>
      <c r="CW29" s="176">
        <f t="shared" si="41"/>
        <v>0</v>
      </c>
      <c r="CX29" s="176">
        <f t="shared" si="41"/>
        <v>0</v>
      </c>
      <c r="CY29" s="176">
        <f t="shared" si="41"/>
        <v>0</v>
      </c>
      <c r="CZ29" s="200" t="s">
        <v>944</v>
      </c>
      <c r="DA29" s="201" t="s">
        <v>944</v>
      </c>
      <c r="DB29" s="67">
        <f>IF(V29:V82="Yes",0,IF(FB29="",IF(ISERROR(VLOOKUP(BH29,$A$25024:$B$25027,2,FALSE)),0,VLOOKUP(BH29,$A$25024:$B$25027,2,FALSE)),FB29))</f>
        <v>0</v>
      </c>
      <c r="DC29" s="67">
        <f t="shared" si="42"/>
        <v>0</v>
      </c>
      <c r="DD29" s="67">
        <f t="shared" si="43"/>
        <v>0</v>
      </c>
      <c r="DE29" s="202">
        <v>150</v>
      </c>
      <c r="DF29" s="202">
        <v>470000</v>
      </c>
      <c r="DG29" s="67">
        <f t="shared" si="44"/>
        <v>3133.33</v>
      </c>
      <c r="DH29" s="67">
        <f t="shared" si="45"/>
        <v>0</v>
      </c>
      <c r="DI29" s="67">
        <f t="shared" si="46"/>
        <v>0</v>
      </c>
      <c r="DJ29" s="188">
        <f t="shared" si="47"/>
        <v>0</v>
      </c>
      <c r="DK29" s="188">
        <f t="shared" si="47"/>
        <v>0</v>
      </c>
      <c r="DL29" s="188">
        <f t="shared" si="47"/>
        <v>0</v>
      </c>
      <c r="DM29" s="188">
        <f t="shared" si="47"/>
        <v>0</v>
      </c>
      <c r="DN29" s="188">
        <f t="shared" si="47"/>
        <v>0</v>
      </c>
      <c r="DO29" s="188">
        <f t="shared" si="47"/>
        <v>0</v>
      </c>
      <c r="DP29" s="188">
        <f t="shared" si="47"/>
        <v>0</v>
      </c>
      <c r="DQ29" s="188">
        <f t="shared" si="47"/>
        <v>0</v>
      </c>
      <c r="DR29" s="188">
        <f t="shared" si="47"/>
        <v>0</v>
      </c>
      <c r="DS29" s="188">
        <f t="shared" si="47"/>
        <v>0</v>
      </c>
      <c r="DT29" s="188">
        <f t="shared" si="47"/>
        <v>0</v>
      </c>
      <c r="DU29" s="188">
        <f t="shared" si="47"/>
        <v>0</v>
      </c>
      <c r="DV29" s="188">
        <f t="shared" si="47"/>
        <v>0</v>
      </c>
      <c r="DW29" s="67">
        <f t="shared" si="48"/>
        <v>0</v>
      </c>
      <c r="DX29" s="67">
        <f t="shared" si="48"/>
        <v>0</v>
      </c>
      <c r="DY29" s="67">
        <f t="shared" si="48"/>
        <v>0</v>
      </c>
      <c r="DZ29" s="67">
        <f t="shared" si="48"/>
        <v>0</v>
      </c>
      <c r="EA29" s="67">
        <f t="shared" si="48"/>
        <v>0</v>
      </c>
      <c r="EB29" s="67">
        <f t="shared" si="48"/>
        <v>0</v>
      </c>
      <c r="EC29" s="67">
        <f t="shared" si="48"/>
        <v>0</v>
      </c>
      <c r="ED29" s="67">
        <f t="shared" si="48"/>
        <v>0</v>
      </c>
      <c r="EE29" s="67">
        <f t="shared" si="48"/>
        <v>0</v>
      </c>
      <c r="EF29" s="67">
        <f t="shared" si="48"/>
        <v>0</v>
      </c>
      <c r="EG29" s="67">
        <f t="shared" si="48"/>
        <v>0</v>
      </c>
      <c r="EH29" s="67">
        <f t="shared" si="48"/>
        <v>0</v>
      </c>
      <c r="EI29" s="67">
        <f t="shared" si="48"/>
        <v>0</v>
      </c>
      <c r="EJ29" s="203">
        <v>113.1</v>
      </c>
      <c r="EK29" s="203">
        <v>261.39</v>
      </c>
      <c r="EL29" s="203">
        <v>475.03</v>
      </c>
      <c r="EM29" s="203">
        <v>678.61</v>
      </c>
      <c r="EN29" s="203">
        <v>331.76</v>
      </c>
      <c r="EO29" s="203">
        <v>294.06</v>
      </c>
      <c r="EP29" s="203">
        <v>80.430000000000007</v>
      </c>
      <c r="EQ29" s="203">
        <v>143.26</v>
      </c>
      <c r="ER29" s="203">
        <v>75.400000000000006</v>
      </c>
      <c r="ES29" s="203">
        <v>40.21</v>
      </c>
      <c r="ET29" s="203">
        <v>15.08</v>
      </c>
      <c r="EU29" s="203">
        <v>45.24</v>
      </c>
      <c r="EV29" s="203">
        <v>37.700000000000003</v>
      </c>
      <c r="EW29" s="67">
        <f t="shared" si="49"/>
        <v>1</v>
      </c>
      <c r="EX29" s="67">
        <f t="shared" si="50"/>
        <v>9999999</v>
      </c>
      <c r="EY29" s="67">
        <f t="shared" si="51"/>
        <v>1</v>
      </c>
      <c r="EZ29" s="67">
        <f t="shared" si="52"/>
        <v>9999999</v>
      </c>
      <c r="FA29" s="67">
        <f t="shared" si="53"/>
        <v>1</v>
      </c>
      <c r="FC29" s="202">
        <v>0</v>
      </c>
      <c r="FD29" s="67" t="str">
        <f t="shared" si="54"/>
        <v/>
      </c>
      <c r="FE29" s="202">
        <v>205010</v>
      </c>
      <c r="FF29" s="202">
        <v>8687673</v>
      </c>
      <c r="FG29" s="190">
        <f t="shared" si="55"/>
        <v>0</v>
      </c>
      <c r="FH29" s="190">
        <f t="shared" si="55"/>
        <v>0</v>
      </c>
      <c r="FI29" s="190">
        <f t="shared" si="55"/>
        <v>0</v>
      </c>
      <c r="FJ29" s="190">
        <f t="shared" si="55"/>
        <v>0</v>
      </c>
      <c r="FK29" s="190">
        <f t="shared" si="55"/>
        <v>0</v>
      </c>
      <c r="FL29" s="190">
        <f t="shared" si="55"/>
        <v>0</v>
      </c>
      <c r="FM29" s="190">
        <f t="shared" si="55"/>
        <v>0</v>
      </c>
      <c r="FN29" s="190">
        <f t="shared" si="55"/>
        <v>0</v>
      </c>
      <c r="FO29" s="190">
        <f t="shared" si="55"/>
        <v>0</v>
      </c>
      <c r="FP29" s="190">
        <f t="shared" si="55"/>
        <v>0</v>
      </c>
      <c r="FQ29" s="190">
        <f t="shared" si="55"/>
        <v>0</v>
      </c>
      <c r="FR29" s="190">
        <f t="shared" si="55"/>
        <v>0</v>
      </c>
      <c r="FS29" s="190">
        <f t="shared" si="55"/>
        <v>0</v>
      </c>
      <c r="HL29" s="204" t="s">
        <v>944</v>
      </c>
      <c r="HM29" s="204" t="s">
        <v>944</v>
      </c>
      <c r="HN29" s="204" t="s">
        <v>944</v>
      </c>
      <c r="HO29" s="204" t="s">
        <v>944</v>
      </c>
      <c r="HP29" s="205" t="s">
        <v>942</v>
      </c>
      <c r="HQ29" s="202">
        <v>0</v>
      </c>
      <c r="HR29" s="202" t="s">
        <v>942</v>
      </c>
      <c r="HS29" s="202">
        <v>0</v>
      </c>
      <c r="HT29" s="133">
        <f t="shared" ref="HT29:IF29" si="58">(BZ$29*$AB$29)*IF((0+($CN$29="X")+($CO$29="X")+($CP$29="X")+($CQ$29="X")+($CR$29="X")+($CS$29="X"))=0,0,1)</f>
        <v>0</v>
      </c>
      <c r="HU29" s="133">
        <f t="shared" si="58"/>
        <v>0</v>
      </c>
      <c r="HV29" s="133">
        <f t="shared" si="58"/>
        <v>0</v>
      </c>
      <c r="HW29" s="133">
        <f t="shared" si="58"/>
        <v>0</v>
      </c>
      <c r="HX29" s="133">
        <f t="shared" si="58"/>
        <v>0</v>
      </c>
      <c r="HY29" s="133">
        <f t="shared" si="58"/>
        <v>0</v>
      </c>
      <c r="HZ29" s="133">
        <f t="shared" si="58"/>
        <v>0</v>
      </c>
      <c r="IA29" s="133">
        <f t="shared" si="58"/>
        <v>0</v>
      </c>
      <c r="IB29" s="133">
        <f t="shared" si="58"/>
        <v>0</v>
      </c>
      <c r="IC29" s="133">
        <f t="shared" si="58"/>
        <v>0</v>
      </c>
      <c r="ID29" s="133">
        <f t="shared" si="58"/>
        <v>0</v>
      </c>
      <c r="IE29" s="133">
        <f t="shared" si="58"/>
        <v>0</v>
      </c>
      <c r="IF29" s="133">
        <f t="shared" si="58"/>
        <v>0</v>
      </c>
      <c r="IG29" s="202" t="s">
        <v>943</v>
      </c>
      <c r="IH29" s="202" t="s">
        <v>943</v>
      </c>
      <c r="II29" s="202" t="s">
        <v>943</v>
      </c>
      <c r="IJ29" s="202" t="s">
        <v>943</v>
      </c>
      <c r="IK29" s="202" t="s">
        <v>943</v>
      </c>
      <c r="IL29" s="202" t="s">
        <v>943</v>
      </c>
      <c r="IM29" s="202" t="s">
        <v>943</v>
      </c>
      <c r="IN29" s="202" t="s">
        <v>943</v>
      </c>
      <c r="IO29" s="202" t="s">
        <v>943</v>
      </c>
      <c r="IP29" s="202" t="s">
        <v>943</v>
      </c>
      <c r="IQ29" s="202" t="s">
        <v>943</v>
      </c>
      <c r="IR29" s="202" t="s">
        <v>943</v>
      </c>
      <c r="IS29" s="202" t="s">
        <v>943</v>
      </c>
    </row>
    <row r="30" spans="2:253" ht="12.75" customHeight="1" x14ac:dyDescent="0.2">
      <c r="B30" s="67" t="s">
        <v>937</v>
      </c>
      <c r="C30" s="67">
        <v>7100539</v>
      </c>
      <c r="D30" s="153"/>
      <c r="E30" s="157"/>
      <c r="F30" s="155"/>
      <c r="G30" s="156"/>
      <c r="H30" s="157"/>
      <c r="I30" s="158">
        <v>9200233</v>
      </c>
      <c r="J30" s="159" t="str">
        <f t="shared" si="26"/>
        <v>CEDAR AND ROSE/JLA HOME</v>
      </c>
      <c r="K30" s="160"/>
      <c r="L30" s="160"/>
      <c r="M30" s="194"/>
      <c r="N30" s="162" t="s">
        <v>945</v>
      </c>
      <c r="O30" s="162" t="s">
        <v>946</v>
      </c>
      <c r="P30" s="206"/>
      <c r="Q30" s="207"/>
      <c r="R30" s="208"/>
      <c r="S30" s="208"/>
      <c r="T30" s="166" t="s">
        <v>940</v>
      </c>
      <c r="U30" s="208" t="s">
        <v>944</v>
      </c>
      <c r="V30" s="208" t="s">
        <v>944</v>
      </c>
      <c r="W30" s="209" t="str">
        <f t="shared" si="27"/>
        <v>Domestic</v>
      </c>
      <c r="X30" s="208" t="s">
        <v>944</v>
      </c>
      <c r="Y30" s="208" t="s">
        <v>944</v>
      </c>
      <c r="Z30" s="208" t="s">
        <v>944</v>
      </c>
      <c r="AA30" s="210">
        <v>48.4</v>
      </c>
      <c r="AB30" s="210">
        <v>180</v>
      </c>
      <c r="AC30" s="168">
        <f t="shared" si="28"/>
        <v>0.73109999999999997</v>
      </c>
      <c r="AD30" s="169"/>
      <c r="AE30" s="169"/>
      <c r="AF30" s="168" t="str">
        <f t="shared" si="29"/>
        <v>_</v>
      </c>
      <c r="AG30" s="196" t="s">
        <v>944</v>
      </c>
      <c r="AH30" s="196" t="s">
        <v>944</v>
      </c>
      <c r="AI30" s="196" t="s">
        <v>944</v>
      </c>
      <c r="AJ30" s="196" t="s">
        <v>944</v>
      </c>
      <c r="AK30" s="196" t="s">
        <v>944</v>
      </c>
      <c r="AL30" s="196" t="s">
        <v>944</v>
      </c>
      <c r="AM30" s="196" t="s">
        <v>944</v>
      </c>
      <c r="AN30" s="196" t="s">
        <v>944</v>
      </c>
      <c r="AO30" s="196" t="s">
        <v>944</v>
      </c>
      <c r="AP30" s="196" t="s">
        <v>944</v>
      </c>
      <c r="AQ30" s="198" t="s">
        <v>944</v>
      </c>
      <c r="AR30" s="199" t="s">
        <v>944</v>
      </c>
      <c r="AS30" s="199" t="s">
        <v>944</v>
      </c>
      <c r="AT30" s="199" t="s">
        <v>944</v>
      </c>
      <c r="AU30" s="199" t="s">
        <v>944</v>
      </c>
      <c r="AV30" s="199" t="s">
        <v>944</v>
      </c>
      <c r="AW30" s="199" t="s">
        <v>944</v>
      </c>
      <c r="AX30" s="199" t="s">
        <v>944</v>
      </c>
      <c r="AY30" s="199" t="s">
        <v>944</v>
      </c>
      <c r="AZ30" s="199" t="s">
        <v>944</v>
      </c>
      <c r="BA30" s="199" t="s">
        <v>944</v>
      </c>
      <c r="BB30" s="199" t="s">
        <v>944</v>
      </c>
      <c r="BC30" s="199" t="s">
        <v>944</v>
      </c>
      <c r="BD30" s="199" t="s">
        <v>944</v>
      </c>
      <c r="BE30" s="172"/>
      <c r="BF30" s="173"/>
      <c r="BG30" s="174"/>
      <c r="BH30" s="200" t="s">
        <v>944</v>
      </c>
      <c r="BI30" s="176" t="str">
        <f t="shared" si="30"/>
        <v/>
      </c>
      <c r="BJ30" s="177"/>
      <c r="BK30" s="178">
        <f t="shared" si="31"/>
        <v>8.7999999999999995E-2</v>
      </c>
      <c r="BL30" s="178">
        <f t="shared" si="32"/>
        <v>8.7999999999999995E-2</v>
      </c>
      <c r="BM30" s="179"/>
      <c r="BN30" s="179"/>
      <c r="BO30" s="179"/>
      <c r="BP30" s="179"/>
      <c r="BQ30" s="179">
        <v>2</v>
      </c>
      <c r="BR30" s="176">
        <f t="shared" si="33"/>
        <v>178</v>
      </c>
      <c r="BS30" s="176">
        <f t="shared" si="34"/>
        <v>0</v>
      </c>
      <c r="BT30" s="180">
        <f t="shared" si="35"/>
        <v>-446</v>
      </c>
      <c r="BU30" s="181">
        <f t="shared" si="36"/>
        <v>446</v>
      </c>
      <c r="BV30" s="182" t="str">
        <f t="shared" si="37"/>
        <v/>
      </c>
      <c r="BW30" s="183">
        <f t="shared" si="38"/>
        <v>21586</v>
      </c>
      <c r="BX30" s="183">
        <f t="shared" si="39"/>
        <v>80280</v>
      </c>
      <c r="BY30" s="199" t="s">
        <v>944</v>
      </c>
      <c r="BZ30" s="184">
        <v>4</v>
      </c>
      <c r="CA30" s="184">
        <v>4</v>
      </c>
      <c r="CB30" s="184">
        <v>4</v>
      </c>
      <c r="CC30" s="184">
        <v>2</v>
      </c>
      <c r="CD30" s="184">
        <v>2</v>
      </c>
      <c r="CE30" s="184">
        <v>2</v>
      </c>
      <c r="CF30" s="184"/>
      <c r="CG30" s="184"/>
      <c r="CH30" s="184">
        <v>2</v>
      </c>
      <c r="CI30" s="184"/>
      <c r="CJ30" s="184">
        <v>2</v>
      </c>
      <c r="CK30" s="184">
        <v>2</v>
      </c>
      <c r="CL30" s="184"/>
      <c r="CM30" s="181">
        <f t="shared" si="40"/>
        <v>0</v>
      </c>
      <c r="CN30" s="185"/>
      <c r="CO30" s="186" t="s">
        <v>941</v>
      </c>
      <c r="CP30" s="185"/>
      <c r="CQ30" s="185"/>
      <c r="CR30" s="185"/>
      <c r="CS30" s="185"/>
      <c r="CT30" s="176">
        <f t="shared" si="41"/>
        <v>0</v>
      </c>
      <c r="CU30" s="176">
        <f t="shared" si="41"/>
        <v>446</v>
      </c>
      <c r="CV30" s="176">
        <f t="shared" si="41"/>
        <v>0</v>
      </c>
      <c r="CW30" s="176">
        <f t="shared" si="41"/>
        <v>0</v>
      </c>
      <c r="CX30" s="176">
        <f t="shared" si="41"/>
        <v>0</v>
      </c>
      <c r="CY30" s="176">
        <f t="shared" si="41"/>
        <v>0</v>
      </c>
      <c r="CZ30" s="200" t="s">
        <v>944</v>
      </c>
      <c r="DA30" s="201" t="s">
        <v>944</v>
      </c>
      <c r="DB30" s="67">
        <f>IF(V30:V82="Yes",0,IF(FB30="",IF(ISERROR(VLOOKUP(BH30,$A$25024:$B$25027,2,FALSE)),0,VLOOKUP(BH30,$A$25024:$B$25027,2,FALSE)),FB30))</f>
        <v>0</v>
      </c>
      <c r="DC30" s="67">
        <f t="shared" si="42"/>
        <v>0</v>
      </c>
      <c r="DD30" s="67">
        <f t="shared" si="43"/>
        <v>0</v>
      </c>
      <c r="DE30" s="202">
        <v>150</v>
      </c>
      <c r="DF30" s="202">
        <v>470000</v>
      </c>
      <c r="DG30" s="67">
        <f t="shared" si="44"/>
        <v>3133.33</v>
      </c>
      <c r="DH30" s="67">
        <f t="shared" si="45"/>
        <v>0</v>
      </c>
      <c r="DI30" s="67">
        <f t="shared" si="46"/>
        <v>0</v>
      </c>
      <c r="DJ30" s="188">
        <f t="shared" si="47"/>
        <v>0</v>
      </c>
      <c r="DK30" s="188">
        <f t="shared" si="47"/>
        <v>0</v>
      </c>
      <c r="DL30" s="188">
        <f t="shared" si="47"/>
        <v>0</v>
      </c>
      <c r="DM30" s="188">
        <f t="shared" si="47"/>
        <v>0</v>
      </c>
      <c r="DN30" s="188">
        <f t="shared" si="47"/>
        <v>0</v>
      </c>
      <c r="DO30" s="188">
        <f t="shared" si="47"/>
        <v>0</v>
      </c>
      <c r="DP30" s="188">
        <f t="shared" si="47"/>
        <v>0</v>
      </c>
      <c r="DQ30" s="188">
        <f t="shared" si="47"/>
        <v>0</v>
      </c>
      <c r="DR30" s="188">
        <f t="shared" si="47"/>
        <v>0</v>
      </c>
      <c r="DS30" s="188">
        <f t="shared" si="47"/>
        <v>0</v>
      </c>
      <c r="DT30" s="188">
        <f t="shared" si="47"/>
        <v>0</v>
      </c>
      <c r="DU30" s="188">
        <f t="shared" si="47"/>
        <v>0</v>
      </c>
      <c r="DV30" s="188">
        <f t="shared" si="47"/>
        <v>0</v>
      </c>
      <c r="DW30" s="67">
        <f t="shared" si="48"/>
        <v>0</v>
      </c>
      <c r="DX30" s="67">
        <f t="shared" si="48"/>
        <v>0</v>
      </c>
      <c r="DY30" s="67">
        <f t="shared" si="48"/>
        <v>0</v>
      </c>
      <c r="DZ30" s="67">
        <f t="shared" si="48"/>
        <v>0</v>
      </c>
      <c r="EA30" s="67">
        <f t="shared" si="48"/>
        <v>0</v>
      </c>
      <c r="EB30" s="67">
        <f t="shared" si="48"/>
        <v>0</v>
      </c>
      <c r="EC30" s="67">
        <f t="shared" si="48"/>
        <v>0</v>
      </c>
      <c r="ED30" s="67">
        <f t="shared" si="48"/>
        <v>0</v>
      </c>
      <c r="EE30" s="67">
        <f t="shared" si="48"/>
        <v>0</v>
      </c>
      <c r="EF30" s="67">
        <f t="shared" si="48"/>
        <v>0</v>
      </c>
      <c r="EG30" s="67">
        <f t="shared" si="48"/>
        <v>0</v>
      </c>
      <c r="EH30" s="67">
        <f t="shared" si="48"/>
        <v>0</v>
      </c>
      <c r="EI30" s="67">
        <f t="shared" si="48"/>
        <v>0</v>
      </c>
      <c r="EJ30" s="203">
        <v>113.1</v>
      </c>
      <c r="EK30" s="203">
        <v>261.39</v>
      </c>
      <c r="EL30" s="203">
        <v>475.03</v>
      </c>
      <c r="EM30" s="203">
        <v>678.61</v>
      </c>
      <c r="EN30" s="203">
        <v>331.76</v>
      </c>
      <c r="EO30" s="203">
        <v>294.06</v>
      </c>
      <c r="EP30" s="203">
        <v>80.430000000000007</v>
      </c>
      <c r="EQ30" s="203">
        <v>143.26</v>
      </c>
      <c r="ER30" s="203">
        <v>75.400000000000006</v>
      </c>
      <c r="ES30" s="203">
        <v>40.21</v>
      </c>
      <c r="ET30" s="203">
        <v>15.08</v>
      </c>
      <c r="EU30" s="203">
        <v>45.24</v>
      </c>
      <c r="EV30" s="203">
        <v>37.700000000000003</v>
      </c>
      <c r="EW30" s="67">
        <f t="shared" si="49"/>
        <v>1</v>
      </c>
      <c r="EX30" s="67">
        <f t="shared" si="50"/>
        <v>9999999</v>
      </c>
      <c r="EY30" s="67">
        <f t="shared" si="51"/>
        <v>1</v>
      </c>
      <c r="EZ30" s="67">
        <f t="shared" si="52"/>
        <v>9999999</v>
      </c>
      <c r="FA30" s="67">
        <f t="shared" si="53"/>
        <v>2</v>
      </c>
      <c r="FC30" s="202">
        <v>0</v>
      </c>
      <c r="FD30" s="67" t="str">
        <f t="shared" si="54"/>
        <v/>
      </c>
      <c r="FE30" s="202">
        <v>205010</v>
      </c>
      <c r="FF30" s="202">
        <v>8687674</v>
      </c>
      <c r="FG30" s="190">
        <f t="shared" si="55"/>
        <v>0</v>
      </c>
      <c r="FH30" s="190">
        <f t="shared" si="55"/>
        <v>0</v>
      </c>
      <c r="FI30" s="190">
        <f t="shared" si="55"/>
        <v>0</v>
      </c>
      <c r="FJ30" s="190">
        <f t="shared" si="55"/>
        <v>0</v>
      </c>
      <c r="FK30" s="190">
        <f t="shared" si="55"/>
        <v>0</v>
      </c>
      <c r="FL30" s="190">
        <f t="shared" si="55"/>
        <v>0</v>
      </c>
      <c r="FM30" s="190">
        <f t="shared" si="55"/>
        <v>0</v>
      </c>
      <c r="FN30" s="190">
        <f t="shared" si="55"/>
        <v>0</v>
      </c>
      <c r="FO30" s="190">
        <f t="shared" si="55"/>
        <v>0</v>
      </c>
      <c r="FP30" s="190">
        <f t="shared" si="55"/>
        <v>0</v>
      </c>
      <c r="FQ30" s="190">
        <f t="shared" si="55"/>
        <v>0</v>
      </c>
      <c r="FR30" s="190">
        <f t="shared" si="55"/>
        <v>0</v>
      </c>
      <c r="FS30" s="190">
        <f t="shared" si="55"/>
        <v>0</v>
      </c>
      <c r="HL30" s="204" t="s">
        <v>944</v>
      </c>
      <c r="HM30" s="204" t="s">
        <v>944</v>
      </c>
      <c r="HN30" s="204" t="s">
        <v>944</v>
      </c>
      <c r="HO30" s="204" t="s">
        <v>944</v>
      </c>
      <c r="HP30" s="205" t="s">
        <v>942</v>
      </c>
      <c r="HQ30" s="202">
        <v>0</v>
      </c>
      <c r="HR30" s="202" t="s">
        <v>942</v>
      </c>
      <c r="HS30" s="202">
        <v>0</v>
      </c>
      <c r="HT30" s="133">
        <f t="shared" ref="HT30:IF30" si="59">(BZ$30*$AB$30)*IF((0+($CN$30="X")+($CO$30="X")+($CP$30="X")+($CQ$30="X")+($CR$30="X")+($CS$30="X"))=0,0,1)</f>
        <v>720</v>
      </c>
      <c r="HU30" s="133">
        <f t="shared" si="59"/>
        <v>720</v>
      </c>
      <c r="HV30" s="133">
        <f t="shared" si="59"/>
        <v>720</v>
      </c>
      <c r="HW30" s="133">
        <f t="shared" si="59"/>
        <v>360</v>
      </c>
      <c r="HX30" s="133">
        <f t="shared" si="59"/>
        <v>360</v>
      </c>
      <c r="HY30" s="133">
        <f t="shared" si="59"/>
        <v>360</v>
      </c>
      <c r="HZ30" s="133">
        <f t="shared" si="59"/>
        <v>0</v>
      </c>
      <c r="IA30" s="133">
        <f t="shared" si="59"/>
        <v>0</v>
      </c>
      <c r="IB30" s="133">
        <f t="shared" si="59"/>
        <v>360</v>
      </c>
      <c r="IC30" s="133">
        <f t="shared" si="59"/>
        <v>0</v>
      </c>
      <c r="ID30" s="133">
        <f t="shared" si="59"/>
        <v>360</v>
      </c>
      <c r="IE30" s="133">
        <f t="shared" si="59"/>
        <v>360</v>
      </c>
      <c r="IF30" s="133">
        <f t="shared" si="59"/>
        <v>0</v>
      </c>
      <c r="IG30" s="202" t="s">
        <v>943</v>
      </c>
      <c r="IH30" s="202" t="s">
        <v>943</v>
      </c>
      <c r="II30" s="202" t="s">
        <v>943</v>
      </c>
      <c r="IJ30" s="202" t="s">
        <v>943</v>
      </c>
      <c r="IK30" s="202" t="s">
        <v>943</v>
      </c>
      <c r="IL30" s="202" t="s">
        <v>943</v>
      </c>
      <c r="IM30" s="202" t="s">
        <v>943</v>
      </c>
      <c r="IN30" s="202" t="s">
        <v>943</v>
      </c>
      <c r="IO30" s="202" t="s">
        <v>943</v>
      </c>
      <c r="IP30" s="202" t="s">
        <v>943</v>
      </c>
      <c r="IQ30" s="202" t="s">
        <v>943</v>
      </c>
      <c r="IR30" s="202" t="s">
        <v>943</v>
      </c>
      <c r="IS30" s="202" t="s">
        <v>943</v>
      </c>
    </row>
    <row r="31" spans="2:253" ht="12.75" customHeight="1" x14ac:dyDescent="0.2">
      <c r="B31" s="67" t="s">
        <v>937</v>
      </c>
      <c r="C31" s="67">
        <v>7100539</v>
      </c>
      <c r="D31" s="153"/>
      <c r="E31" s="157"/>
      <c r="F31" s="155"/>
      <c r="G31" s="156"/>
      <c r="H31" s="157"/>
      <c r="I31" s="158">
        <v>9200233</v>
      </c>
      <c r="J31" s="159" t="str">
        <f t="shared" si="26"/>
        <v>CEDAR AND ROSE/JLA HOME</v>
      </c>
      <c r="K31" s="160"/>
      <c r="L31" s="160"/>
      <c r="M31" s="194"/>
      <c r="N31" s="162" t="s">
        <v>945</v>
      </c>
      <c r="O31" s="162" t="s">
        <v>946</v>
      </c>
      <c r="P31" s="206"/>
      <c r="Q31" s="207"/>
      <c r="R31" s="208"/>
      <c r="S31" s="208"/>
      <c r="T31" s="197" t="s">
        <v>940</v>
      </c>
      <c r="U31" s="208" t="s">
        <v>944</v>
      </c>
      <c r="V31" s="208" t="s">
        <v>944</v>
      </c>
      <c r="W31" s="209" t="str">
        <f t="shared" si="27"/>
        <v>Domestic</v>
      </c>
      <c r="X31" s="208" t="s">
        <v>944</v>
      </c>
      <c r="Y31" s="208" t="s">
        <v>944</v>
      </c>
      <c r="Z31" s="208" t="s">
        <v>944</v>
      </c>
      <c r="AA31" s="210">
        <v>54.4</v>
      </c>
      <c r="AB31" s="210">
        <v>200</v>
      </c>
      <c r="AC31" s="168">
        <f t="shared" si="28"/>
        <v>0.72799999999999998</v>
      </c>
      <c r="AD31" s="169"/>
      <c r="AE31" s="169"/>
      <c r="AF31" s="168" t="str">
        <f t="shared" si="29"/>
        <v>_</v>
      </c>
      <c r="AG31" s="196" t="s">
        <v>944</v>
      </c>
      <c r="AH31" s="196" t="s">
        <v>944</v>
      </c>
      <c r="AI31" s="196" t="s">
        <v>944</v>
      </c>
      <c r="AJ31" s="196" t="s">
        <v>944</v>
      </c>
      <c r="AK31" s="196" t="s">
        <v>944</v>
      </c>
      <c r="AL31" s="196" t="s">
        <v>944</v>
      </c>
      <c r="AM31" s="196" t="s">
        <v>944</v>
      </c>
      <c r="AN31" s="196" t="s">
        <v>944</v>
      </c>
      <c r="AO31" s="196" t="s">
        <v>944</v>
      </c>
      <c r="AP31" s="196" t="s">
        <v>944</v>
      </c>
      <c r="AQ31" s="198" t="s">
        <v>944</v>
      </c>
      <c r="AR31" s="199" t="s">
        <v>944</v>
      </c>
      <c r="AS31" s="199" t="s">
        <v>944</v>
      </c>
      <c r="AT31" s="199" t="s">
        <v>944</v>
      </c>
      <c r="AU31" s="199" t="s">
        <v>944</v>
      </c>
      <c r="AV31" s="199" t="s">
        <v>944</v>
      </c>
      <c r="AW31" s="199" t="s">
        <v>944</v>
      </c>
      <c r="AX31" s="199" t="s">
        <v>944</v>
      </c>
      <c r="AY31" s="199" t="s">
        <v>944</v>
      </c>
      <c r="AZ31" s="199" t="s">
        <v>944</v>
      </c>
      <c r="BA31" s="199" t="s">
        <v>944</v>
      </c>
      <c r="BB31" s="199" t="s">
        <v>944</v>
      </c>
      <c r="BC31" s="199" t="s">
        <v>944</v>
      </c>
      <c r="BD31" s="199" t="s">
        <v>944</v>
      </c>
      <c r="BE31" s="172"/>
      <c r="BF31" s="173"/>
      <c r="BG31" s="174"/>
      <c r="BH31" s="200" t="s">
        <v>944</v>
      </c>
      <c r="BI31" s="176" t="str">
        <f t="shared" si="30"/>
        <v/>
      </c>
      <c r="BJ31" s="177"/>
      <c r="BK31" s="178">
        <f t="shared" si="31"/>
        <v>0.121</v>
      </c>
      <c r="BL31" s="178">
        <f t="shared" si="32"/>
        <v>0.121</v>
      </c>
      <c r="BM31" s="179"/>
      <c r="BN31" s="179"/>
      <c r="BO31" s="179"/>
      <c r="BP31" s="179"/>
      <c r="BQ31" s="179">
        <v>2</v>
      </c>
      <c r="BR31" s="176">
        <f t="shared" si="33"/>
        <v>178</v>
      </c>
      <c r="BS31" s="176">
        <f t="shared" si="34"/>
        <v>0</v>
      </c>
      <c r="BT31" s="180">
        <f t="shared" si="35"/>
        <v>-612</v>
      </c>
      <c r="BU31" s="181">
        <f t="shared" si="36"/>
        <v>612</v>
      </c>
      <c r="BV31" s="182" t="str">
        <f t="shared" si="37"/>
        <v/>
      </c>
      <c r="BW31" s="183">
        <f t="shared" si="38"/>
        <v>33293</v>
      </c>
      <c r="BX31" s="183">
        <f t="shared" si="39"/>
        <v>122400</v>
      </c>
      <c r="BY31" s="199" t="s">
        <v>944</v>
      </c>
      <c r="BZ31" s="184">
        <v>6</v>
      </c>
      <c r="CA31" s="184">
        <v>4</v>
      </c>
      <c r="CB31" s="184">
        <v>4</v>
      </c>
      <c r="CC31" s="184">
        <v>4</v>
      </c>
      <c r="CD31" s="184">
        <v>4</v>
      </c>
      <c r="CE31" s="184">
        <v>2</v>
      </c>
      <c r="CF31" s="184"/>
      <c r="CG31" s="184"/>
      <c r="CH31" s="184">
        <v>2</v>
      </c>
      <c r="CI31" s="184"/>
      <c r="CJ31" s="184">
        <v>2</v>
      </c>
      <c r="CK31" s="184">
        <v>2</v>
      </c>
      <c r="CL31" s="184"/>
      <c r="CM31" s="181">
        <f t="shared" si="40"/>
        <v>0</v>
      </c>
      <c r="CN31" s="185"/>
      <c r="CO31" s="186" t="s">
        <v>941</v>
      </c>
      <c r="CP31" s="185"/>
      <c r="CQ31" s="185"/>
      <c r="CR31" s="185"/>
      <c r="CS31" s="185"/>
      <c r="CT31" s="176">
        <f t="shared" si="41"/>
        <v>0</v>
      </c>
      <c r="CU31" s="176">
        <f t="shared" si="41"/>
        <v>612</v>
      </c>
      <c r="CV31" s="176">
        <f t="shared" si="41"/>
        <v>0</v>
      </c>
      <c r="CW31" s="176">
        <f t="shared" si="41"/>
        <v>0</v>
      </c>
      <c r="CX31" s="176">
        <f t="shared" si="41"/>
        <v>0</v>
      </c>
      <c r="CY31" s="176">
        <f t="shared" si="41"/>
        <v>0</v>
      </c>
      <c r="CZ31" s="200" t="s">
        <v>944</v>
      </c>
      <c r="DA31" s="201" t="s">
        <v>944</v>
      </c>
      <c r="DB31" s="67">
        <f>IF(V31:V82="Yes",0,IF(FB31="",IF(ISERROR(VLOOKUP(BH31,$A$25024:$B$25027,2,FALSE)),0,VLOOKUP(BH31,$A$25024:$B$25027,2,FALSE)),FB31))</f>
        <v>0</v>
      </c>
      <c r="DC31" s="67">
        <f t="shared" si="42"/>
        <v>0</v>
      </c>
      <c r="DD31" s="67">
        <f t="shared" si="43"/>
        <v>0</v>
      </c>
      <c r="DE31" s="202">
        <v>150</v>
      </c>
      <c r="DF31" s="202">
        <v>470000</v>
      </c>
      <c r="DG31" s="67">
        <f t="shared" si="44"/>
        <v>3133.33</v>
      </c>
      <c r="DH31" s="67">
        <f t="shared" si="45"/>
        <v>0</v>
      </c>
      <c r="DI31" s="67">
        <f t="shared" si="46"/>
        <v>0</v>
      </c>
      <c r="DJ31" s="188">
        <f t="shared" si="47"/>
        <v>0</v>
      </c>
      <c r="DK31" s="188">
        <f t="shared" si="47"/>
        <v>0</v>
      </c>
      <c r="DL31" s="188">
        <f t="shared" si="47"/>
        <v>0</v>
      </c>
      <c r="DM31" s="188">
        <f t="shared" si="47"/>
        <v>0</v>
      </c>
      <c r="DN31" s="188">
        <f t="shared" si="47"/>
        <v>0</v>
      </c>
      <c r="DO31" s="188">
        <f t="shared" si="47"/>
        <v>0</v>
      </c>
      <c r="DP31" s="188">
        <f t="shared" si="47"/>
        <v>0</v>
      </c>
      <c r="DQ31" s="188">
        <f t="shared" si="47"/>
        <v>0</v>
      </c>
      <c r="DR31" s="188">
        <f t="shared" si="47"/>
        <v>0</v>
      </c>
      <c r="DS31" s="188">
        <f t="shared" si="47"/>
        <v>0</v>
      </c>
      <c r="DT31" s="188">
        <f t="shared" si="47"/>
        <v>0</v>
      </c>
      <c r="DU31" s="188">
        <f t="shared" si="47"/>
        <v>0</v>
      </c>
      <c r="DV31" s="188">
        <f t="shared" si="47"/>
        <v>0</v>
      </c>
      <c r="DW31" s="67">
        <f t="shared" si="48"/>
        <v>0</v>
      </c>
      <c r="DX31" s="67">
        <f t="shared" si="48"/>
        <v>0</v>
      </c>
      <c r="DY31" s="67">
        <f t="shared" si="48"/>
        <v>0</v>
      </c>
      <c r="DZ31" s="67">
        <f t="shared" si="48"/>
        <v>0</v>
      </c>
      <c r="EA31" s="67">
        <f t="shared" si="48"/>
        <v>0</v>
      </c>
      <c r="EB31" s="67">
        <f t="shared" si="48"/>
        <v>0</v>
      </c>
      <c r="EC31" s="67">
        <f t="shared" si="48"/>
        <v>0</v>
      </c>
      <c r="ED31" s="67">
        <f t="shared" si="48"/>
        <v>0</v>
      </c>
      <c r="EE31" s="67">
        <f t="shared" si="48"/>
        <v>0</v>
      </c>
      <c r="EF31" s="67">
        <f t="shared" si="48"/>
        <v>0</v>
      </c>
      <c r="EG31" s="67">
        <f t="shared" si="48"/>
        <v>0</v>
      </c>
      <c r="EH31" s="67">
        <f t="shared" si="48"/>
        <v>0</v>
      </c>
      <c r="EI31" s="67">
        <f t="shared" si="48"/>
        <v>0</v>
      </c>
      <c r="EJ31" s="203">
        <v>113.1</v>
      </c>
      <c r="EK31" s="203">
        <v>261.39</v>
      </c>
      <c r="EL31" s="203">
        <v>475.03</v>
      </c>
      <c r="EM31" s="203">
        <v>678.61</v>
      </c>
      <c r="EN31" s="203">
        <v>331.76</v>
      </c>
      <c r="EO31" s="203">
        <v>294.06</v>
      </c>
      <c r="EP31" s="203">
        <v>80.430000000000007</v>
      </c>
      <c r="EQ31" s="203">
        <v>143.26</v>
      </c>
      <c r="ER31" s="203">
        <v>75.400000000000006</v>
      </c>
      <c r="ES31" s="203">
        <v>40.21</v>
      </c>
      <c r="ET31" s="203">
        <v>15.08</v>
      </c>
      <c r="EU31" s="203">
        <v>45.24</v>
      </c>
      <c r="EV31" s="203">
        <v>37.700000000000003</v>
      </c>
      <c r="EW31" s="67">
        <f t="shared" si="49"/>
        <v>1</v>
      </c>
      <c r="EX31" s="67">
        <f t="shared" si="50"/>
        <v>9999999</v>
      </c>
      <c r="EY31" s="67">
        <f t="shared" si="51"/>
        <v>1</v>
      </c>
      <c r="EZ31" s="67">
        <f t="shared" si="52"/>
        <v>9999999</v>
      </c>
      <c r="FA31" s="67">
        <f t="shared" si="53"/>
        <v>2</v>
      </c>
      <c r="FC31" s="202">
        <v>0</v>
      </c>
      <c r="FD31" s="67" t="str">
        <f t="shared" si="54"/>
        <v/>
      </c>
      <c r="FE31" s="202">
        <v>205010</v>
      </c>
      <c r="FF31" s="202">
        <v>8687675</v>
      </c>
      <c r="FG31" s="190">
        <f t="shared" si="55"/>
        <v>0</v>
      </c>
      <c r="FH31" s="190">
        <f t="shared" si="55"/>
        <v>0</v>
      </c>
      <c r="FI31" s="190">
        <f t="shared" si="55"/>
        <v>0</v>
      </c>
      <c r="FJ31" s="190">
        <f t="shared" si="55"/>
        <v>0</v>
      </c>
      <c r="FK31" s="190">
        <f t="shared" si="55"/>
        <v>0</v>
      </c>
      <c r="FL31" s="190">
        <f t="shared" si="55"/>
        <v>0</v>
      </c>
      <c r="FM31" s="190">
        <f t="shared" si="55"/>
        <v>0</v>
      </c>
      <c r="FN31" s="190">
        <f t="shared" si="55"/>
        <v>0</v>
      </c>
      <c r="FO31" s="190">
        <f t="shared" si="55"/>
        <v>0</v>
      </c>
      <c r="FP31" s="190">
        <f t="shared" si="55"/>
        <v>0</v>
      </c>
      <c r="FQ31" s="190">
        <f t="shared" si="55"/>
        <v>0</v>
      </c>
      <c r="FR31" s="190">
        <f t="shared" si="55"/>
        <v>0</v>
      </c>
      <c r="FS31" s="190">
        <f t="shared" si="55"/>
        <v>0</v>
      </c>
      <c r="HL31" s="204" t="s">
        <v>944</v>
      </c>
      <c r="HM31" s="204" t="s">
        <v>944</v>
      </c>
      <c r="HN31" s="204" t="s">
        <v>944</v>
      </c>
      <c r="HO31" s="204" t="s">
        <v>944</v>
      </c>
      <c r="HP31" s="205" t="s">
        <v>942</v>
      </c>
      <c r="HQ31" s="202">
        <v>0</v>
      </c>
      <c r="HR31" s="202" t="s">
        <v>942</v>
      </c>
      <c r="HS31" s="202">
        <v>0</v>
      </c>
      <c r="HT31" s="133">
        <f t="shared" ref="HT31:IF31" si="60">(BZ$31*$AB$31)*IF((0+($CN$31="X")+($CO$31="X")+($CP$31="X")+($CQ$31="X")+($CR$31="X")+($CS$31="X"))=0,0,1)</f>
        <v>1200</v>
      </c>
      <c r="HU31" s="133">
        <f t="shared" si="60"/>
        <v>800</v>
      </c>
      <c r="HV31" s="133">
        <f t="shared" si="60"/>
        <v>800</v>
      </c>
      <c r="HW31" s="133">
        <f t="shared" si="60"/>
        <v>800</v>
      </c>
      <c r="HX31" s="133">
        <f t="shared" si="60"/>
        <v>800</v>
      </c>
      <c r="HY31" s="133">
        <f t="shared" si="60"/>
        <v>400</v>
      </c>
      <c r="HZ31" s="133">
        <f t="shared" si="60"/>
        <v>0</v>
      </c>
      <c r="IA31" s="133">
        <f t="shared" si="60"/>
        <v>0</v>
      </c>
      <c r="IB31" s="133">
        <f t="shared" si="60"/>
        <v>400</v>
      </c>
      <c r="IC31" s="133">
        <f t="shared" si="60"/>
        <v>0</v>
      </c>
      <c r="ID31" s="133">
        <f t="shared" si="60"/>
        <v>400</v>
      </c>
      <c r="IE31" s="133">
        <f t="shared" si="60"/>
        <v>400</v>
      </c>
      <c r="IF31" s="133">
        <f t="shared" si="60"/>
        <v>0</v>
      </c>
      <c r="IG31" s="202" t="s">
        <v>943</v>
      </c>
      <c r="IH31" s="202" t="s">
        <v>943</v>
      </c>
      <c r="II31" s="202" t="s">
        <v>943</v>
      </c>
      <c r="IJ31" s="202" t="s">
        <v>943</v>
      </c>
      <c r="IK31" s="202" t="s">
        <v>943</v>
      </c>
      <c r="IL31" s="202" t="s">
        <v>943</v>
      </c>
      <c r="IM31" s="202" t="s">
        <v>943</v>
      </c>
      <c r="IN31" s="202" t="s">
        <v>943</v>
      </c>
      <c r="IO31" s="202" t="s">
        <v>943</v>
      </c>
      <c r="IP31" s="202" t="s">
        <v>943</v>
      </c>
      <c r="IQ31" s="202" t="s">
        <v>943</v>
      </c>
      <c r="IR31" s="202" t="s">
        <v>943</v>
      </c>
      <c r="IS31" s="202" t="s">
        <v>943</v>
      </c>
    </row>
    <row r="32" spans="2:253" ht="12.75" customHeight="1" x14ac:dyDescent="0.2">
      <c r="B32" s="67" t="s">
        <v>937</v>
      </c>
      <c r="C32" s="67">
        <v>7100539</v>
      </c>
      <c r="D32" s="153"/>
      <c r="E32" s="157"/>
      <c r="F32" s="155"/>
      <c r="G32" s="156"/>
      <c r="H32" s="157"/>
      <c r="I32" s="158"/>
      <c r="J32" s="159" t="str">
        <f t="shared" si="26"/>
        <v>UNKNOWN</v>
      </c>
      <c r="K32" s="160"/>
      <c r="L32" s="160"/>
      <c r="M32" s="194"/>
      <c r="N32" s="194"/>
      <c r="O32" s="194"/>
      <c r="P32" s="195"/>
      <c r="Q32" s="164"/>
      <c r="R32" s="196"/>
      <c r="S32" s="196"/>
      <c r="T32" s="196"/>
      <c r="U32" s="196" t="s">
        <v>944</v>
      </c>
      <c r="V32" s="196" t="s">
        <v>944</v>
      </c>
      <c r="W32" s="163" t="str">
        <f t="shared" si="27"/>
        <v/>
      </c>
      <c r="X32" s="196" t="s">
        <v>944</v>
      </c>
      <c r="Y32" s="196" t="s">
        <v>944</v>
      </c>
      <c r="Z32" s="196" t="s">
        <v>944</v>
      </c>
      <c r="AA32" s="169"/>
      <c r="AB32" s="169"/>
      <c r="AC32" s="168" t="str">
        <f t="shared" si="28"/>
        <v>_</v>
      </c>
      <c r="AD32" s="169"/>
      <c r="AE32" s="169"/>
      <c r="AF32" s="168" t="str">
        <f t="shared" si="29"/>
        <v>_</v>
      </c>
      <c r="AG32" s="196" t="s">
        <v>944</v>
      </c>
      <c r="AH32" s="196" t="s">
        <v>944</v>
      </c>
      <c r="AI32" s="196" t="s">
        <v>944</v>
      </c>
      <c r="AJ32" s="196" t="s">
        <v>944</v>
      </c>
      <c r="AK32" s="196" t="s">
        <v>944</v>
      </c>
      <c r="AL32" s="196" t="s">
        <v>944</v>
      </c>
      <c r="AM32" s="196" t="s">
        <v>944</v>
      </c>
      <c r="AN32" s="196" t="s">
        <v>944</v>
      </c>
      <c r="AO32" s="196" t="s">
        <v>944</v>
      </c>
      <c r="AP32" s="196" t="s">
        <v>944</v>
      </c>
      <c r="AQ32" s="198" t="s">
        <v>944</v>
      </c>
      <c r="AR32" s="199" t="s">
        <v>944</v>
      </c>
      <c r="AS32" s="199" t="s">
        <v>944</v>
      </c>
      <c r="AT32" s="199" t="s">
        <v>944</v>
      </c>
      <c r="AU32" s="199" t="s">
        <v>944</v>
      </c>
      <c r="AV32" s="199" t="s">
        <v>944</v>
      </c>
      <c r="AW32" s="199" t="s">
        <v>944</v>
      </c>
      <c r="AX32" s="199" t="s">
        <v>944</v>
      </c>
      <c r="AY32" s="199" t="s">
        <v>944</v>
      </c>
      <c r="AZ32" s="199" t="s">
        <v>944</v>
      </c>
      <c r="BA32" s="199" t="s">
        <v>944</v>
      </c>
      <c r="BB32" s="199" t="s">
        <v>944</v>
      </c>
      <c r="BC32" s="199" t="s">
        <v>944</v>
      </c>
      <c r="BD32" s="199" t="s">
        <v>944</v>
      </c>
      <c r="BE32" s="172"/>
      <c r="BF32" s="173"/>
      <c r="BG32" s="174"/>
      <c r="BH32" s="200" t="s">
        <v>944</v>
      </c>
      <c r="BI32" s="176" t="str">
        <f t="shared" si="30"/>
        <v/>
      </c>
      <c r="BJ32" s="177"/>
      <c r="BK32" s="178">
        <f t="shared" si="31"/>
        <v>0</v>
      </c>
      <c r="BL32" s="178">
        <f t="shared" si="32"/>
        <v>0</v>
      </c>
      <c r="BM32" s="179"/>
      <c r="BN32" s="179"/>
      <c r="BO32" s="179"/>
      <c r="BP32" s="179"/>
      <c r="BQ32" s="179"/>
      <c r="BR32" s="176">
        <f t="shared" si="33"/>
        <v>0</v>
      </c>
      <c r="BS32" s="176">
        <f t="shared" si="34"/>
        <v>0</v>
      </c>
      <c r="BT32" s="180">
        <f t="shared" si="35"/>
        <v>0</v>
      </c>
      <c r="BU32" s="181">
        <f t="shared" si="36"/>
        <v>0</v>
      </c>
      <c r="BV32" s="182" t="str">
        <f t="shared" si="37"/>
        <v/>
      </c>
      <c r="BW32" s="183">
        <f t="shared" si="38"/>
        <v>0</v>
      </c>
      <c r="BX32" s="183">
        <f t="shared" si="39"/>
        <v>0</v>
      </c>
      <c r="BY32" s="199" t="s">
        <v>944</v>
      </c>
      <c r="BZ32" s="184">
        <f t="shared" ref="BZ32:CE32" si="61">IF(IG32="F",,IF($BJ32&lt;0,0,IF(OR(AR30030="T",$FC32=1),BZ30030,IF($V32&lt;&gt;"Yes",ROUND(INT(IF(IF(DJ32&gt;$EX32,$EX32,DJ32)&lt;$EW32,ROUND(DJ32/$EW32,0)*$EW32,IF(DJ32&gt;$EX32,$EX32,DJ32))/$FA32),0)*$FA32,IF(ISERROR(($BJ32*((BZ30030*BZ$16)/SUMPRODUCT($BZ30030:$CL30030,$BZ$16:$CL$16)))/BZ$16),0,($BJ32*((BZ30030*BZ$16)/SUMPRODUCT($BZ30030:$CL30030,$BZ$16:$CL$16)))/BZ$16)))))</f>
        <v>0</v>
      </c>
      <c r="CA32" s="184">
        <f t="shared" si="61"/>
        <v>0</v>
      </c>
      <c r="CB32" s="184">
        <f t="shared" si="61"/>
        <v>0</v>
      </c>
      <c r="CC32" s="184">
        <f t="shared" si="61"/>
        <v>0</v>
      </c>
      <c r="CD32" s="184">
        <f t="shared" si="61"/>
        <v>0</v>
      </c>
      <c r="CE32" s="184">
        <f t="shared" si="61"/>
        <v>0</v>
      </c>
      <c r="CF32" s="184"/>
      <c r="CG32" s="184"/>
      <c r="CH32" s="184">
        <f>IF(IO32="F",,IF($BJ32&lt;0,0,IF(OR(AZ30030="T",$FC32=1),CH30030,IF($V32&lt;&gt;"Yes",ROUND(INT(IF(IF(DR32&gt;$EX32,$EX32,DR32)&lt;$EW32,ROUND(DR32/$EW32,0)*$EW32,IF(DR32&gt;$EX32,$EX32,DR32))/$FA32),0)*$FA32,IF(ISERROR(($BJ32*((CH30030*CH$16)/SUMPRODUCT($BZ30030:$CL30030,$BZ$16:$CL$16)))/CH$16),0,($BJ32*((CH30030*CH$16)/SUMPRODUCT($BZ30030:$CL30030,$BZ$16:$CL$16)))/CH$16)))))</f>
        <v>0</v>
      </c>
      <c r="CI32" s="184"/>
      <c r="CJ32" s="184">
        <f>IF(IQ32="F",,IF($BJ32&lt;0,0,IF(OR(BB30030="T",$FC32=1),CJ30030,IF($V32&lt;&gt;"Yes",ROUND(INT(IF(IF(DT32&gt;$EX32,$EX32,DT32)&lt;$EW32,ROUND(DT32/$EW32,0)*$EW32,IF(DT32&gt;$EX32,$EX32,DT32))/$FA32),0)*$FA32,IF(ISERROR(($BJ32*((CJ30030*CJ$16)/SUMPRODUCT($BZ30030:$CL30030,$BZ$16:$CL$16)))/CJ$16),0,($BJ32*((CJ30030*CJ$16)/SUMPRODUCT($BZ30030:$CL30030,$BZ$16:$CL$16)))/CJ$16)))))</f>
        <v>0</v>
      </c>
      <c r="CK32" s="184">
        <f>IF(IR32="F",,IF($BJ32&lt;0,0,IF(OR(BC30030="T",$FC32=1),CK30030,IF($V32&lt;&gt;"Yes",ROUND(INT(IF(IF(DU32&gt;$EX32,$EX32,DU32)&lt;$EW32,ROUND(DU32/$EW32,0)*$EW32,IF(DU32&gt;$EX32,$EX32,DU32))/$FA32),0)*$FA32,IF(ISERROR(($BJ32*((CK30030*CK$16)/SUMPRODUCT($BZ30030:$CL30030,$BZ$16:$CL$16)))/CK$16),0,($BJ32*((CK30030*CK$16)/SUMPRODUCT($BZ30030:$CL30030,$BZ$16:$CL$16)))/CK$16)))))</f>
        <v>0</v>
      </c>
      <c r="CL32" s="184"/>
      <c r="CM32" s="181">
        <f t="shared" si="40"/>
        <v>0</v>
      </c>
      <c r="CN32" s="185"/>
      <c r="CO32" s="185"/>
      <c r="CP32" s="185"/>
      <c r="CQ32" s="185"/>
      <c r="CR32" s="185"/>
      <c r="CS32" s="185"/>
      <c r="CT32" s="176">
        <f t="shared" si="41"/>
        <v>0</v>
      </c>
      <c r="CU32" s="176">
        <f t="shared" si="41"/>
        <v>0</v>
      </c>
      <c r="CV32" s="176">
        <f t="shared" si="41"/>
        <v>0</v>
      </c>
      <c r="CW32" s="176">
        <f t="shared" si="41"/>
        <v>0</v>
      </c>
      <c r="CX32" s="176">
        <f t="shared" si="41"/>
        <v>0</v>
      </c>
      <c r="CY32" s="176">
        <f t="shared" si="41"/>
        <v>0</v>
      </c>
      <c r="CZ32" s="200" t="s">
        <v>944</v>
      </c>
      <c r="DA32" s="201" t="s">
        <v>944</v>
      </c>
      <c r="DB32" s="67">
        <f>IF(V32:V82="Yes",0,IF(FB32="",IF(ISERROR(VLOOKUP(BH32,$A$25024:$B$25027,2,FALSE)),0,VLOOKUP(BH32,$A$25024:$B$25027,2,FALSE)),FB32))</f>
        <v>0</v>
      </c>
      <c r="DC32" s="67">
        <f t="shared" si="42"/>
        <v>0</v>
      </c>
      <c r="DD32" s="67">
        <f t="shared" si="43"/>
        <v>0</v>
      </c>
      <c r="DE32" s="202">
        <v>150</v>
      </c>
      <c r="DF32" s="202">
        <v>470000</v>
      </c>
      <c r="DG32" s="67">
        <f t="shared" si="44"/>
        <v>3133.33</v>
      </c>
      <c r="DH32" s="67">
        <f t="shared" si="45"/>
        <v>0</v>
      </c>
      <c r="DI32" s="67">
        <f t="shared" si="46"/>
        <v>0</v>
      </c>
      <c r="DJ32" s="188">
        <f t="shared" si="47"/>
        <v>0</v>
      </c>
      <c r="DK32" s="188">
        <f t="shared" si="47"/>
        <v>0</v>
      </c>
      <c r="DL32" s="188">
        <f t="shared" si="47"/>
        <v>0</v>
      </c>
      <c r="DM32" s="188">
        <f t="shared" si="47"/>
        <v>0</v>
      </c>
      <c r="DN32" s="188">
        <f t="shared" si="47"/>
        <v>0</v>
      </c>
      <c r="DO32" s="188">
        <f t="shared" si="47"/>
        <v>0</v>
      </c>
      <c r="DP32" s="188">
        <f t="shared" si="47"/>
        <v>0</v>
      </c>
      <c r="DQ32" s="188">
        <f t="shared" si="47"/>
        <v>0</v>
      </c>
      <c r="DR32" s="188">
        <f t="shared" si="47"/>
        <v>0</v>
      </c>
      <c r="DS32" s="188">
        <f t="shared" si="47"/>
        <v>0</v>
      </c>
      <c r="DT32" s="188">
        <f t="shared" si="47"/>
        <v>0</v>
      </c>
      <c r="DU32" s="188">
        <f t="shared" si="47"/>
        <v>0</v>
      </c>
      <c r="DV32" s="188">
        <f t="shared" si="47"/>
        <v>0</v>
      </c>
      <c r="DW32" s="67">
        <f t="shared" si="48"/>
        <v>0</v>
      </c>
      <c r="DX32" s="67">
        <f t="shared" si="48"/>
        <v>0</v>
      </c>
      <c r="DY32" s="67">
        <f t="shared" si="48"/>
        <v>0</v>
      </c>
      <c r="DZ32" s="67">
        <f t="shared" si="48"/>
        <v>0</v>
      </c>
      <c r="EA32" s="67">
        <f t="shared" si="48"/>
        <v>0</v>
      </c>
      <c r="EB32" s="67">
        <f t="shared" si="48"/>
        <v>0</v>
      </c>
      <c r="EC32" s="67">
        <f t="shared" si="48"/>
        <v>0</v>
      </c>
      <c r="ED32" s="67">
        <f t="shared" si="48"/>
        <v>0</v>
      </c>
      <c r="EE32" s="67">
        <f t="shared" si="48"/>
        <v>0</v>
      </c>
      <c r="EF32" s="67">
        <f t="shared" si="48"/>
        <v>0</v>
      </c>
      <c r="EG32" s="67">
        <f t="shared" si="48"/>
        <v>0</v>
      </c>
      <c r="EH32" s="67">
        <f t="shared" si="48"/>
        <v>0</v>
      </c>
      <c r="EI32" s="67">
        <f t="shared" si="48"/>
        <v>0</v>
      </c>
      <c r="EJ32" s="203">
        <v>113.1</v>
      </c>
      <c r="EK32" s="203">
        <v>261.39</v>
      </c>
      <c r="EL32" s="203">
        <v>475.03</v>
      </c>
      <c r="EM32" s="203">
        <v>678.61</v>
      </c>
      <c r="EN32" s="203">
        <v>331.76</v>
      </c>
      <c r="EO32" s="203">
        <v>294.06</v>
      </c>
      <c r="EP32" s="203">
        <v>80.430000000000007</v>
      </c>
      <c r="EQ32" s="203">
        <v>143.26</v>
      </c>
      <c r="ER32" s="203">
        <v>75.400000000000006</v>
      </c>
      <c r="ES32" s="203">
        <v>40.21</v>
      </c>
      <c r="ET32" s="203">
        <v>15.08</v>
      </c>
      <c r="EU32" s="203">
        <v>45.24</v>
      </c>
      <c r="EV32" s="203">
        <v>37.700000000000003</v>
      </c>
      <c r="EW32" s="67">
        <f t="shared" si="49"/>
        <v>1</v>
      </c>
      <c r="EX32" s="67">
        <f t="shared" si="50"/>
        <v>9999999</v>
      </c>
      <c r="EY32" s="67">
        <f t="shared" si="51"/>
        <v>1</v>
      </c>
      <c r="EZ32" s="67">
        <f t="shared" si="52"/>
        <v>9999999</v>
      </c>
      <c r="FA32" s="67">
        <f t="shared" si="53"/>
        <v>1</v>
      </c>
      <c r="FC32" s="202">
        <v>0</v>
      </c>
      <c r="FD32" s="67" t="str">
        <f t="shared" si="54"/>
        <v/>
      </c>
      <c r="FE32" s="202">
        <v>205010</v>
      </c>
      <c r="FF32" s="202">
        <v>8687676</v>
      </c>
      <c r="FG32" s="190">
        <f t="shared" si="55"/>
        <v>0</v>
      </c>
      <c r="FH32" s="190">
        <f t="shared" si="55"/>
        <v>0</v>
      </c>
      <c r="FI32" s="190">
        <f t="shared" si="55"/>
        <v>0</v>
      </c>
      <c r="FJ32" s="190">
        <f t="shared" si="55"/>
        <v>0</v>
      </c>
      <c r="FK32" s="190">
        <f t="shared" si="55"/>
        <v>0</v>
      </c>
      <c r="FL32" s="190">
        <f t="shared" si="55"/>
        <v>0</v>
      </c>
      <c r="FM32" s="190">
        <f t="shared" si="55"/>
        <v>0</v>
      </c>
      <c r="FN32" s="190">
        <f t="shared" si="55"/>
        <v>0</v>
      </c>
      <c r="FO32" s="190">
        <f t="shared" si="55"/>
        <v>0</v>
      </c>
      <c r="FP32" s="190">
        <f t="shared" si="55"/>
        <v>0</v>
      </c>
      <c r="FQ32" s="190">
        <f t="shared" si="55"/>
        <v>0</v>
      </c>
      <c r="FR32" s="190">
        <f t="shared" si="55"/>
        <v>0</v>
      </c>
      <c r="FS32" s="190">
        <f t="shared" si="55"/>
        <v>0</v>
      </c>
      <c r="HL32" s="204" t="s">
        <v>944</v>
      </c>
      <c r="HM32" s="204" t="s">
        <v>944</v>
      </c>
      <c r="HN32" s="204" t="s">
        <v>944</v>
      </c>
      <c r="HO32" s="204" t="s">
        <v>944</v>
      </c>
      <c r="HP32" s="205" t="s">
        <v>942</v>
      </c>
      <c r="HQ32" s="202">
        <v>0</v>
      </c>
      <c r="HR32" s="202" t="s">
        <v>942</v>
      </c>
      <c r="HS32" s="202">
        <v>0</v>
      </c>
      <c r="HT32" s="133">
        <f t="shared" ref="HT32:IF32" si="62">(BZ$32*$AB$32)*IF((0+($CN$32="X")+($CO$32="X")+($CP$32="X")+($CQ$32="X")+($CR$32="X")+($CS$32="X"))=0,0,1)</f>
        <v>0</v>
      </c>
      <c r="HU32" s="133">
        <f t="shared" si="62"/>
        <v>0</v>
      </c>
      <c r="HV32" s="133">
        <f t="shared" si="62"/>
        <v>0</v>
      </c>
      <c r="HW32" s="133">
        <f t="shared" si="62"/>
        <v>0</v>
      </c>
      <c r="HX32" s="133">
        <f t="shared" si="62"/>
        <v>0</v>
      </c>
      <c r="HY32" s="133">
        <f t="shared" si="62"/>
        <v>0</v>
      </c>
      <c r="HZ32" s="133">
        <f t="shared" si="62"/>
        <v>0</v>
      </c>
      <c r="IA32" s="133">
        <f t="shared" si="62"/>
        <v>0</v>
      </c>
      <c r="IB32" s="133">
        <f t="shared" si="62"/>
        <v>0</v>
      </c>
      <c r="IC32" s="133">
        <f t="shared" si="62"/>
        <v>0</v>
      </c>
      <c r="ID32" s="133">
        <f t="shared" si="62"/>
        <v>0</v>
      </c>
      <c r="IE32" s="133">
        <f t="shared" si="62"/>
        <v>0</v>
      </c>
      <c r="IF32" s="133">
        <f t="shared" si="62"/>
        <v>0</v>
      </c>
      <c r="IG32" s="202" t="s">
        <v>943</v>
      </c>
      <c r="IH32" s="202" t="s">
        <v>943</v>
      </c>
      <c r="II32" s="202" t="s">
        <v>943</v>
      </c>
      <c r="IJ32" s="202" t="s">
        <v>943</v>
      </c>
      <c r="IK32" s="202" t="s">
        <v>943</v>
      </c>
      <c r="IL32" s="202" t="s">
        <v>943</v>
      </c>
      <c r="IM32" s="202" t="s">
        <v>943</v>
      </c>
      <c r="IN32" s="202" t="s">
        <v>943</v>
      </c>
      <c r="IO32" s="202" t="s">
        <v>943</v>
      </c>
      <c r="IP32" s="202" t="s">
        <v>943</v>
      </c>
      <c r="IQ32" s="202" t="s">
        <v>943</v>
      </c>
      <c r="IR32" s="202" t="s">
        <v>943</v>
      </c>
      <c r="IS32" s="202" t="s">
        <v>943</v>
      </c>
    </row>
    <row r="33" spans="2:253" s="211" customFormat="1" ht="12.75" customHeight="1" x14ac:dyDescent="0.2">
      <c r="B33" s="211" t="s">
        <v>937</v>
      </c>
      <c r="C33" s="211">
        <v>7100539</v>
      </c>
      <c r="D33" s="212"/>
      <c r="E33" s="213"/>
      <c r="F33" s="214"/>
      <c r="G33" s="215"/>
      <c r="H33" s="213"/>
      <c r="I33" s="216">
        <v>9200233</v>
      </c>
      <c r="J33" s="217" t="str">
        <f t="shared" si="26"/>
        <v>CEDAR AND ROSE/JLA HOME</v>
      </c>
      <c r="K33" s="218"/>
      <c r="L33" s="218"/>
      <c r="M33" s="219"/>
      <c r="N33" s="272" t="s">
        <v>947</v>
      </c>
      <c r="O33" s="219" t="s">
        <v>939</v>
      </c>
      <c r="P33" s="206"/>
      <c r="Q33" s="207"/>
      <c r="R33" s="208"/>
      <c r="S33" s="208"/>
      <c r="T33" s="208" t="s">
        <v>948</v>
      </c>
      <c r="U33" s="208" t="s">
        <v>944</v>
      </c>
      <c r="V33" s="208" t="s">
        <v>944</v>
      </c>
      <c r="W33" s="209" t="str">
        <f t="shared" si="27"/>
        <v>Domestic</v>
      </c>
      <c r="X33" s="208" t="s">
        <v>944</v>
      </c>
      <c r="Y33" s="208" t="s">
        <v>944</v>
      </c>
      <c r="Z33" s="208" t="s">
        <v>944</v>
      </c>
      <c r="AA33" s="210">
        <v>43.76</v>
      </c>
      <c r="AB33" s="210">
        <v>180</v>
      </c>
      <c r="AC33" s="220">
        <f t="shared" si="28"/>
        <v>0.75690000000000002</v>
      </c>
      <c r="AD33" s="210"/>
      <c r="AE33" s="210"/>
      <c r="AF33" s="220" t="str">
        <f t="shared" si="29"/>
        <v>_</v>
      </c>
      <c r="AG33" s="208" t="s">
        <v>944</v>
      </c>
      <c r="AH33" s="208" t="s">
        <v>944</v>
      </c>
      <c r="AI33" s="208" t="s">
        <v>944</v>
      </c>
      <c r="AJ33" s="208" t="s">
        <v>944</v>
      </c>
      <c r="AK33" s="208" t="s">
        <v>944</v>
      </c>
      <c r="AL33" s="208" t="s">
        <v>944</v>
      </c>
      <c r="AM33" s="208" t="s">
        <v>944</v>
      </c>
      <c r="AN33" s="208" t="s">
        <v>944</v>
      </c>
      <c r="AO33" s="208" t="s">
        <v>944</v>
      </c>
      <c r="AP33" s="208" t="s">
        <v>944</v>
      </c>
      <c r="AQ33" s="221" t="s">
        <v>944</v>
      </c>
      <c r="AR33" s="222" t="s">
        <v>944</v>
      </c>
      <c r="AS33" s="222" t="s">
        <v>944</v>
      </c>
      <c r="AT33" s="222" t="s">
        <v>944</v>
      </c>
      <c r="AU33" s="222" t="s">
        <v>944</v>
      </c>
      <c r="AV33" s="222" t="s">
        <v>944</v>
      </c>
      <c r="AW33" s="222" t="s">
        <v>944</v>
      </c>
      <c r="AX33" s="222" t="s">
        <v>944</v>
      </c>
      <c r="AY33" s="222" t="s">
        <v>944</v>
      </c>
      <c r="AZ33" s="222" t="s">
        <v>944</v>
      </c>
      <c r="BA33" s="222" t="s">
        <v>944</v>
      </c>
      <c r="BB33" s="222" t="s">
        <v>944</v>
      </c>
      <c r="BC33" s="222" t="s">
        <v>944</v>
      </c>
      <c r="BD33" s="222" t="s">
        <v>944</v>
      </c>
      <c r="BE33" s="223"/>
      <c r="BF33" s="224"/>
      <c r="BG33" s="225"/>
      <c r="BH33" s="208" t="s">
        <v>944</v>
      </c>
      <c r="BI33" s="226" t="str">
        <f t="shared" si="30"/>
        <v/>
      </c>
      <c r="BJ33" s="227"/>
      <c r="BK33" s="228">
        <f t="shared" si="31"/>
        <v>8.7999999999999995E-2</v>
      </c>
      <c r="BL33" s="228">
        <f t="shared" si="32"/>
        <v>8.7999999999999995E-2</v>
      </c>
      <c r="BM33" s="229"/>
      <c r="BN33" s="229"/>
      <c r="BO33" s="229"/>
      <c r="BP33" s="229"/>
      <c r="BQ33" s="229">
        <v>2</v>
      </c>
      <c r="BR33" s="226">
        <f t="shared" si="33"/>
        <v>178</v>
      </c>
      <c r="BS33" s="226">
        <f t="shared" si="34"/>
        <v>0</v>
      </c>
      <c r="BT33" s="230">
        <f t="shared" si="35"/>
        <v>-446</v>
      </c>
      <c r="BU33" s="231">
        <f t="shared" si="36"/>
        <v>446</v>
      </c>
      <c r="BV33" s="232" t="str">
        <f t="shared" si="37"/>
        <v/>
      </c>
      <c r="BW33" s="233">
        <f t="shared" si="38"/>
        <v>19517</v>
      </c>
      <c r="BX33" s="233">
        <f t="shared" si="39"/>
        <v>80280</v>
      </c>
      <c r="BY33" s="222" t="s">
        <v>944</v>
      </c>
      <c r="BZ33" s="184">
        <v>4</v>
      </c>
      <c r="CA33" s="184">
        <v>4</v>
      </c>
      <c r="CB33" s="184">
        <v>4</v>
      </c>
      <c r="CC33" s="184">
        <v>2</v>
      </c>
      <c r="CD33" s="184">
        <v>2</v>
      </c>
      <c r="CE33" s="184">
        <v>2</v>
      </c>
      <c r="CF33" s="184"/>
      <c r="CG33" s="184"/>
      <c r="CH33" s="184">
        <v>2</v>
      </c>
      <c r="CI33" s="184"/>
      <c r="CJ33" s="184">
        <v>2</v>
      </c>
      <c r="CK33" s="184">
        <v>2</v>
      </c>
      <c r="CL33" s="184"/>
      <c r="CM33" s="231">
        <f t="shared" si="40"/>
        <v>0</v>
      </c>
      <c r="CN33" s="186"/>
      <c r="CO33" s="186"/>
      <c r="CP33" s="186" t="s">
        <v>941</v>
      </c>
      <c r="CQ33" s="186"/>
      <c r="CR33" s="186"/>
      <c r="CS33" s="186"/>
      <c r="CT33" s="226">
        <f t="shared" si="41"/>
        <v>0</v>
      </c>
      <c r="CU33" s="226">
        <f t="shared" si="41"/>
        <v>0</v>
      </c>
      <c r="CV33" s="226">
        <f t="shared" si="41"/>
        <v>446</v>
      </c>
      <c r="CW33" s="226">
        <f t="shared" si="41"/>
        <v>0</v>
      </c>
      <c r="CX33" s="226">
        <f t="shared" si="41"/>
        <v>0</v>
      </c>
      <c r="CY33" s="226">
        <f t="shared" si="41"/>
        <v>0</v>
      </c>
      <c r="CZ33" s="208" t="s">
        <v>944</v>
      </c>
      <c r="DA33" s="234" t="s">
        <v>944</v>
      </c>
      <c r="DB33" s="211">
        <f>IF(V33:V82="Yes",0,IF(FB33="",IF(ISERROR(VLOOKUP(BH33,$A$25024:$B$25027,2,FALSE)),0,VLOOKUP(BH33,$A$25024:$B$25027,2,FALSE)),FB33))</f>
        <v>0</v>
      </c>
      <c r="DC33" s="211">
        <f t="shared" si="42"/>
        <v>0</v>
      </c>
      <c r="DD33" s="211">
        <f t="shared" si="43"/>
        <v>0</v>
      </c>
      <c r="DE33" s="235">
        <v>150</v>
      </c>
      <c r="DF33" s="235">
        <v>470000</v>
      </c>
      <c r="DG33" s="211">
        <f t="shared" si="44"/>
        <v>3133.33</v>
      </c>
      <c r="DH33" s="211">
        <f t="shared" si="45"/>
        <v>0</v>
      </c>
      <c r="DI33" s="211">
        <f t="shared" si="46"/>
        <v>0</v>
      </c>
      <c r="DJ33" s="236">
        <f t="shared" si="47"/>
        <v>0</v>
      </c>
      <c r="DK33" s="236">
        <f t="shared" si="47"/>
        <v>0</v>
      </c>
      <c r="DL33" s="236">
        <f t="shared" si="47"/>
        <v>0</v>
      </c>
      <c r="DM33" s="236">
        <f t="shared" si="47"/>
        <v>0</v>
      </c>
      <c r="DN33" s="236">
        <f t="shared" si="47"/>
        <v>0</v>
      </c>
      <c r="DO33" s="236">
        <f t="shared" si="47"/>
        <v>0</v>
      </c>
      <c r="DP33" s="236">
        <f t="shared" si="47"/>
        <v>0</v>
      </c>
      <c r="DQ33" s="236">
        <f t="shared" si="47"/>
        <v>0</v>
      </c>
      <c r="DR33" s="236">
        <f t="shared" si="47"/>
        <v>0</v>
      </c>
      <c r="DS33" s="236">
        <f t="shared" si="47"/>
        <v>0</v>
      </c>
      <c r="DT33" s="236">
        <f t="shared" si="47"/>
        <v>0</v>
      </c>
      <c r="DU33" s="236">
        <f t="shared" si="47"/>
        <v>0</v>
      </c>
      <c r="DV33" s="236">
        <f t="shared" si="47"/>
        <v>0</v>
      </c>
      <c r="DW33" s="211">
        <f t="shared" si="48"/>
        <v>0</v>
      </c>
      <c r="DX33" s="211">
        <f t="shared" si="48"/>
        <v>0</v>
      </c>
      <c r="DY33" s="211">
        <f t="shared" si="48"/>
        <v>0</v>
      </c>
      <c r="DZ33" s="211">
        <f t="shared" si="48"/>
        <v>0</v>
      </c>
      <c r="EA33" s="211">
        <f t="shared" si="48"/>
        <v>0</v>
      </c>
      <c r="EB33" s="211">
        <f t="shared" si="48"/>
        <v>0</v>
      </c>
      <c r="EC33" s="211">
        <f t="shared" si="48"/>
        <v>0</v>
      </c>
      <c r="ED33" s="211">
        <f t="shared" si="48"/>
        <v>0</v>
      </c>
      <c r="EE33" s="211">
        <f t="shared" si="48"/>
        <v>0</v>
      </c>
      <c r="EF33" s="211">
        <f t="shared" si="48"/>
        <v>0</v>
      </c>
      <c r="EG33" s="211">
        <f t="shared" si="48"/>
        <v>0</v>
      </c>
      <c r="EH33" s="211">
        <f t="shared" si="48"/>
        <v>0</v>
      </c>
      <c r="EI33" s="211">
        <f t="shared" si="48"/>
        <v>0</v>
      </c>
      <c r="EJ33" s="237">
        <v>113.1</v>
      </c>
      <c r="EK33" s="237">
        <v>261.39</v>
      </c>
      <c r="EL33" s="237">
        <v>475.03</v>
      </c>
      <c r="EM33" s="237">
        <v>678.61</v>
      </c>
      <c r="EN33" s="237">
        <v>331.76</v>
      </c>
      <c r="EO33" s="237">
        <v>294.06</v>
      </c>
      <c r="EP33" s="237">
        <v>80.430000000000007</v>
      </c>
      <c r="EQ33" s="237">
        <v>143.26</v>
      </c>
      <c r="ER33" s="237">
        <v>75.400000000000006</v>
      </c>
      <c r="ES33" s="237">
        <v>40.21</v>
      </c>
      <c r="ET33" s="237">
        <v>15.08</v>
      </c>
      <c r="EU33" s="237">
        <v>45.24</v>
      </c>
      <c r="EV33" s="237">
        <v>37.700000000000003</v>
      </c>
      <c r="EW33" s="211">
        <f t="shared" si="49"/>
        <v>1</v>
      </c>
      <c r="EX33" s="211">
        <f t="shared" si="50"/>
        <v>9999999</v>
      </c>
      <c r="EY33" s="211">
        <f t="shared" si="51"/>
        <v>1</v>
      </c>
      <c r="EZ33" s="211">
        <f t="shared" si="52"/>
        <v>9999999</v>
      </c>
      <c r="FA33" s="211">
        <f t="shared" si="53"/>
        <v>2</v>
      </c>
      <c r="FC33" s="235">
        <v>0</v>
      </c>
      <c r="FD33" s="211" t="str">
        <f t="shared" si="54"/>
        <v/>
      </c>
      <c r="FE33" s="235">
        <v>205010</v>
      </c>
      <c r="FF33" s="235">
        <v>8687677</v>
      </c>
      <c r="FG33" s="238">
        <f t="shared" si="55"/>
        <v>0</v>
      </c>
      <c r="FH33" s="238">
        <f t="shared" si="55"/>
        <v>0</v>
      </c>
      <c r="FI33" s="238">
        <f t="shared" si="55"/>
        <v>0</v>
      </c>
      <c r="FJ33" s="238">
        <f t="shared" si="55"/>
        <v>0</v>
      </c>
      <c r="FK33" s="238">
        <f t="shared" si="55"/>
        <v>0</v>
      </c>
      <c r="FL33" s="238">
        <f t="shared" si="55"/>
        <v>0</v>
      </c>
      <c r="FM33" s="238">
        <f t="shared" si="55"/>
        <v>0</v>
      </c>
      <c r="FN33" s="238">
        <f t="shared" si="55"/>
        <v>0</v>
      </c>
      <c r="FO33" s="238">
        <f t="shared" si="55"/>
        <v>0</v>
      </c>
      <c r="FP33" s="238">
        <f t="shared" si="55"/>
        <v>0</v>
      </c>
      <c r="FQ33" s="238">
        <f t="shared" si="55"/>
        <v>0</v>
      </c>
      <c r="FR33" s="238">
        <f t="shared" si="55"/>
        <v>0</v>
      </c>
      <c r="FS33" s="238">
        <f t="shared" si="55"/>
        <v>0</v>
      </c>
      <c r="HL33" s="239" t="s">
        <v>944</v>
      </c>
      <c r="HM33" s="239" t="s">
        <v>944</v>
      </c>
      <c r="HN33" s="239" t="s">
        <v>944</v>
      </c>
      <c r="HO33" s="239" t="s">
        <v>944</v>
      </c>
      <c r="HP33" s="240" t="s">
        <v>942</v>
      </c>
      <c r="HQ33" s="235">
        <v>0</v>
      </c>
      <c r="HR33" s="235" t="s">
        <v>942</v>
      </c>
      <c r="HS33" s="235">
        <v>0</v>
      </c>
      <c r="HT33" s="241">
        <f t="shared" ref="HT33:IF33" si="63">(BZ$33*$AB$33)*IF((0+($CN$33="X")+($CO$33="X")+($CP$33="X")+($CQ$33="X")+($CR$33="X")+($CS$33="X"))=0,0,1)</f>
        <v>720</v>
      </c>
      <c r="HU33" s="241">
        <f t="shared" si="63"/>
        <v>720</v>
      </c>
      <c r="HV33" s="241">
        <f t="shared" si="63"/>
        <v>720</v>
      </c>
      <c r="HW33" s="241">
        <f t="shared" si="63"/>
        <v>360</v>
      </c>
      <c r="HX33" s="241">
        <f t="shared" si="63"/>
        <v>360</v>
      </c>
      <c r="HY33" s="241">
        <f t="shared" si="63"/>
        <v>360</v>
      </c>
      <c r="HZ33" s="241">
        <f t="shared" si="63"/>
        <v>0</v>
      </c>
      <c r="IA33" s="241">
        <f t="shared" si="63"/>
        <v>0</v>
      </c>
      <c r="IB33" s="241">
        <f t="shared" si="63"/>
        <v>360</v>
      </c>
      <c r="IC33" s="241">
        <f t="shared" si="63"/>
        <v>0</v>
      </c>
      <c r="ID33" s="241">
        <f t="shared" si="63"/>
        <v>360</v>
      </c>
      <c r="IE33" s="241">
        <f t="shared" si="63"/>
        <v>360</v>
      </c>
      <c r="IF33" s="241">
        <f t="shared" si="63"/>
        <v>0</v>
      </c>
      <c r="IG33" s="235" t="s">
        <v>943</v>
      </c>
      <c r="IH33" s="235" t="s">
        <v>943</v>
      </c>
      <c r="II33" s="235" t="s">
        <v>943</v>
      </c>
      <c r="IJ33" s="235" t="s">
        <v>943</v>
      </c>
      <c r="IK33" s="235" t="s">
        <v>943</v>
      </c>
      <c r="IL33" s="235" t="s">
        <v>943</v>
      </c>
      <c r="IM33" s="235" t="s">
        <v>943</v>
      </c>
      <c r="IN33" s="235" t="s">
        <v>943</v>
      </c>
      <c r="IO33" s="235" t="s">
        <v>943</v>
      </c>
      <c r="IP33" s="235" t="s">
        <v>943</v>
      </c>
      <c r="IQ33" s="235" t="s">
        <v>943</v>
      </c>
      <c r="IR33" s="235" t="s">
        <v>943</v>
      </c>
      <c r="IS33" s="235" t="s">
        <v>943</v>
      </c>
    </row>
    <row r="34" spans="2:253" s="211" customFormat="1" ht="12.75" customHeight="1" x14ac:dyDescent="0.2">
      <c r="B34" s="211" t="s">
        <v>937</v>
      </c>
      <c r="C34" s="211">
        <v>7100539</v>
      </c>
      <c r="D34" s="212"/>
      <c r="E34" s="213"/>
      <c r="F34" s="214"/>
      <c r="G34" s="215"/>
      <c r="H34" s="213"/>
      <c r="I34" s="216">
        <v>9200233</v>
      </c>
      <c r="J34" s="217" t="str">
        <f t="shared" si="26"/>
        <v>CEDAR AND ROSE/JLA HOME</v>
      </c>
      <c r="K34" s="218"/>
      <c r="L34" s="218"/>
      <c r="M34" s="219"/>
      <c r="N34" s="272" t="s">
        <v>947</v>
      </c>
      <c r="O34" s="242" t="s">
        <v>939</v>
      </c>
      <c r="P34" s="209"/>
      <c r="Q34" s="207"/>
      <c r="R34" s="243"/>
      <c r="S34" s="243"/>
      <c r="T34" s="208" t="s">
        <v>948</v>
      </c>
      <c r="U34" s="243"/>
      <c r="V34" s="243"/>
      <c r="W34" s="209" t="str">
        <f t="shared" si="27"/>
        <v>Domestic</v>
      </c>
      <c r="X34" s="243"/>
      <c r="Y34" s="243"/>
      <c r="Z34" s="243"/>
      <c r="AA34" s="210">
        <v>48.25</v>
      </c>
      <c r="AB34" s="210">
        <v>200</v>
      </c>
      <c r="AC34" s="220">
        <f t="shared" si="28"/>
        <v>0.75880000000000003</v>
      </c>
      <c r="AD34" s="210"/>
      <c r="AE34" s="210"/>
      <c r="AF34" s="220" t="str">
        <f t="shared" si="29"/>
        <v>_</v>
      </c>
      <c r="AG34" s="208" t="s">
        <v>944</v>
      </c>
      <c r="AH34" s="208" t="s">
        <v>944</v>
      </c>
      <c r="AI34" s="208" t="s">
        <v>944</v>
      </c>
      <c r="AJ34" s="208" t="s">
        <v>944</v>
      </c>
      <c r="AK34" s="208" t="s">
        <v>944</v>
      </c>
      <c r="AL34" s="208" t="s">
        <v>944</v>
      </c>
      <c r="AM34" s="208" t="s">
        <v>944</v>
      </c>
      <c r="AN34" s="208" t="s">
        <v>944</v>
      </c>
      <c r="AO34" s="208" t="s">
        <v>944</v>
      </c>
      <c r="AP34" s="208" t="s">
        <v>944</v>
      </c>
      <c r="AQ34" s="221" t="s">
        <v>944</v>
      </c>
      <c r="AR34" s="222" t="s">
        <v>944</v>
      </c>
      <c r="AS34" s="222" t="s">
        <v>944</v>
      </c>
      <c r="AT34" s="222" t="s">
        <v>944</v>
      </c>
      <c r="AU34" s="222" t="s">
        <v>944</v>
      </c>
      <c r="AV34" s="222" t="s">
        <v>944</v>
      </c>
      <c r="AW34" s="222" t="s">
        <v>944</v>
      </c>
      <c r="AX34" s="222" t="s">
        <v>944</v>
      </c>
      <c r="AY34" s="222" t="s">
        <v>944</v>
      </c>
      <c r="AZ34" s="222" t="s">
        <v>944</v>
      </c>
      <c r="BA34" s="222" t="s">
        <v>944</v>
      </c>
      <c r="BB34" s="222" t="s">
        <v>944</v>
      </c>
      <c r="BC34" s="222" t="s">
        <v>944</v>
      </c>
      <c r="BD34" s="222" t="s">
        <v>944</v>
      </c>
      <c r="BE34" s="223"/>
      <c r="BF34" s="224"/>
      <c r="BG34" s="225"/>
      <c r="BH34" s="208" t="s">
        <v>944</v>
      </c>
      <c r="BI34" s="226" t="str">
        <f t="shared" si="30"/>
        <v/>
      </c>
      <c r="BJ34" s="227"/>
      <c r="BK34" s="228">
        <f t="shared" si="31"/>
        <v>0.108</v>
      </c>
      <c r="BL34" s="228">
        <f t="shared" si="32"/>
        <v>0.108</v>
      </c>
      <c r="BM34" s="229"/>
      <c r="BN34" s="229"/>
      <c r="BO34" s="229"/>
      <c r="BP34" s="229"/>
      <c r="BQ34" s="229">
        <v>2</v>
      </c>
      <c r="BR34" s="226">
        <f t="shared" si="33"/>
        <v>178</v>
      </c>
      <c r="BS34" s="226">
        <f t="shared" si="34"/>
        <v>0</v>
      </c>
      <c r="BT34" s="230">
        <f t="shared" si="35"/>
        <v>-546</v>
      </c>
      <c r="BU34" s="231">
        <f t="shared" si="36"/>
        <v>546</v>
      </c>
      <c r="BV34" s="232" t="str">
        <f t="shared" si="37"/>
        <v/>
      </c>
      <c r="BW34" s="233">
        <f t="shared" si="38"/>
        <v>26345</v>
      </c>
      <c r="BX34" s="233">
        <f t="shared" si="39"/>
        <v>109200</v>
      </c>
      <c r="BY34" s="222" t="s">
        <v>944</v>
      </c>
      <c r="BZ34" s="184">
        <v>6</v>
      </c>
      <c r="CA34" s="184">
        <v>4</v>
      </c>
      <c r="CB34" s="184">
        <v>4</v>
      </c>
      <c r="CC34" s="184">
        <v>4</v>
      </c>
      <c r="CD34" s="184">
        <v>2</v>
      </c>
      <c r="CE34" s="184">
        <v>2</v>
      </c>
      <c r="CF34" s="184"/>
      <c r="CG34" s="184"/>
      <c r="CH34" s="184">
        <v>2</v>
      </c>
      <c r="CI34" s="184"/>
      <c r="CJ34" s="184">
        <v>2</v>
      </c>
      <c r="CK34" s="184">
        <v>2</v>
      </c>
      <c r="CL34" s="184"/>
      <c r="CM34" s="231">
        <f t="shared" si="40"/>
        <v>0</v>
      </c>
      <c r="CN34" s="186"/>
      <c r="CO34" s="186"/>
      <c r="CP34" s="186" t="s">
        <v>941</v>
      </c>
      <c r="CQ34" s="186"/>
      <c r="CR34" s="186"/>
      <c r="CS34" s="186"/>
      <c r="CT34" s="226">
        <f t="shared" si="41"/>
        <v>0</v>
      </c>
      <c r="CU34" s="226">
        <f t="shared" si="41"/>
        <v>0</v>
      </c>
      <c r="CV34" s="226">
        <f t="shared" si="41"/>
        <v>546</v>
      </c>
      <c r="CW34" s="226">
        <f t="shared" si="41"/>
        <v>0</v>
      </c>
      <c r="CX34" s="226">
        <f t="shared" si="41"/>
        <v>0</v>
      </c>
      <c r="CY34" s="226">
        <f t="shared" si="41"/>
        <v>0</v>
      </c>
      <c r="CZ34" s="208" t="s">
        <v>944</v>
      </c>
      <c r="DA34" s="234" t="s">
        <v>944</v>
      </c>
      <c r="DB34" s="211">
        <f>IF(V34:V82="Yes",0,IF(FB34="",IF(ISERROR(VLOOKUP(BH34,$A$25024:$B$25027,2,FALSE)),0,VLOOKUP(BH34,$A$25024:$B$25027,2,FALSE)),FB34))</f>
        <v>0</v>
      </c>
      <c r="DC34" s="211">
        <f t="shared" si="42"/>
        <v>0</v>
      </c>
      <c r="DD34" s="211">
        <f t="shared" si="43"/>
        <v>0</v>
      </c>
      <c r="DE34" s="235">
        <v>150</v>
      </c>
      <c r="DF34" s="235">
        <v>470000</v>
      </c>
      <c r="DG34" s="211">
        <f t="shared" si="44"/>
        <v>3133.33</v>
      </c>
      <c r="DH34" s="211">
        <f t="shared" si="45"/>
        <v>0</v>
      </c>
      <c r="DI34" s="211">
        <f t="shared" si="46"/>
        <v>0</v>
      </c>
      <c r="DJ34" s="236">
        <f t="shared" si="47"/>
        <v>0</v>
      </c>
      <c r="DK34" s="236">
        <f t="shared" si="47"/>
        <v>0</v>
      </c>
      <c r="DL34" s="236">
        <f t="shared" si="47"/>
        <v>0</v>
      </c>
      <c r="DM34" s="236">
        <f t="shared" si="47"/>
        <v>0</v>
      </c>
      <c r="DN34" s="236">
        <f t="shared" si="47"/>
        <v>0</v>
      </c>
      <c r="DO34" s="236">
        <f t="shared" si="47"/>
        <v>0</v>
      </c>
      <c r="DP34" s="236">
        <f t="shared" si="47"/>
        <v>0</v>
      </c>
      <c r="DQ34" s="236">
        <f t="shared" si="47"/>
        <v>0</v>
      </c>
      <c r="DR34" s="236">
        <f t="shared" si="47"/>
        <v>0</v>
      </c>
      <c r="DS34" s="236">
        <f t="shared" si="47"/>
        <v>0</v>
      </c>
      <c r="DT34" s="236">
        <f t="shared" si="47"/>
        <v>0</v>
      </c>
      <c r="DU34" s="236">
        <f t="shared" si="47"/>
        <v>0</v>
      </c>
      <c r="DV34" s="236">
        <f t="shared" si="47"/>
        <v>0</v>
      </c>
      <c r="DW34" s="211">
        <f t="shared" si="48"/>
        <v>0</v>
      </c>
      <c r="DX34" s="211">
        <f t="shared" si="48"/>
        <v>0</v>
      </c>
      <c r="DY34" s="211">
        <f t="shared" si="48"/>
        <v>0</v>
      </c>
      <c r="DZ34" s="211">
        <f t="shared" si="48"/>
        <v>0</v>
      </c>
      <c r="EA34" s="211">
        <f t="shared" si="48"/>
        <v>0</v>
      </c>
      <c r="EB34" s="211">
        <f t="shared" si="48"/>
        <v>0</v>
      </c>
      <c r="EC34" s="211">
        <f t="shared" si="48"/>
        <v>0</v>
      </c>
      <c r="ED34" s="211">
        <f t="shared" si="48"/>
        <v>0</v>
      </c>
      <c r="EE34" s="211">
        <f t="shared" si="48"/>
        <v>0</v>
      </c>
      <c r="EF34" s="211">
        <f t="shared" si="48"/>
        <v>0</v>
      </c>
      <c r="EG34" s="211">
        <f t="shared" si="48"/>
        <v>0</v>
      </c>
      <c r="EH34" s="211">
        <f t="shared" si="48"/>
        <v>0</v>
      </c>
      <c r="EI34" s="211">
        <f t="shared" si="48"/>
        <v>0</v>
      </c>
      <c r="EJ34" s="237">
        <v>113.1</v>
      </c>
      <c r="EK34" s="237">
        <v>261.39</v>
      </c>
      <c r="EL34" s="237">
        <v>475.03</v>
      </c>
      <c r="EM34" s="237">
        <v>678.61</v>
      </c>
      <c r="EN34" s="237">
        <v>331.76</v>
      </c>
      <c r="EO34" s="237">
        <v>294.06</v>
      </c>
      <c r="EP34" s="237">
        <v>80.430000000000007</v>
      </c>
      <c r="EQ34" s="237">
        <v>143.26</v>
      </c>
      <c r="ER34" s="237">
        <v>75.400000000000006</v>
      </c>
      <c r="ES34" s="237">
        <v>40.21</v>
      </c>
      <c r="ET34" s="237">
        <v>15.08</v>
      </c>
      <c r="EU34" s="237">
        <v>45.24</v>
      </c>
      <c r="EV34" s="237">
        <v>37.700000000000003</v>
      </c>
      <c r="EW34" s="211">
        <f t="shared" si="49"/>
        <v>1</v>
      </c>
      <c r="EX34" s="211">
        <f t="shared" si="50"/>
        <v>9999999</v>
      </c>
      <c r="EY34" s="211">
        <f t="shared" si="51"/>
        <v>1</v>
      </c>
      <c r="EZ34" s="211">
        <f t="shared" si="52"/>
        <v>9999999</v>
      </c>
      <c r="FA34" s="211">
        <f t="shared" si="53"/>
        <v>2</v>
      </c>
      <c r="FC34" s="235">
        <v>0</v>
      </c>
      <c r="FD34" s="211" t="str">
        <f t="shared" si="54"/>
        <v/>
      </c>
      <c r="FE34" s="235">
        <v>205010</v>
      </c>
      <c r="FF34" s="235">
        <v>8687678</v>
      </c>
      <c r="FG34" s="238">
        <f t="shared" si="55"/>
        <v>0</v>
      </c>
      <c r="FH34" s="238">
        <f t="shared" si="55"/>
        <v>0</v>
      </c>
      <c r="FI34" s="238">
        <f t="shared" si="55"/>
        <v>0</v>
      </c>
      <c r="FJ34" s="238">
        <f t="shared" si="55"/>
        <v>0</v>
      </c>
      <c r="FK34" s="238">
        <f t="shared" si="55"/>
        <v>0</v>
      </c>
      <c r="FL34" s="238">
        <f t="shared" si="55"/>
        <v>0</v>
      </c>
      <c r="FM34" s="238">
        <f t="shared" si="55"/>
        <v>0</v>
      </c>
      <c r="FN34" s="238">
        <f t="shared" si="55"/>
        <v>0</v>
      </c>
      <c r="FO34" s="238">
        <f t="shared" si="55"/>
        <v>0</v>
      </c>
      <c r="FP34" s="238">
        <f t="shared" si="55"/>
        <v>0</v>
      </c>
      <c r="FQ34" s="238">
        <f t="shared" si="55"/>
        <v>0</v>
      </c>
      <c r="FR34" s="238">
        <f t="shared" si="55"/>
        <v>0</v>
      </c>
      <c r="FS34" s="238">
        <f t="shared" si="55"/>
        <v>0</v>
      </c>
      <c r="HL34" s="239" t="s">
        <v>944</v>
      </c>
      <c r="HM34" s="239" t="s">
        <v>944</v>
      </c>
      <c r="HN34" s="239" t="s">
        <v>944</v>
      </c>
      <c r="HO34" s="239" t="s">
        <v>944</v>
      </c>
      <c r="HP34" s="240" t="s">
        <v>942</v>
      </c>
      <c r="HQ34" s="235">
        <v>0</v>
      </c>
      <c r="HR34" s="235" t="s">
        <v>942</v>
      </c>
      <c r="HS34" s="235">
        <v>0</v>
      </c>
      <c r="HT34" s="241">
        <f t="shared" ref="HT34:IF34" si="64">(BZ$34*$AB$34)*IF((0+($CN$34="X")+($CO$34="X")+($CP$34="X")+($CQ$34="X")+($CR$34="X")+($CS$34="X"))=0,0,1)</f>
        <v>1200</v>
      </c>
      <c r="HU34" s="241">
        <f t="shared" si="64"/>
        <v>800</v>
      </c>
      <c r="HV34" s="241">
        <f t="shared" si="64"/>
        <v>800</v>
      </c>
      <c r="HW34" s="241">
        <f t="shared" si="64"/>
        <v>800</v>
      </c>
      <c r="HX34" s="241">
        <f t="shared" si="64"/>
        <v>400</v>
      </c>
      <c r="HY34" s="241">
        <f t="shared" si="64"/>
        <v>400</v>
      </c>
      <c r="HZ34" s="241">
        <f t="shared" si="64"/>
        <v>0</v>
      </c>
      <c r="IA34" s="241">
        <f t="shared" si="64"/>
        <v>0</v>
      </c>
      <c r="IB34" s="241">
        <f t="shared" si="64"/>
        <v>400</v>
      </c>
      <c r="IC34" s="241">
        <f t="shared" si="64"/>
        <v>0</v>
      </c>
      <c r="ID34" s="241">
        <f t="shared" si="64"/>
        <v>400</v>
      </c>
      <c r="IE34" s="241">
        <f t="shared" si="64"/>
        <v>400</v>
      </c>
      <c r="IF34" s="241">
        <f t="shared" si="64"/>
        <v>0</v>
      </c>
      <c r="IG34" s="235" t="s">
        <v>943</v>
      </c>
      <c r="IH34" s="235" t="s">
        <v>943</v>
      </c>
      <c r="II34" s="235" t="s">
        <v>943</v>
      </c>
      <c r="IJ34" s="235" t="s">
        <v>943</v>
      </c>
      <c r="IK34" s="235" t="s">
        <v>943</v>
      </c>
      <c r="IL34" s="235" t="s">
        <v>943</v>
      </c>
      <c r="IM34" s="235" t="s">
        <v>943</v>
      </c>
      <c r="IN34" s="235" t="s">
        <v>943</v>
      </c>
      <c r="IO34" s="235" t="s">
        <v>943</v>
      </c>
      <c r="IP34" s="235" t="s">
        <v>943</v>
      </c>
      <c r="IQ34" s="235" t="s">
        <v>943</v>
      </c>
      <c r="IR34" s="235" t="s">
        <v>943</v>
      </c>
      <c r="IS34" s="235" t="s">
        <v>943</v>
      </c>
    </row>
    <row r="35" spans="2:253" s="211" customFormat="1" ht="12.75" customHeight="1" x14ac:dyDescent="0.2">
      <c r="B35" s="211" t="s">
        <v>937</v>
      </c>
      <c r="C35" s="211">
        <v>7100539</v>
      </c>
      <c r="D35" s="212"/>
      <c r="E35" s="213"/>
      <c r="F35" s="214"/>
      <c r="G35" s="215"/>
      <c r="H35" s="213"/>
      <c r="I35" s="216"/>
      <c r="J35" s="217" t="str">
        <f t="shared" si="26"/>
        <v>UNKNOWN</v>
      </c>
      <c r="K35" s="218"/>
      <c r="L35" s="218"/>
      <c r="M35" s="219"/>
      <c r="N35" s="219"/>
      <c r="O35" s="219"/>
      <c r="P35" s="206"/>
      <c r="Q35" s="207"/>
      <c r="R35" s="208"/>
      <c r="S35" s="208"/>
      <c r="T35" s="208"/>
      <c r="U35" s="208" t="s">
        <v>944</v>
      </c>
      <c r="V35" s="208" t="s">
        <v>944</v>
      </c>
      <c r="W35" s="209" t="str">
        <f t="shared" si="27"/>
        <v/>
      </c>
      <c r="X35" s="208" t="s">
        <v>944</v>
      </c>
      <c r="Y35" s="208" t="s">
        <v>944</v>
      </c>
      <c r="Z35" s="208" t="s">
        <v>944</v>
      </c>
      <c r="AA35" s="210"/>
      <c r="AB35" s="210"/>
      <c r="AC35" s="220" t="str">
        <f t="shared" si="28"/>
        <v>_</v>
      </c>
      <c r="AD35" s="210"/>
      <c r="AE35" s="210"/>
      <c r="AF35" s="220" t="str">
        <f t="shared" si="29"/>
        <v>_</v>
      </c>
      <c r="AG35" s="208" t="s">
        <v>944</v>
      </c>
      <c r="AH35" s="208" t="s">
        <v>944</v>
      </c>
      <c r="AI35" s="208" t="s">
        <v>944</v>
      </c>
      <c r="AJ35" s="208" t="s">
        <v>944</v>
      </c>
      <c r="AK35" s="208" t="s">
        <v>944</v>
      </c>
      <c r="AL35" s="208" t="s">
        <v>944</v>
      </c>
      <c r="AM35" s="208" t="s">
        <v>944</v>
      </c>
      <c r="AN35" s="208" t="s">
        <v>944</v>
      </c>
      <c r="AO35" s="208" t="s">
        <v>944</v>
      </c>
      <c r="AP35" s="208" t="s">
        <v>944</v>
      </c>
      <c r="AQ35" s="221" t="s">
        <v>944</v>
      </c>
      <c r="AR35" s="222" t="s">
        <v>944</v>
      </c>
      <c r="AS35" s="222" t="s">
        <v>944</v>
      </c>
      <c r="AT35" s="222" t="s">
        <v>944</v>
      </c>
      <c r="AU35" s="222" t="s">
        <v>944</v>
      </c>
      <c r="AV35" s="222" t="s">
        <v>944</v>
      </c>
      <c r="AW35" s="222" t="s">
        <v>944</v>
      </c>
      <c r="AX35" s="222" t="s">
        <v>944</v>
      </c>
      <c r="AY35" s="222" t="s">
        <v>944</v>
      </c>
      <c r="AZ35" s="222" t="s">
        <v>944</v>
      </c>
      <c r="BA35" s="222" t="s">
        <v>944</v>
      </c>
      <c r="BB35" s="222" t="s">
        <v>944</v>
      </c>
      <c r="BC35" s="222" t="s">
        <v>944</v>
      </c>
      <c r="BD35" s="222" t="s">
        <v>944</v>
      </c>
      <c r="BE35" s="223"/>
      <c r="BF35" s="224"/>
      <c r="BG35" s="225"/>
      <c r="BH35" s="208" t="s">
        <v>944</v>
      </c>
      <c r="BI35" s="226" t="str">
        <f t="shared" si="30"/>
        <v/>
      </c>
      <c r="BJ35" s="227"/>
      <c r="BK35" s="228">
        <f t="shared" si="31"/>
        <v>0</v>
      </c>
      <c r="BL35" s="228">
        <f t="shared" si="32"/>
        <v>0</v>
      </c>
      <c r="BM35" s="229"/>
      <c r="BN35" s="229"/>
      <c r="BO35" s="229"/>
      <c r="BP35" s="229"/>
      <c r="BQ35" s="229"/>
      <c r="BR35" s="226">
        <f t="shared" si="33"/>
        <v>0</v>
      </c>
      <c r="BS35" s="226">
        <f t="shared" si="34"/>
        <v>0</v>
      </c>
      <c r="BT35" s="230">
        <f t="shared" si="35"/>
        <v>0</v>
      </c>
      <c r="BU35" s="231">
        <f t="shared" si="36"/>
        <v>0</v>
      </c>
      <c r="BV35" s="232" t="str">
        <f t="shared" si="37"/>
        <v/>
      </c>
      <c r="BW35" s="233">
        <f t="shared" si="38"/>
        <v>0</v>
      </c>
      <c r="BX35" s="233">
        <f t="shared" si="39"/>
        <v>0</v>
      </c>
      <c r="BY35" s="222" t="s">
        <v>944</v>
      </c>
      <c r="BZ35" s="244">
        <f t="shared" ref="BZ35:CE35" si="65">IF(IG35="F",,IF($BJ35&lt;0,0,IF(OR(AR30033="T",$FC35=1),BZ30033,IF($V35&lt;&gt;"Yes",ROUND(INT(IF(IF(DJ35&gt;$EX35,$EX35,DJ35)&lt;$EW35,ROUND(DJ35/$EW35,0)*$EW35,IF(DJ35&gt;$EX35,$EX35,DJ35))/$FA35),0)*$FA35,IF(ISERROR(($BJ35*((BZ30033*BZ$16)/SUMPRODUCT($BZ30033:$CL30033,$BZ$16:$CL$16)))/BZ$16),0,($BJ35*((BZ30033*BZ$16)/SUMPRODUCT($BZ30033:$CL30033,$BZ$16:$CL$16)))/BZ$16)))))</f>
        <v>0</v>
      </c>
      <c r="CA35" s="244">
        <f t="shared" si="65"/>
        <v>0</v>
      </c>
      <c r="CB35" s="244">
        <f t="shared" si="65"/>
        <v>0</v>
      </c>
      <c r="CC35" s="244">
        <f t="shared" si="65"/>
        <v>0</v>
      </c>
      <c r="CD35" s="244">
        <f t="shared" si="65"/>
        <v>0</v>
      </c>
      <c r="CE35" s="244">
        <f t="shared" si="65"/>
        <v>0</v>
      </c>
      <c r="CF35" s="244"/>
      <c r="CG35" s="244"/>
      <c r="CH35" s="244">
        <f>IF(IO35="F",,IF($BJ35&lt;0,0,IF(OR(AZ30033="T",$FC35=1),CH30033,IF($V35&lt;&gt;"Yes",ROUND(INT(IF(IF(DR35&gt;$EX35,$EX35,DR35)&lt;$EW35,ROUND(DR35/$EW35,0)*$EW35,IF(DR35&gt;$EX35,$EX35,DR35))/$FA35),0)*$FA35,IF(ISERROR(($BJ35*((CH30033*CH$16)/SUMPRODUCT($BZ30033:$CL30033,$BZ$16:$CL$16)))/CH$16),0,($BJ35*((CH30033*CH$16)/SUMPRODUCT($BZ30033:$CL30033,$BZ$16:$CL$16)))/CH$16)))))</f>
        <v>0</v>
      </c>
      <c r="CI35" s="244"/>
      <c r="CJ35" s="244">
        <f>IF(IQ35="F",,IF($BJ35&lt;0,0,IF(OR(BB30033="T",$FC35=1),CJ30033,IF($V35&lt;&gt;"Yes",ROUND(INT(IF(IF(DT35&gt;$EX35,$EX35,DT35)&lt;$EW35,ROUND(DT35/$EW35,0)*$EW35,IF(DT35&gt;$EX35,$EX35,DT35))/$FA35),0)*$FA35,IF(ISERROR(($BJ35*((CJ30033*CJ$16)/SUMPRODUCT($BZ30033:$CL30033,$BZ$16:$CL$16)))/CJ$16),0,($BJ35*((CJ30033*CJ$16)/SUMPRODUCT($BZ30033:$CL30033,$BZ$16:$CL$16)))/CJ$16)))))</f>
        <v>0</v>
      </c>
      <c r="CK35" s="244">
        <f>IF(IR35="F",,IF($BJ35&lt;0,0,IF(OR(BC30033="T",$FC35=1),CK30033,IF($V35&lt;&gt;"Yes",ROUND(INT(IF(IF(DU35&gt;$EX35,$EX35,DU35)&lt;$EW35,ROUND(DU35/$EW35,0)*$EW35,IF(DU35&gt;$EX35,$EX35,DU35))/$FA35),0)*$FA35,IF(ISERROR(($BJ35*((CK30033*CK$16)/SUMPRODUCT($BZ30033:$CL30033,$BZ$16:$CL$16)))/CK$16),0,($BJ35*((CK30033*CK$16)/SUMPRODUCT($BZ30033:$CL30033,$BZ$16:$CL$16)))/CK$16)))))</f>
        <v>0</v>
      </c>
      <c r="CL35" s="244"/>
      <c r="CM35" s="231">
        <f t="shared" si="40"/>
        <v>0</v>
      </c>
      <c r="CN35" s="186"/>
      <c r="CO35" s="186"/>
      <c r="CP35" s="186"/>
      <c r="CQ35" s="186"/>
      <c r="CR35" s="186"/>
      <c r="CS35" s="186"/>
      <c r="CT35" s="226">
        <f t="shared" si="41"/>
        <v>0</v>
      </c>
      <c r="CU35" s="226">
        <f t="shared" si="41"/>
        <v>0</v>
      </c>
      <c r="CV35" s="226">
        <f t="shared" si="41"/>
        <v>0</v>
      </c>
      <c r="CW35" s="226">
        <f t="shared" si="41"/>
        <v>0</v>
      </c>
      <c r="CX35" s="226">
        <f t="shared" si="41"/>
        <v>0</v>
      </c>
      <c r="CY35" s="226">
        <f t="shared" si="41"/>
        <v>0</v>
      </c>
      <c r="CZ35" s="208" t="s">
        <v>944</v>
      </c>
      <c r="DA35" s="234" t="s">
        <v>944</v>
      </c>
      <c r="DB35" s="211">
        <f>IF(V35:V82="Yes",0,IF(FB35="",IF(ISERROR(VLOOKUP(BH35,$A$25024:$B$25027,2,FALSE)),0,VLOOKUP(BH35,$A$25024:$B$25027,2,FALSE)),FB35))</f>
        <v>0</v>
      </c>
      <c r="DC35" s="211">
        <f t="shared" si="42"/>
        <v>0</v>
      </c>
      <c r="DD35" s="211">
        <f t="shared" si="43"/>
        <v>0</v>
      </c>
      <c r="DE35" s="235">
        <v>150</v>
      </c>
      <c r="DF35" s="235">
        <v>470000</v>
      </c>
      <c r="DG35" s="211">
        <f t="shared" si="44"/>
        <v>3133.33</v>
      </c>
      <c r="DH35" s="211">
        <f t="shared" si="45"/>
        <v>0</v>
      </c>
      <c r="DI35" s="211">
        <f t="shared" si="46"/>
        <v>0</v>
      </c>
      <c r="DJ35" s="236">
        <f t="shared" si="47"/>
        <v>0</v>
      </c>
      <c r="DK35" s="236">
        <f t="shared" si="47"/>
        <v>0</v>
      </c>
      <c r="DL35" s="236">
        <f t="shared" si="47"/>
        <v>0</v>
      </c>
      <c r="DM35" s="236">
        <f t="shared" si="47"/>
        <v>0</v>
      </c>
      <c r="DN35" s="236">
        <f t="shared" si="47"/>
        <v>0</v>
      </c>
      <c r="DO35" s="236">
        <f t="shared" si="47"/>
        <v>0</v>
      </c>
      <c r="DP35" s="236">
        <f t="shared" si="47"/>
        <v>0</v>
      </c>
      <c r="DQ35" s="236">
        <f t="shared" si="47"/>
        <v>0</v>
      </c>
      <c r="DR35" s="236">
        <f t="shared" si="47"/>
        <v>0</v>
      </c>
      <c r="DS35" s="236">
        <f t="shared" si="47"/>
        <v>0</v>
      </c>
      <c r="DT35" s="236">
        <f t="shared" si="47"/>
        <v>0</v>
      </c>
      <c r="DU35" s="236">
        <f t="shared" si="47"/>
        <v>0</v>
      </c>
      <c r="DV35" s="236">
        <f t="shared" si="47"/>
        <v>0</v>
      </c>
      <c r="DW35" s="211">
        <f t="shared" si="48"/>
        <v>0</v>
      </c>
      <c r="DX35" s="211">
        <f t="shared" si="48"/>
        <v>0</v>
      </c>
      <c r="DY35" s="211">
        <f t="shared" si="48"/>
        <v>0</v>
      </c>
      <c r="DZ35" s="211">
        <f t="shared" si="48"/>
        <v>0</v>
      </c>
      <c r="EA35" s="211">
        <f t="shared" si="48"/>
        <v>0</v>
      </c>
      <c r="EB35" s="211">
        <f t="shared" si="48"/>
        <v>0</v>
      </c>
      <c r="EC35" s="211">
        <f t="shared" si="48"/>
        <v>0</v>
      </c>
      <c r="ED35" s="211">
        <f t="shared" si="48"/>
        <v>0</v>
      </c>
      <c r="EE35" s="211">
        <f t="shared" si="48"/>
        <v>0</v>
      </c>
      <c r="EF35" s="211">
        <f t="shared" si="48"/>
        <v>0</v>
      </c>
      <c r="EG35" s="211">
        <f t="shared" si="48"/>
        <v>0</v>
      </c>
      <c r="EH35" s="211">
        <f t="shared" si="48"/>
        <v>0</v>
      </c>
      <c r="EI35" s="211">
        <f t="shared" si="48"/>
        <v>0</v>
      </c>
      <c r="EJ35" s="237">
        <v>113.1</v>
      </c>
      <c r="EK35" s="237">
        <v>261.39</v>
      </c>
      <c r="EL35" s="237">
        <v>475.03</v>
      </c>
      <c r="EM35" s="237">
        <v>678.61</v>
      </c>
      <c r="EN35" s="237">
        <v>331.76</v>
      </c>
      <c r="EO35" s="237">
        <v>294.06</v>
      </c>
      <c r="EP35" s="237">
        <v>80.430000000000007</v>
      </c>
      <c r="EQ35" s="237">
        <v>143.26</v>
      </c>
      <c r="ER35" s="237">
        <v>75.400000000000006</v>
      </c>
      <c r="ES35" s="237">
        <v>40.21</v>
      </c>
      <c r="ET35" s="237">
        <v>15.08</v>
      </c>
      <c r="EU35" s="237">
        <v>45.24</v>
      </c>
      <c r="EV35" s="237">
        <v>37.700000000000003</v>
      </c>
      <c r="EW35" s="211">
        <f t="shared" si="49"/>
        <v>1</v>
      </c>
      <c r="EX35" s="211">
        <f t="shared" si="50"/>
        <v>9999999</v>
      </c>
      <c r="EY35" s="211">
        <f t="shared" si="51"/>
        <v>1</v>
      </c>
      <c r="EZ35" s="211">
        <f t="shared" si="52"/>
        <v>9999999</v>
      </c>
      <c r="FA35" s="211">
        <f t="shared" si="53"/>
        <v>1</v>
      </c>
      <c r="FC35" s="235">
        <v>0</v>
      </c>
      <c r="FD35" s="211" t="str">
        <f t="shared" si="54"/>
        <v/>
      </c>
      <c r="FE35" s="235">
        <v>205010</v>
      </c>
      <c r="FF35" s="235">
        <v>8687679</v>
      </c>
      <c r="FG35" s="238">
        <f t="shared" si="55"/>
        <v>0</v>
      </c>
      <c r="FH35" s="238">
        <f t="shared" si="55"/>
        <v>0</v>
      </c>
      <c r="FI35" s="238">
        <f t="shared" si="55"/>
        <v>0</v>
      </c>
      <c r="FJ35" s="238">
        <f t="shared" si="55"/>
        <v>0</v>
      </c>
      <c r="FK35" s="238">
        <f t="shared" si="55"/>
        <v>0</v>
      </c>
      <c r="FL35" s="238">
        <f t="shared" si="55"/>
        <v>0</v>
      </c>
      <c r="FM35" s="238">
        <f t="shared" si="55"/>
        <v>0</v>
      </c>
      <c r="FN35" s="238">
        <f t="shared" si="55"/>
        <v>0</v>
      </c>
      <c r="FO35" s="238">
        <f t="shared" si="55"/>
        <v>0</v>
      </c>
      <c r="FP35" s="238">
        <f t="shared" si="55"/>
        <v>0</v>
      </c>
      <c r="FQ35" s="238">
        <f t="shared" si="55"/>
        <v>0</v>
      </c>
      <c r="FR35" s="238">
        <f t="shared" si="55"/>
        <v>0</v>
      </c>
      <c r="FS35" s="238">
        <f t="shared" si="55"/>
        <v>0</v>
      </c>
      <c r="HL35" s="239" t="s">
        <v>944</v>
      </c>
      <c r="HM35" s="239" t="s">
        <v>944</v>
      </c>
      <c r="HN35" s="239" t="s">
        <v>944</v>
      </c>
      <c r="HO35" s="239" t="s">
        <v>944</v>
      </c>
      <c r="HP35" s="240" t="s">
        <v>942</v>
      </c>
      <c r="HQ35" s="235">
        <v>0</v>
      </c>
      <c r="HR35" s="235" t="s">
        <v>942</v>
      </c>
      <c r="HS35" s="235">
        <v>0</v>
      </c>
      <c r="HT35" s="241">
        <f t="shared" ref="HT35:IF35" si="66">(BZ$35*$AB$35)*IF((0+($CN$35="X")+($CO$35="X")+($CP$35="X")+($CQ$35="X")+($CR$35="X")+($CS$35="X"))=0,0,1)</f>
        <v>0</v>
      </c>
      <c r="HU35" s="241">
        <f t="shared" si="66"/>
        <v>0</v>
      </c>
      <c r="HV35" s="241">
        <f t="shared" si="66"/>
        <v>0</v>
      </c>
      <c r="HW35" s="241">
        <f t="shared" si="66"/>
        <v>0</v>
      </c>
      <c r="HX35" s="241">
        <f t="shared" si="66"/>
        <v>0</v>
      </c>
      <c r="HY35" s="241">
        <f t="shared" si="66"/>
        <v>0</v>
      </c>
      <c r="HZ35" s="241">
        <f t="shared" si="66"/>
        <v>0</v>
      </c>
      <c r="IA35" s="241">
        <f t="shared" si="66"/>
        <v>0</v>
      </c>
      <c r="IB35" s="241">
        <f t="shared" si="66"/>
        <v>0</v>
      </c>
      <c r="IC35" s="241">
        <f t="shared" si="66"/>
        <v>0</v>
      </c>
      <c r="ID35" s="241">
        <f t="shared" si="66"/>
        <v>0</v>
      </c>
      <c r="IE35" s="241">
        <f t="shared" si="66"/>
        <v>0</v>
      </c>
      <c r="IF35" s="241">
        <f t="shared" si="66"/>
        <v>0</v>
      </c>
      <c r="IG35" s="235" t="s">
        <v>943</v>
      </c>
      <c r="IH35" s="235" t="s">
        <v>943</v>
      </c>
      <c r="II35" s="235" t="s">
        <v>943</v>
      </c>
      <c r="IJ35" s="235" t="s">
        <v>943</v>
      </c>
      <c r="IK35" s="235" t="s">
        <v>943</v>
      </c>
      <c r="IL35" s="235" t="s">
        <v>943</v>
      </c>
      <c r="IM35" s="235" t="s">
        <v>943</v>
      </c>
      <c r="IN35" s="235" t="s">
        <v>943</v>
      </c>
      <c r="IO35" s="235" t="s">
        <v>943</v>
      </c>
      <c r="IP35" s="235" t="s">
        <v>943</v>
      </c>
      <c r="IQ35" s="235" t="s">
        <v>943</v>
      </c>
      <c r="IR35" s="235" t="s">
        <v>943</v>
      </c>
      <c r="IS35" s="235" t="s">
        <v>943</v>
      </c>
    </row>
    <row r="36" spans="2:253" s="211" customFormat="1" ht="12.75" customHeight="1" x14ac:dyDescent="0.2">
      <c r="B36" s="211" t="s">
        <v>937</v>
      </c>
      <c r="C36" s="211">
        <v>7100539</v>
      </c>
      <c r="D36" s="212"/>
      <c r="E36" s="213"/>
      <c r="F36" s="214"/>
      <c r="G36" s="215"/>
      <c r="H36" s="213"/>
      <c r="I36" s="216">
        <v>9200233</v>
      </c>
      <c r="J36" s="217" t="str">
        <f t="shared" si="26"/>
        <v>CEDAR AND ROSE/JLA HOME</v>
      </c>
      <c r="K36" s="218"/>
      <c r="L36" s="218"/>
      <c r="M36" s="219"/>
      <c r="N36" s="162" t="s">
        <v>949</v>
      </c>
      <c r="O36" s="162" t="s">
        <v>946</v>
      </c>
      <c r="P36" s="195"/>
      <c r="Q36" s="164"/>
      <c r="R36" s="196"/>
      <c r="S36" s="196"/>
      <c r="T36" s="197" t="s">
        <v>950</v>
      </c>
      <c r="U36" s="196" t="s">
        <v>944</v>
      </c>
      <c r="V36" s="196" t="s">
        <v>944</v>
      </c>
      <c r="W36" s="163" t="str">
        <f t="shared" si="27"/>
        <v>Domestic</v>
      </c>
      <c r="X36" s="196" t="s">
        <v>944</v>
      </c>
      <c r="Y36" s="196" t="s">
        <v>944</v>
      </c>
      <c r="Z36" s="196" t="s">
        <v>944</v>
      </c>
      <c r="AA36" s="169">
        <v>45.54</v>
      </c>
      <c r="AB36" s="169">
        <v>180</v>
      </c>
      <c r="AC36" s="220">
        <f t="shared" si="28"/>
        <v>0.747</v>
      </c>
      <c r="AD36" s="210"/>
      <c r="AE36" s="210"/>
      <c r="AF36" s="220" t="str">
        <f t="shared" si="29"/>
        <v>_</v>
      </c>
      <c r="AG36" s="208" t="s">
        <v>944</v>
      </c>
      <c r="AH36" s="208" t="s">
        <v>944</v>
      </c>
      <c r="AI36" s="208" t="s">
        <v>944</v>
      </c>
      <c r="AJ36" s="208" t="s">
        <v>944</v>
      </c>
      <c r="AK36" s="208" t="s">
        <v>944</v>
      </c>
      <c r="AL36" s="208" t="s">
        <v>944</v>
      </c>
      <c r="AM36" s="208" t="s">
        <v>944</v>
      </c>
      <c r="AN36" s="208" t="s">
        <v>944</v>
      </c>
      <c r="AO36" s="208" t="s">
        <v>944</v>
      </c>
      <c r="AP36" s="208" t="s">
        <v>944</v>
      </c>
      <c r="AQ36" s="221" t="s">
        <v>944</v>
      </c>
      <c r="AR36" s="222" t="s">
        <v>944</v>
      </c>
      <c r="AS36" s="222" t="s">
        <v>944</v>
      </c>
      <c r="AT36" s="222" t="s">
        <v>944</v>
      </c>
      <c r="AU36" s="222" t="s">
        <v>944</v>
      </c>
      <c r="AV36" s="222" t="s">
        <v>944</v>
      </c>
      <c r="AW36" s="222" t="s">
        <v>944</v>
      </c>
      <c r="AX36" s="222" t="s">
        <v>944</v>
      </c>
      <c r="AY36" s="222" t="s">
        <v>944</v>
      </c>
      <c r="AZ36" s="222" t="s">
        <v>944</v>
      </c>
      <c r="BA36" s="222" t="s">
        <v>944</v>
      </c>
      <c r="BB36" s="222" t="s">
        <v>944</v>
      </c>
      <c r="BC36" s="222" t="s">
        <v>944</v>
      </c>
      <c r="BD36" s="222" t="s">
        <v>944</v>
      </c>
      <c r="BE36" s="223"/>
      <c r="BF36" s="224"/>
      <c r="BG36" s="225"/>
      <c r="BH36" s="208" t="s">
        <v>944</v>
      </c>
      <c r="BI36" s="226" t="str">
        <f t="shared" si="30"/>
        <v/>
      </c>
      <c r="BJ36" s="227"/>
      <c r="BK36" s="228">
        <f t="shared" si="31"/>
        <v>8.7999999999999995E-2</v>
      </c>
      <c r="BL36" s="228">
        <f t="shared" si="32"/>
        <v>8.7999999999999995E-2</v>
      </c>
      <c r="BM36" s="229"/>
      <c r="BN36" s="229"/>
      <c r="BO36" s="229"/>
      <c r="BP36" s="229"/>
      <c r="BQ36" s="229">
        <v>2</v>
      </c>
      <c r="BR36" s="226">
        <f t="shared" si="33"/>
        <v>178</v>
      </c>
      <c r="BS36" s="226">
        <f t="shared" si="34"/>
        <v>0</v>
      </c>
      <c r="BT36" s="230">
        <f t="shared" si="35"/>
        <v>-446</v>
      </c>
      <c r="BU36" s="231">
        <f t="shared" si="36"/>
        <v>446</v>
      </c>
      <c r="BV36" s="232" t="str">
        <f t="shared" si="37"/>
        <v/>
      </c>
      <c r="BW36" s="233">
        <f t="shared" si="38"/>
        <v>20311</v>
      </c>
      <c r="BX36" s="233">
        <f t="shared" si="39"/>
        <v>80280</v>
      </c>
      <c r="BY36" s="222" t="s">
        <v>944</v>
      </c>
      <c r="BZ36" s="184">
        <v>4</v>
      </c>
      <c r="CA36" s="184">
        <v>4</v>
      </c>
      <c r="CB36" s="184">
        <v>4</v>
      </c>
      <c r="CC36" s="184">
        <v>2</v>
      </c>
      <c r="CD36" s="184">
        <v>2</v>
      </c>
      <c r="CE36" s="184">
        <v>2</v>
      </c>
      <c r="CF36" s="184"/>
      <c r="CG36" s="184"/>
      <c r="CH36" s="184">
        <v>2</v>
      </c>
      <c r="CI36" s="184"/>
      <c r="CJ36" s="184">
        <v>2</v>
      </c>
      <c r="CK36" s="184">
        <v>2</v>
      </c>
      <c r="CL36" s="184"/>
      <c r="CM36" s="231">
        <f t="shared" si="40"/>
        <v>0</v>
      </c>
      <c r="CN36" s="186"/>
      <c r="CO36" s="186"/>
      <c r="CP36" s="186"/>
      <c r="CQ36" s="186" t="s">
        <v>941</v>
      </c>
      <c r="CR36" s="186"/>
      <c r="CS36" s="186"/>
      <c r="CT36" s="226">
        <f t="shared" si="41"/>
        <v>0</v>
      </c>
      <c r="CU36" s="226">
        <f t="shared" si="41"/>
        <v>0</v>
      </c>
      <c r="CV36" s="226">
        <f t="shared" si="41"/>
        <v>0</v>
      </c>
      <c r="CW36" s="226">
        <f t="shared" si="41"/>
        <v>446</v>
      </c>
      <c r="CX36" s="226">
        <f t="shared" si="41"/>
        <v>0</v>
      </c>
      <c r="CY36" s="226">
        <f t="shared" si="41"/>
        <v>0</v>
      </c>
      <c r="CZ36" s="208" t="s">
        <v>944</v>
      </c>
      <c r="DA36" s="234" t="s">
        <v>944</v>
      </c>
      <c r="DB36" s="211">
        <f>IF(V36:V82="Yes",0,IF(FB36="",IF(ISERROR(VLOOKUP(BH36,$A$25024:$B$25027,2,FALSE)),0,VLOOKUP(BH36,$A$25024:$B$25027,2,FALSE)),FB36))</f>
        <v>0</v>
      </c>
      <c r="DC36" s="211">
        <f t="shared" si="42"/>
        <v>0</v>
      </c>
      <c r="DD36" s="211">
        <f t="shared" si="43"/>
        <v>0</v>
      </c>
      <c r="DE36" s="235">
        <v>150</v>
      </c>
      <c r="DF36" s="235">
        <v>470000</v>
      </c>
      <c r="DG36" s="211">
        <f t="shared" si="44"/>
        <v>3133.33</v>
      </c>
      <c r="DH36" s="211">
        <f t="shared" si="45"/>
        <v>0</v>
      </c>
      <c r="DI36" s="211">
        <f t="shared" si="46"/>
        <v>0</v>
      </c>
      <c r="DJ36" s="236">
        <f t="shared" si="47"/>
        <v>0</v>
      </c>
      <c r="DK36" s="236">
        <f t="shared" si="47"/>
        <v>0</v>
      </c>
      <c r="DL36" s="236">
        <f t="shared" si="47"/>
        <v>0</v>
      </c>
      <c r="DM36" s="236">
        <f t="shared" si="47"/>
        <v>0</v>
      </c>
      <c r="DN36" s="236">
        <f t="shared" si="47"/>
        <v>0</v>
      </c>
      <c r="DO36" s="236">
        <f t="shared" si="47"/>
        <v>0</v>
      </c>
      <c r="DP36" s="236">
        <f t="shared" si="47"/>
        <v>0</v>
      </c>
      <c r="DQ36" s="236">
        <f t="shared" si="47"/>
        <v>0</v>
      </c>
      <c r="DR36" s="236">
        <f t="shared" si="47"/>
        <v>0</v>
      </c>
      <c r="DS36" s="236">
        <f t="shared" si="47"/>
        <v>0</v>
      </c>
      <c r="DT36" s="236">
        <f t="shared" si="47"/>
        <v>0</v>
      </c>
      <c r="DU36" s="236">
        <f t="shared" si="47"/>
        <v>0</v>
      </c>
      <c r="DV36" s="236">
        <f t="shared" si="47"/>
        <v>0</v>
      </c>
      <c r="DW36" s="211">
        <f t="shared" si="48"/>
        <v>0</v>
      </c>
      <c r="DX36" s="211">
        <f t="shared" si="48"/>
        <v>0</v>
      </c>
      <c r="DY36" s="211">
        <f t="shared" si="48"/>
        <v>0</v>
      </c>
      <c r="DZ36" s="211">
        <f t="shared" si="48"/>
        <v>0</v>
      </c>
      <c r="EA36" s="211">
        <f t="shared" si="48"/>
        <v>0</v>
      </c>
      <c r="EB36" s="211">
        <f t="shared" si="48"/>
        <v>0</v>
      </c>
      <c r="EC36" s="211">
        <f t="shared" si="48"/>
        <v>0</v>
      </c>
      <c r="ED36" s="211">
        <f t="shared" si="48"/>
        <v>0</v>
      </c>
      <c r="EE36" s="211">
        <f t="shared" si="48"/>
        <v>0</v>
      </c>
      <c r="EF36" s="211">
        <f t="shared" si="48"/>
        <v>0</v>
      </c>
      <c r="EG36" s="211">
        <f t="shared" si="48"/>
        <v>0</v>
      </c>
      <c r="EH36" s="211">
        <f t="shared" si="48"/>
        <v>0</v>
      </c>
      <c r="EI36" s="211">
        <f t="shared" si="48"/>
        <v>0</v>
      </c>
      <c r="EJ36" s="237">
        <v>113.1</v>
      </c>
      <c r="EK36" s="237">
        <v>261.39</v>
      </c>
      <c r="EL36" s="237">
        <v>475.03</v>
      </c>
      <c r="EM36" s="237">
        <v>678.61</v>
      </c>
      <c r="EN36" s="237">
        <v>331.76</v>
      </c>
      <c r="EO36" s="237">
        <v>294.06</v>
      </c>
      <c r="EP36" s="237">
        <v>80.430000000000007</v>
      </c>
      <c r="EQ36" s="237">
        <v>143.26</v>
      </c>
      <c r="ER36" s="237">
        <v>75.400000000000006</v>
      </c>
      <c r="ES36" s="237">
        <v>40.21</v>
      </c>
      <c r="ET36" s="237">
        <v>15.08</v>
      </c>
      <c r="EU36" s="237">
        <v>45.24</v>
      </c>
      <c r="EV36" s="237">
        <v>37.700000000000003</v>
      </c>
      <c r="EW36" s="211">
        <f t="shared" si="49"/>
        <v>1</v>
      </c>
      <c r="EX36" s="211">
        <f t="shared" si="50"/>
        <v>9999999</v>
      </c>
      <c r="EY36" s="211">
        <f t="shared" si="51"/>
        <v>1</v>
      </c>
      <c r="EZ36" s="211">
        <f t="shared" si="52"/>
        <v>9999999</v>
      </c>
      <c r="FA36" s="211">
        <f t="shared" si="53"/>
        <v>2</v>
      </c>
      <c r="FC36" s="235">
        <v>0</v>
      </c>
      <c r="FD36" s="211" t="str">
        <f t="shared" si="54"/>
        <v/>
      </c>
      <c r="FE36" s="235">
        <v>205010</v>
      </c>
      <c r="FF36" s="235">
        <v>8687680</v>
      </c>
      <c r="FG36" s="238">
        <f t="shared" si="55"/>
        <v>0</v>
      </c>
      <c r="FH36" s="238">
        <f t="shared" si="55"/>
        <v>0</v>
      </c>
      <c r="FI36" s="238">
        <f t="shared" si="55"/>
        <v>0</v>
      </c>
      <c r="FJ36" s="238">
        <f t="shared" si="55"/>
        <v>0</v>
      </c>
      <c r="FK36" s="238">
        <f t="shared" si="55"/>
        <v>0</v>
      </c>
      <c r="FL36" s="238">
        <f t="shared" si="55"/>
        <v>0</v>
      </c>
      <c r="FM36" s="238">
        <f t="shared" si="55"/>
        <v>0</v>
      </c>
      <c r="FN36" s="238">
        <f t="shared" si="55"/>
        <v>0</v>
      </c>
      <c r="FO36" s="238">
        <f t="shared" si="55"/>
        <v>0</v>
      </c>
      <c r="FP36" s="238">
        <f t="shared" si="55"/>
        <v>0</v>
      </c>
      <c r="FQ36" s="238">
        <f t="shared" si="55"/>
        <v>0</v>
      </c>
      <c r="FR36" s="238">
        <f t="shared" si="55"/>
        <v>0</v>
      </c>
      <c r="FS36" s="238">
        <f t="shared" si="55"/>
        <v>0</v>
      </c>
      <c r="HL36" s="239" t="s">
        <v>944</v>
      </c>
      <c r="HM36" s="239" t="s">
        <v>944</v>
      </c>
      <c r="HN36" s="239" t="s">
        <v>944</v>
      </c>
      <c r="HO36" s="239" t="s">
        <v>944</v>
      </c>
      <c r="HP36" s="240" t="s">
        <v>942</v>
      </c>
      <c r="HQ36" s="235">
        <v>0</v>
      </c>
      <c r="HR36" s="235" t="s">
        <v>942</v>
      </c>
      <c r="HS36" s="235">
        <v>0</v>
      </c>
      <c r="HT36" s="241">
        <f t="shared" ref="HT36:IF36" si="67">(BZ$36*$AB$36)*IF((0+($CN$36="X")+($CO$36="X")+($CP$36="X")+($CQ$36="X")+($CR$36="X")+($CS$36="X"))=0,0,1)</f>
        <v>720</v>
      </c>
      <c r="HU36" s="241">
        <f t="shared" si="67"/>
        <v>720</v>
      </c>
      <c r="HV36" s="241">
        <f t="shared" si="67"/>
        <v>720</v>
      </c>
      <c r="HW36" s="241">
        <f t="shared" si="67"/>
        <v>360</v>
      </c>
      <c r="HX36" s="241">
        <f t="shared" si="67"/>
        <v>360</v>
      </c>
      <c r="HY36" s="241">
        <f t="shared" si="67"/>
        <v>360</v>
      </c>
      <c r="HZ36" s="241">
        <f t="shared" si="67"/>
        <v>0</v>
      </c>
      <c r="IA36" s="241">
        <f t="shared" si="67"/>
        <v>0</v>
      </c>
      <c r="IB36" s="241">
        <f t="shared" si="67"/>
        <v>360</v>
      </c>
      <c r="IC36" s="241">
        <f t="shared" si="67"/>
        <v>0</v>
      </c>
      <c r="ID36" s="241">
        <f t="shared" si="67"/>
        <v>360</v>
      </c>
      <c r="IE36" s="241">
        <f t="shared" si="67"/>
        <v>360</v>
      </c>
      <c r="IF36" s="241">
        <f t="shared" si="67"/>
        <v>0</v>
      </c>
      <c r="IG36" s="235" t="s">
        <v>943</v>
      </c>
      <c r="IH36" s="235" t="s">
        <v>943</v>
      </c>
      <c r="II36" s="235" t="s">
        <v>943</v>
      </c>
      <c r="IJ36" s="235" t="s">
        <v>943</v>
      </c>
      <c r="IK36" s="235" t="s">
        <v>943</v>
      </c>
      <c r="IL36" s="235" t="s">
        <v>943</v>
      </c>
      <c r="IM36" s="235" t="s">
        <v>943</v>
      </c>
      <c r="IN36" s="235" t="s">
        <v>943</v>
      </c>
      <c r="IO36" s="235" t="s">
        <v>943</v>
      </c>
      <c r="IP36" s="235" t="s">
        <v>943</v>
      </c>
      <c r="IQ36" s="235" t="s">
        <v>943</v>
      </c>
      <c r="IR36" s="235" t="s">
        <v>943</v>
      </c>
      <c r="IS36" s="235" t="s">
        <v>943</v>
      </c>
    </row>
    <row r="37" spans="2:253" s="211" customFormat="1" ht="12.75" customHeight="1" x14ac:dyDescent="0.2">
      <c r="B37" s="211" t="s">
        <v>937</v>
      </c>
      <c r="C37" s="211">
        <v>7100539</v>
      </c>
      <c r="D37" s="212"/>
      <c r="E37" s="213"/>
      <c r="F37" s="214"/>
      <c r="G37" s="215"/>
      <c r="H37" s="213"/>
      <c r="I37" s="216">
        <v>9200233</v>
      </c>
      <c r="J37" s="217" t="str">
        <f t="shared" si="26"/>
        <v>CEDAR AND ROSE/JLA HOME</v>
      </c>
      <c r="K37" s="218"/>
      <c r="L37" s="218"/>
      <c r="M37" s="219"/>
      <c r="N37" s="162" t="s">
        <v>949</v>
      </c>
      <c r="O37" s="162" t="s">
        <v>946</v>
      </c>
      <c r="P37" s="195"/>
      <c r="Q37" s="164"/>
      <c r="R37" s="196"/>
      <c r="S37" s="196"/>
      <c r="T37" s="197" t="s">
        <v>950</v>
      </c>
      <c r="U37" s="196" t="s">
        <v>944</v>
      </c>
      <c r="V37" s="196" t="s">
        <v>944</v>
      </c>
      <c r="W37" s="163" t="str">
        <f t="shared" si="27"/>
        <v>Domestic</v>
      </c>
      <c r="X37" s="196" t="s">
        <v>944</v>
      </c>
      <c r="Y37" s="196" t="s">
        <v>944</v>
      </c>
      <c r="Z37" s="196" t="s">
        <v>944</v>
      </c>
      <c r="AA37" s="169">
        <v>51.87</v>
      </c>
      <c r="AB37" s="169">
        <v>200</v>
      </c>
      <c r="AC37" s="220">
        <f t="shared" si="28"/>
        <v>0.74070000000000003</v>
      </c>
      <c r="AD37" s="210"/>
      <c r="AE37" s="210"/>
      <c r="AF37" s="220" t="str">
        <f t="shared" si="29"/>
        <v>_</v>
      </c>
      <c r="AG37" s="208" t="s">
        <v>944</v>
      </c>
      <c r="AH37" s="208" t="s">
        <v>944</v>
      </c>
      <c r="AI37" s="208" t="s">
        <v>944</v>
      </c>
      <c r="AJ37" s="208" t="s">
        <v>944</v>
      </c>
      <c r="AK37" s="208" t="s">
        <v>944</v>
      </c>
      <c r="AL37" s="208" t="s">
        <v>944</v>
      </c>
      <c r="AM37" s="208" t="s">
        <v>944</v>
      </c>
      <c r="AN37" s="208" t="s">
        <v>944</v>
      </c>
      <c r="AO37" s="208" t="s">
        <v>944</v>
      </c>
      <c r="AP37" s="208" t="s">
        <v>944</v>
      </c>
      <c r="AQ37" s="221" t="s">
        <v>944</v>
      </c>
      <c r="AR37" s="222" t="s">
        <v>944</v>
      </c>
      <c r="AS37" s="222" t="s">
        <v>944</v>
      </c>
      <c r="AT37" s="222" t="s">
        <v>944</v>
      </c>
      <c r="AU37" s="222" t="s">
        <v>944</v>
      </c>
      <c r="AV37" s="222" t="s">
        <v>944</v>
      </c>
      <c r="AW37" s="222" t="s">
        <v>944</v>
      </c>
      <c r="AX37" s="222" t="s">
        <v>944</v>
      </c>
      <c r="AY37" s="222" t="s">
        <v>944</v>
      </c>
      <c r="AZ37" s="222" t="s">
        <v>944</v>
      </c>
      <c r="BA37" s="222" t="s">
        <v>944</v>
      </c>
      <c r="BB37" s="222" t="s">
        <v>944</v>
      </c>
      <c r="BC37" s="222" t="s">
        <v>944</v>
      </c>
      <c r="BD37" s="222" t="s">
        <v>944</v>
      </c>
      <c r="BE37" s="223"/>
      <c r="BF37" s="224"/>
      <c r="BG37" s="225"/>
      <c r="BH37" s="208" t="s">
        <v>944</v>
      </c>
      <c r="BI37" s="226" t="str">
        <f t="shared" si="30"/>
        <v/>
      </c>
      <c r="BJ37" s="227"/>
      <c r="BK37" s="228">
        <f t="shared" si="31"/>
        <v>0.108</v>
      </c>
      <c r="BL37" s="228">
        <f t="shared" si="32"/>
        <v>0.108</v>
      </c>
      <c r="BM37" s="229"/>
      <c r="BN37" s="229"/>
      <c r="BO37" s="229"/>
      <c r="BP37" s="229"/>
      <c r="BQ37" s="229">
        <v>2</v>
      </c>
      <c r="BR37" s="226">
        <f t="shared" si="33"/>
        <v>178</v>
      </c>
      <c r="BS37" s="226">
        <f t="shared" si="34"/>
        <v>0</v>
      </c>
      <c r="BT37" s="230">
        <f t="shared" si="35"/>
        <v>-546</v>
      </c>
      <c r="BU37" s="231">
        <f t="shared" si="36"/>
        <v>546</v>
      </c>
      <c r="BV37" s="232" t="str">
        <f t="shared" si="37"/>
        <v/>
      </c>
      <c r="BW37" s="233">
        <f t="shared" si="38"/>
        <v>28321</v>
      </c>
      <c r="BX37" s="233">
        <f t="shared" si="39"/>
        <v>109200</v>
      </c>
      <c r="BY37" s="222" t="s">
        <v>944</v>
      </c>
      <c r="BZ37" s="184">
        <v>6</v>
      </c>
      <c r="CA37" s="184">
        <v>4</v>
      </c>
      <c r="CB37" s="184">
        <v>4</v>
      </c>
      <c r="CC37" s="184">
        <v>4</v>
      </c>
      <c r="CD37" s="184">
        <v>2</v>
      </c>
      <c r="CE37" s="184">
        <v>2</v>
      </c>
      <c r="CF37" s="184"/>
      <c r="CG37" s="184"/>
      <c r="CH37" s="184">
        <v>2</v>
      </c>
      <c r="CI37" s="184"/>
      <c r="CJ37" s="184">
        <v>2</v>
      </c>
      <c r="CK37" s="184">
        <v>2</v>
      </c>
      <c r="CL37" s="184"/>
      <c r="CM37" s="231">
        <f t="shared" si="40"/>
        <v>0</v>
      </c>
      <c r="CN37" s="186"/>
      <c r="CO37" s="186"/>
      <c r="CP37" s="186"/>
      <c r="CQ37" s="186" t="s">
        <v>941</v>
      </c>
      <c r="CR37" s="186"/>
      <c r="CS37" s="186"/>
      <c r="CT37" s="226">
        <f t="shared" si="41"/>
        <v>0</v>
      </c>
      <c r="CU37" s="226">
        <f t="shared" si="41"/>
        <v>0</v>
      </c>
      <c r="CV37" s="226">
        <f t="shared" si="41"/>
        <v>0</v>
      </c>
      <c r="CW37" s="226">
        <f t="shared" si="41"/>
        <v>546</v>
      </c>
      <c r="CX37" s="226">
        <f t="shared" si="41"/>
        <v>0</v>
      </c>
      <c r="CY37" s="226">
        <f t="shared" si="41"/>
        <v>0</v>
      </c>
      <c r="CZ37" s="208" t="s">
        <v>944</v>
      </c>
      <c r="DA37" s="234" t="s">
        <v>944</v>
      </c>
      <c r="DB37" s="211">
        <f>IF(V37:V82="Yes",0,IF(FB37="",IF(ISERROR(VLOOKUP(BH37,$A$25024:$B$25027,2,FALSE)),0,VLOOKUP(BH37,$A$25024:$B$25027,2,FALSE)),FB37))</f>
        <v>0</v>
      </c>
      <c r="DC37" s="211">
        <f t="shared" si="42"/>
        <v>0</v>
      </c>
      <c r="DD37" s="211">
        <f t="shared" si="43"/>
        <v>0</v>
      </c>
      <c r="DE37" s="235">
        <v>150</v>
      </c>
      <c r="DF37" s="235">
        <v>470000</v>
      </c>
      <c r="DG37" s="211">
        <f t="shared" si="44"/>
        <v>3133.33</v>
      </c>
      <c r="DH37" s="211">
        <f t="shared" si="45"/>
        <v>0</v>
      </c>
      <c r="DI37" s="211">
        <f t="shared" si="46"/>
        <v>0</v>
      </c>
      <c r="DJ37" s="236">
        <f t="shared" si="47"/>
        <v>0</v>
      </c>
      <c r="DK37" s="236">
        <f t="shared" si="47"/>
        <v>0</v>
      </c>
      <c r="DL37" s="236">
        <f t="shared" si="47"/>
        <v>0</v>
      </c>
      <c r="DM37" s="236">
        <f t="shared" si="47"/>
        <v>0</v>
      </c>
      <c r="DN37" s="236">
        <f t="shared" si="47"/>
        <v>0</v>
      </c>
      <c r="DO37" s="236">
        <f t="shared" si="47"/>
        <v>0</v>
      </c>
      <c r="DP37" s="236">
        <f t="shared" si="47"/>
        <v>0</v>
      </c>
      <c r="DQ37" s="236">
        <f t="shared" si="47"/>
        <v>0</v>
      </c>
      <c r="DR37" s="236">
        <f t="shared" si="47"/>
        <v>0</v>
      </c>
      <c r="DS37" s="236">
        <f t="shared" si="47"/>
        <v>0</v>
      </c>
      <c r="DT37" s="236">
        <f t="shared" si="47"/>
        <v>0</v>
      </c>
      <c r="DU37" s="236">
        <f t="shared" si="47"/>
        <v>0</v>
      </c>
      <c r="DV37" s="236">
        <f t="shared" si="47"/>
        <v>0</v>
      </c>
      <c r="DW37" s="211">
        <f t="shared" si="48"/>
        <v>0</v>
      </c>
      <c r="DX37" s="211">
        <f t="shared" si="48"/>
        <v>0</v>
      </c>
      <c r="DY37" s="211">
        <f t="shared" si="48"/>
        <v>0</v>
      </c>
      <c r="DZ37" s="211">
        <f t="shared" si="48"/>
        <v>0</v>
      </c>
      <c r="EA37" s="211">
        <f t="shared" si="48"/>
        <v>0</v>
      </c>
      <c r="EB37" s="211">
        <f t="shared" si="48"/>
        <v>0</v>
      </c>
      <c r="EC37" s="211">
        <f t="shared" si="48"/>
        <v>0</v>
      </c>
      <c r="ED37" s="211">
        <f t="shared" si="48"/>
        <v>0</v>
      </c>
      <c r="EE37" s="211">
        <f t="shared" si="48"/>
        <v>0</v>
      </c>
      <c r="EF37" s="211">
        <f t="shared" si="48"/>
        <v>0</v>
      </c>
      <c r="EG37" s="211">
        <f t="shared" si="48"/>
        <v>0</v>
      </c>
      <c r="EH37" s="211">
        <f t="shared" si="48"/>
        <v>0</v>
      </c>
      <c r="EI37" s="211">
        <f t="shared" si="48"/>
        <v>0</v>
      </c>
      <c r="EJ37" s="237">
        <v>113.1</v>
      </c>
      <c r="EK37" s="237">
        <v>261.39</v>
      </c>
      <c r="EL37" s="237">
        <v>475.03</v>
      </c>
      <c r="EM37" s="237">
        <v>678.61</v>
      </c>
      <c r="EN37" s="237">
        <v>331.76</v>
      </c>
      <c r="EO37" s="237">
        <v>294.06</v>
      </c>
      <c r="EP37" s="237">
        <v>80.430000000000007</v>
      </c>
      <c r="EQ37" s="237">
        <v>143.26</v>
      </c>
      <c r="ER37" s="237">
        <v>75.400000000000006</v>
      </c>
      <c r="ES37" s="237">
        <v>40.21</v>
      </c>
      <c r="ET37" s="237">
        <v>15.08</v>
      </c>
      <c r="EU37" s="237">
        <v>45.24</v>
      </c>
      <c r="EV37" s="237">
        <v>37.700000000000003</v>
      </c>
      <c r="EW37" s="211">
        <f t="shared" si="49"/>
        <v>1</v>
      </c>
      <c r="EX37" s="211">
        <f t="shared" si="50"/>
        <v>9999999</v>
      </c>
      <c r="EY37" s="211">
        <f t="shared" si="51"/>
        <v>1</v>
      </c>
      <c r="EZ37" s="211">
        <f t="shared" si="52"/>
        <v>9999999</v>
      </c>
      <c r="FA37" s="211">
        <f t="shared" si="53"/>
        <v>2</v>
      </c>
      <c r="FC37" s="235">
        <v>0</v>
      </c>
      <c r="FD37" s="211" t="str">
        <f t="shared" si="54"/>
        <v/>
      </c>
      <c r="FE37" s="235">
        <v>205010</v>
      </c>
      <c r="FF37" s="235">
        <v>8687681</v>
      </c>
      <c r="FG37" s="238">
        <f t="shared" si="55"/>
        <v>0</v>
      </c>
      <c r="FH37" s="238">
        <f t="shared" si="55"/>
        <v>0</v>
      </c>
      <c r="FI37" s="238">
        <f t="shared" si="55"/>
        <v>0</v>
      </c>
      <c r="FJ37" s="238">
        <f t="shared" si="55"/>
        <v>0</v>
      </c>
      <c r="FK37" s="238">
        <f t="shared" si="55"/>
        <v>0</v>
      </c>
      <c r="FL37" s="238">
        <f t="shared" si="55"/>
        <v>0</v>
      </c>
      <c r="FM37" s="238">
        <f t="shared" si="55"/>
        <v>0</v>
      </c>
      <c r="FN37" s="238">
        <f t="shared" si="55"/>
        <v>0</v>
      </c>
      <c r="FO37" s="238">
        <f t="shared" si="55"/>
        <v>0</v>
      </c>
      <c r="FP37" s="238">
        <f t="shared" si="55"/>
        <v>0</v>
      </c>
      <c r="FQ37" s="238">
        <f t="shared" si="55"/>
        <v>0</v>
      </c>
      <c r="FR37" s="238">
        <f t="shared" si="55"/>
        <v>0</v>
      </c>
      <c r="FS37" s="238">
        <f t="shared" si="55"/>
        <v>0</v>
      </c>
      <c r="HL37" s="239" t="s">
        <v>944</v>
      </c>
      <c r="HM37" s="239" t="s">
        <v>944</v>
      </c>
      <c r="HN37" s="239" t="s">
        <v>944</v>
      </c>
      <c r="HO37" s="239" t="s">
        <v>944</v>
      </c>
      <c r="HP37" s="240" t="s">
        <v>942</v>
      </c>
      <c r="HQ37" s="235">
        <v>0</v>
      </c>
      <c r="HR37" s="235" t="s">
        <v>942</v>
      </c>
      <c r="HS37" s="235">
        <v>0</v>
      </c>
      <c r="HT37" s="241">
        <f t="shared" ref="HT37:IF37" si="68">(BZ$37*$AB$37)*IF((0+($CN$37="X")+($CO$37="X")+($CP$37="X")+($CQ$37="X")+($CR$37="X")+($CS$37="X"))=0,0,1)</f>
        <v>1200</v>
      </c>
      <c r="HU37" s="241">
        <f t="shared" si="68"/>
        <v>800</v>
      </c>
      <c r="HV37" s="241">
        <f t="shared" si="68"/>
        <v>800</v>
      </c>
      <c r="HW37" s="241">
        <f t="shared" si="68"/>
        <v>800</v>
      </c>
      <c r="HX37" s="241">
        <f t="shared" si="68"/>
        <v>400</v>
      </c>
      <c r="HY37" s="241">
        <f t="shared" si="68"/>
        <v>400</v>
      </c>
      <c r="HZ37" s="241">
        <f t="shared" si="68"/>
        <v>0</v>
      </c>
      <c r="IA37" s="241">
        <f t="shared" si="68"/>
        <v>0</v>
      </c>
      <c r="IB37" s="241">
        <f t="shared" si="68"/>
        <v>400</v>
      </c>
      <c r="IC37" s="241">
        <f t="shared" si="68"/>
        <v>0</v>
      </c>
      <c r="ID37" s="241">
        <f t="shared" si="68"/>
        <v>400</v>
      </c>
      <c r="IE37" s="241">
        <f t="shared" si="68"/>
        <v>400</v>
      </c>
      <c r="IF37" s="241">
        <f t="shared" si="68"/>
        <v>0</v>
      </c>
      <c r="IG37" s="235" t="s">
        <v>943</v>
      </c>
      <c r="IH37" s="235" t="s">
        <v>943</v>
      </c>
      <c r="II37" s="235" t="s">
        <v>943</v>
      </c>
      <c r="IJ37" s="235" t="s">
        <v>943</v>
      </c>
      <c r="IK37" s="235" t="s">
        <v>943</v>
      </c>
      <c r="IL37" s="235" t="s">
        <v>943</v>
      </c>
      <c r="IM37" s="235" t="s">
        <v>943</v>
      </c>
      <c r="IN37" s="235" t="s">
        <v>943</v>
      </c>
      <c r="IO37" s="235" t="s">
        <v>943</v>
      </c>
      <c r="IP37" s="235" t="s">
        <v>943</v>
      </c>
      <c r="IQ37" s="235" t="s">
        <v>943</v>
      </c>
      <c r="IR37" s="235" t="s">
        <v>943</v>
      </c>
      <c r="IS37" s="235" t="s">
        <v>943</v>
      </c>
    </row>
    <row r="38" spans="2:253" s="211" customFormat="1" ht="12.75" customHeight="1" x14ac:dyDescent="0.2">
      <c r="B38" s="211" t="s">
        <v>937</v>
      </c>
      <c r="C38" s="211">
        <v>7100539</v>
      </c>
      <c r="D38" s="212"/>
      <c r="E38" s="213"/>
      <c r="F38" s="214"/>
      <c r="G38" s="215"/>
      <c r="H38" s="213"/>
      <c r="I38" s="216"/>
      <c r="J38" s="217" t="str">
        <f t="shared" si="26"/>
        <v>UNKNOWN</v>
      </c>
      <c r="K38" s="218"/>
      <c r="L38" s="218"/>
      <c r="M38" s="219"/>
      <c r="N38" s="194"/>
      <c r="O38" s="194"/>
      <c r="P38" s="195"/>
      <c r="Q38" s="164"/>
      <c r="R38" s="196"/>
      <c r="S38" s="196"/>
      <c r="T38" s="196"/>
      <c r="U38" s="196" t="s">
        <v>944</v>
      </c>
      <c r="V38" s="196" t="s">
        <v>944</v>
      </c>
      <c r="W38" s="163" t="str">
        <f t="shared" si="27"/>
        <v/>
      </c>
      <c r="X38" s="196" t="s">
        <v>944</v>
      </c>
      <c r="Y38" s="196" t="s">
        <v>944</v>
      </c>
      <c r="Z38" s="196" t="s">
        <v>944</v>
      </c>
      <c r="AA38" s="169"/>
      <c r="AB38" s="169"/>
      <c r="AC38" s="220" t="str">
        <f t="shared" si="28"/>
        <v>_</v>
      </c>
      <c r="AD38" s="210"/>
      <c r="AE38" s="210"/>
      <c r="AF38" s="220" t="str">
        <f t="shared" si="29"/>
        <v>_</v>
      </c>
      <c r="AG38" s="208" t="s">
        <v>944</v>
      </c>
      <c r="AH38" s="208" t="s">
        <v>944</v>
      </c>
      <c r="AI38" s="208" t="s">
        <v>944</v>
      </c>
      <c r="AJ38" s="208" t="s">
        <v>944</v>
      </c>
      <c r="AK38" s="208" t="s">
        <v>944</v>
      </c>
      <c r="AL38" s="208" t="s">
        <v>944</v>
      </c>
      <c r="AM38" s="208" t="s">
        <v>944</v>
      </c>
      <c r="AN38" s="208" t="s">
        <v>944</v>
      </c>
      <c r="AO38" s="208" t="s">
        <v>944</v>
      </c>
      <c r="AP38" s="208" t="s">
        <v>944</v>
      </c>
      <c r="AQ38" s="221" t="s">
        <v>944</v>
      </c>
      <c r="AR38" s="222" t="s">
        <v>944</v>
      </c>
      <c r="AS38" s="222" t="s">
        <v>944</v>
      </c>
      <c r="AT38" s="222" t="s">
        <v>944</v>
      </c>
      <c r="AU38" s="222" t="s">
        <v>944</v>
      </c>
      <c r="AV38" s="222" t="s">
        <v>944</v>
      </c>
      <c r="AW38" s="222" t="s">
        <v>944</v>
      </c>
      <c r="AX38" s="222" t="s">
        <v>944</v>
      </c>
      <c r="AY38" s="222" t="s">
        <v>944</v>
      </c>
      <c r="AZ38" s="222" t="s">
        <v>944</v>
      </c>
      <c r="BA38" s="222" t="s">
        <v>944</v>
      </c>
      <c r="BB38" s="222" t="s">
        <v>944</v>
      </c>
      <c r="BC38" s="222" t="s">
        <v>944</v>
      </c>
      <c r="BD38" s="222" t="s">
        <v>944</v>
      </c>
      <c r="BE38" s="223"/>
      <c r="BF38" s="224"/>
      <c r="BG38" s="225"/>
      <c r="BH38" s="208" t="s">
        <v>944</v>
      </c>
      <c r="BI38" s="226" t="str">
        <f t="shared" si="30"/>
        <v/>
      </c>
      <c r="BJ38" s="227"/>
      <c r="BK38" s="228">
        <f t="shared" si="31"/>
        <v>0</v>
      </c>
      <c r="BL38" s="228">
        <f t="shared" si="32"/>
        <v>0</v>
      </c>
      <c r="BM38" s="229"/>
      <c r="BN38" s="229"/>
      <c r="BO38" s="229"/>
      <c r="BP38" s="229"/>
      <c r="BQ38" s="229"/>
      <c r="BR38" s="226">
        <f t="shared" si="33"/>
        <v>0</v>
      </c>
      <c r="BS38" s="226">
        <f t="shared" si="34"/>
        <v>0</v>
      </c>
      <c r="BT38" s="230">
        <f t="shared" si="35"/>
        <v>0</v>
      </c>
      <c r="BU38" s="231">
        <f t="shared" si="36"/>
        <v>0</v>
      </c>
      <c r="BV38" s="232" t="str">
        <f t="shared" si="37"/>
        <v/>
      </c>
      <c r="BW38" s="233">
        <f t="shared" si="38"/>
        <v>0</v>
      </c>
      <c r="BX38" s="233">
        <f t="shared" si="39"/>
        <v>0</v>
      </c>
      <c r="BY38" s="222" t="s">
        <v>944</v>
      </c>
      <c r="BZ38" s="244">
        <f t="shared" ref="BZ38:CE38" si="69">IF(IG38="F",,IF($BJ38&lt;0,0,IF(OR(AR30036="T",$FC38=1),BZ30036,IF($V38&lt;&gt;"Yes",ROUND(INT(IF(IF(DJ38&gt;$EX38,$EX38,DJ38)&lt;$EW38,ROUND(DJ38/$EW38,0)*$EW38,IF(DJ38&gt;$EX38,$EX38,DJ38))/$FA38),0)*$FA38,IF(ISERROR(($BJ38*((BZ30036*BZ$16)/SUMPRODUCT($BZ30036:$CL30036,$BZ$16:$CL$16)))/BZ$16),0,($BJ38*((BZ30036*BZ$16)/SUMPRODUCT($BZ30036:$CL30036,$BZ$16:$CL$16)))/BZ$16)))))</f>
        <v>0</v>
      </c>
      <c r="CA38" s="244">
        <f t="shared" si="69"/>
        <v>0</v>
      </c>
      <c r="CB38" s="244">
        <f t="shared" si="69"/>
        <v>0</v>
      </c>
      <c r="CC38" s="244">
        <f t="shared" si="69"/>
        <v>0</v>
      </c>
      <c r="CD38" s="244">
        <f t="shared" si="69"/>
        <v>0</v>
      </c>
      <c r="CE38" s="244">
        <f t="shared" si="69"/>
        <v>0</v>
      </c>
      <c r="CF38" s="244"/>
      <c r="CG38" s="244"/>
      <c r="CH38" s="244">
        <f>IF(IO38="F",,IF($BJ38&lt;0,0,IF(OR(AZ30036="T",$FC38=1),CH30036,IF($V38&lt;&gt;"Yes",ROUND(INT(IF(IF(DR38&gt;$EX38,$EX38,DR38)&lt;$EW38,ROUND(DR38/$EW38,0)*$EW38,IF(DR38&gt;$EX38,$EX38,DR38))/$FA38),0)*$FA38,IF(ISERROR(($BJ38*((CH30036*CH$16)/SUMPRODUCT($BZ30036:$CL30036,$BZ$16:$CL$16)))/CH$16),0,($BJ38*((CH30036*CH$16)/SUMPRODUCT($BZ30036:$CL30036,$BZ$16:$CL$16)))/CH$16)))))</f>
        <v>0</v>
      </c>
      <c r="CI38" s="244"/>
      <c r="CJ38" s="244">
        <f>IF(IQ38="F",,IF($BJ38&lt;0,0,IF(OR(BB30036="T",$FC38=1),CJ30036,IF($V38&lt;&gt;"Yes",ROUND(INT(IF(IF(DT38&gt;$EX38,$EX38,DT38)&lt;$EW38,ROUND(DT38/$EW38,0)*$EW38,IF(DT38&gt;$EX38,$EX38,DT38))/$FA38),0)*$FA38,IF(ISERROR(($BJ38*((CJ30036*CJ$16)/SUMPRODUCT($BZ30036:$CL30036,$BZ$16:$CL$16)))/CJ$16),0,($BJ38*((CJ30036*CJ$16)/SUMPRODUCT($BZ30036:$CL30036,$BZ$16:$CL$16)))/CJ$16)))))</f>
        <v>0</v>
      </c>
      <c r="CK38" s="244">
        <f>IF(IR38="F",,IF($BJ38&lt;0,0,IF(OR(BC30036="T",$FC38=1),CK30036,IF($V38&lt;&gt;"Yes",ROUND(INT(IF(IF(DU38&gt;$EX38,$EX38,DU38)&lt;$EW38,ROUND(DU38/$EW38,0)*$EW38,IF(DU38&gt;$EX38,$EX38,DU38))/$FA38),0)*$FA38,IF(ISERROR(($BJ38*((CK30036*CK$16)/SUMPRODUCT($BZ30036:$CL30036,$BZ$16:$CL$16)))/CK$16),0,($BJ38*((CK30036*CK$16)/SUMPRODUCT($BZ30036:$CL30036,$BZ$16:$CL$16)))/CK$16)))))</f>
        <v>0</v>
      </c>
      <c r="CL38" s="244"/>
      <c r="CM38" s="231">
        <f t="shared" si="40"/>
        <v>0</v>
      </c>
      <c r="CN38" s="186"/>
      <c r="CO38" s="186"/>
      <c r="CP38" s="186"/>
      <c r="CQ38" s="186"/>
      <c r="CR38" s="186"/>
      <c r="CS38" s="186"/>
      <c r="CT38" s="226">
        <f t="shared" si="41"/>
        <v>0</v>
      </c>
      <c r="CU38" s="226">
        <f t="shared" si="41"/>
        <v>0</v>
      </c>
      <c r="CV38" s="226">
        <f t="shared" si="41"/>
        <v>0</v>
      </c>
      <c r="CW38" s="226">
        <f t="shared" si="41"/>
        <v>0</v>
      </c>
      <c r="CX38" s="226">
        <f t="shared" si="41"/>
        <v>0</v>
      </c>
      <c r="CY38" s="226">
        <f t="shared" si="41"/>
        <v>0</v>
      </c>
      <c r="CZ38" s="208" t="s">
        <v>944</v>
      </c>
      <c r="DA38" s="234" t="s">
        <v>944</v>
      </c>
      <c r="DB38" s="211">
        <f>IF(V38:V82="Yes",0,IF(FB38="",IF(ISERROR(VLOOKUP(BH38,$A$25024:$B$25027,2,FALSE)),0,VLOOKUP(BH38,$A$25024:$B$25027,2,FALSE)),FB38))</f>
        <v>0</v>
      </c>
      <c r="DC38" s="211">
        <f t="shared" si="42"/>
        <v>0</v>
      </c>
      <c r="DD38" s="211">
        <f t="shared" si="43"/>
        <v>0</v>
      </c>
      <c r="DE38" s="235">
        <v>150</v>
      </c>
      <c r="DF38" s="235">
        <v>470000</v>
      </c>
      <c r="DG38" s="211">
        <f t="shared" si="44"/>
        <v>3133.33</v>
      </c>
      <c r="DH38" s="211">
        <f t="shared" si="45"/>
        <v>0</v>
      </c>
      <c r="DI38" s="211">
        <f t="shared" si="46"/>
        <v>0</v>
      </c>
      <c r="DJ38" s="236">
        <f t="shared" si="47"/>
        <v>0</v>
      </c>
      <c r="DK38" s="236">
        <f t="shared" si="47"/>
        <v>0</v>
      </c>
      <c r="DL38" s="236">
        <f t="shared" si="47"/>
        <v>0</v>
      </c>
      <c r="DM38" s="236">
        <f t="shared" si="47"/>
        <v>0</v>
      </c>
      <c r="DN38" s="236">
        <f t="shared" si="47"/>
        <v>0</v>
      </c>
      <c r="DO38" s="236">
        <f t="shared" si="47"/>
        <v>0</v>
      </c>
      <c r="DP38" s="236">
        <f t="shared" si="47"/>
        <v>0</v>
      </c>
      <c r="DQ38" s="236">
        <f t="shared" si="47"/>
        <v>0</v>
      </c>
      <c r="DR38" s="236">
        <f t="shared" si="47"/>
        <v>0</v>
      </c>
      <c r="DS38" s="236">
        <f t="shared" si="47"/>
        <v>0</v>
      </c>
      <c r="DT38" s="236">
        <f t="shared" si="47"/>
        <v>0</v>
      </c>
      <c r="DU38" s="236">
        <f t="shared" si="47"/>
        <v>0</v>
      </c>
      <c r="DV38" s="236">
        <f t="shared" si="47"/>
        <v>0</v>
      </c>
      <c r="DW38" s="211">
        <f t="shared" si="48"/>
        <v>0</v>
      </c>
      <c r="DX38" s="211">
        <f t="shared" si="48"/>
        <v>0</v>
      </c>
      <c r="DY38" s="211">
        <f t="shared" si="48"/>
        <v>0</v>
      </c>
      <c r="DZ38" s="211">
        <f t="shared" si="48"/>
        <v>0</v>
      </c>
      <c r="EA38" s="211">
        <f t="shared" si="48"/>
        <v>0</v>
      </c>
      <c r="EB38" s="211">
        <f t="shared" si="48"/>
        <v>0</v>
      </c>
      <c r="EC38" s="211">
        <f t="shared" si="48"/>
        <v>0</v>
      </c>
      <c r="ED38" s="211">
        <f t="shared" si="48"/>
        <v>0</v>
      </c>
      <c r="EE38" s="211">
        <f t="shared" si="48"/>
        <v>0</v>
      </c>
      <c r="EF38" s="211">
        <f t="shared" si="48"/>
        <v>0</v>
      </c>
      <c r="EG38" s="211">
        <f t="shared" si="48"/>
        <v>0</v>
      </c>
      <c r="EH38" s="211">
        <f t="shared" si="48"/>
        <v>0</v>
      </c>
      <c r="EI38" s="211">
        <f t="shared" si="48"/>
        <v>0</v>
      </c>
      <c r="EJ38" s="237">
        <v>113.1</v>
      </c>
      <c r="EK38" s="237">
        <v>261.39</v>
      </c>
      <c r="EL38" s="237">
        <v>475.03</v>
      </c>
      <c r="EM38" s="237">
        <v>678.61</v>
      </c>
      <c r="EN38" s="237">
        <v>331.76</v>
      </c>
      <c r="EO38" s="237">
        <v>294.06</v>
      </c>
      <c r="EP38" s="237">
        <v>80.430000000000007</v>
      </c>
      <c r="EQ38" s="237">
        <v>143.26</v>
      </c>
      <c r="ER38" s="237">
        <v>75.400000000000006</v>
      </c>
      <c r="ES38" s="237">
        <v>40.21</v>
      </c>
      <c r="ET38" s="237">
        <v>15.08</v>
      </c>
      <c r="EU38" s="237">
        <v>45.24</v>
      </c>
      <c r="EV38" s="237">
        <v>37.700000000000003</v>
      </c>
      <c r="EW38" s="211">
        <f t="shared" si="49"/>
        <v>1</v>
      </c>
      <c r="EX38" s="211">
        <f t="shared" si="50"/>
        <v>9999999</v>
      </c>
      <c r="EY38" s="211">
        <f t="shared" si="51"/>
        <v>1</v>
      </c>
      <c r="EZ38" s="211">
        <f t="shared" si="52"/>
        <v>9999999</v>
      </c>
      <c r="FA38" s="211">
        <f t="shared" si="53"/>
        <v>1</v>
      </c>
      <c r="FC38" s="235">
        <v>0</v>
      </c>
      <c r="FD38" s="211" t="str">
        <f t="shared" si="54"/>
        <v/>
      </c>
      <c r="FE38" s="235">
        <v>205010</v>
      </c>
      <c r="FF38" s="235">
        <v>8687682</v>
      </c>
      <c r="FG38" s="238">
        <f t="shared" si="55"/>
        <v>0</v>
      </c>
      <c r="FH38" s="238">
        <f t="shared" si="55"/>
        <v>0</v>
      </c>
      <c r="FI38" s="238">
        <f t="shared" si="55"/>
        <v>0</v>
      </c>
      <c r="FJ38" s="238">
        <f t="shared" si="55"/>
        <v>0</v>
      </c>
      <c r="FK38" s="238">
        <f t="shared" si="55"/>
        <v>0</v>
      </c>
      <c r="FL38" s="238">
        <f t="shared" si="55"/>
        <v>0</v>
      </c>
      <c r="FM38" s="238">
        <f t="shared" si="55"/>
        <v>0</v>
      </c>
      <c r="FN38" s="238">
        <f t="shared" si="55"/>
        <v>0</v>
      </c>
      <c r="FO38" s="238">
        <f t="shared" si="55"/>
        <v>0</v>
      </c>
      <c r="FP38" s="238">
        <f t="shared" si="55"/>
        <v>0</v>
      </c>
      <c r="FQ38" s="238">
        <f t="shared" si="55"/>
        <v>0</v>
      </c>
      <c r="FR38" s="238">
        <f t="shared" si="55"/>
        <v>0</v>
      </c>
      <c r="FS38" s="238">
        <f t="shared" si="55"/>
        <v>0</v>
      </c>
      <c r="HL38" s="239" t="s">
        <v>944</v>
      </c>
      <c r="HM38" s="239" t="s">
        <v>944</v>
      </c>
      <c r="HN38" s="239" t="s">
        <v>944</v>
      </c>
      <c r="HO38" s="239" t="s">
        <v>944</v>
      </c>
      <c r="HP38" s="240" t="s">
        <v>942</v>
      </c>
      <c r="HQ38" s="235">
        <v>0</v>
      </c>
      <c r="HR38" s="235" t="s">
        <v>942</v>
      </c>
      <c r="HS38" s="235">
        <v>0</v>
      </c>
      <c r="HT38" s="241">
        <f t="shared" ref="HT38:IF38" si="70">(BZ$38*$AB$38)*IF((0+($CN$38="X")+($CO$38="X")+($CP$38="X")+($CQ$38="X")+($CR$38="X")+($CS$38="X"))=0,0,1)</f>
        <v>0</v>
      </c>
      <c r="HU38" s="241">
        <f t="shared" si="70"/>
        <v>0</v>
      </c>
      <c r="HV38" s="241">
        <f t="shared" si="70"/>
        <v>0</v>
      </c>
      <c r="HW38" s="241">
        <f t="shared" si="70"/>
        <v>0</v>
      </c>
      <c r="HX38" s="241">
        <f t="shared" si="70"/>
        <v>0</v>
      </c>
      <c r="HY38" s="241">
        <f t="shared" si="70"/>
        <v>0</v>
      </c>
      <c r="HZ38" s="241">
        <f t="shared" si="70"/>
        <v>0</v>
      </c>
      <c r="IA38" s="241">
        <f t="shared" si="70"/>
        <v>0</v>
      </c>
      <c r="IB38" s="241">
        <f t="shared" si="70"/>
        <v>0</v>
      </c>
      <c r="IC38" s="241">
        <f t="shared" si="70"/>
        <v>0</v>
      </c>
      <c r="ID38" s="241">
        <f t="shared" si="70"/>
        <v>0</v>
      </c>
      <c r="IE38" s="241">
        <f t="shared" si="70"/>
        <v>0</v>
      </c>
      <c r="IF38" s="241">
        <f t="shared" si="70"/>
        <v>0</v>
      </c>
      <c r="IG38" s="235" t="s">
        <v>943</v>
      </c>
      <c r="IH38" s="235" t="s">
        <v>943</v>
      </c>
      <c r="II38" s="235" t="s">
        <v>943</v>
      </c>
      <c r="IJ38" s="235" t="s">
        <v>943</v>
      </c>
      <c r="IK38" s="235" t="s">
        <v>943</v>
      </c>
      <c r="IL38" s="235" t="s">
        <v>943</v>
      </c>
      <c r="IM38" s="235" t="s">
        <v>943</v>
      </c>
      <c r="IN38" s="235" t="s">
        <v>943</v>
      </c>
      <c r="IO38" s="235" t="s">
        <v>943</v>
      </c>
      <c r="IP38" s="235" t="s">
        <v>943</v>
      </c>
      <c r="IQ38" s="235" t="s">
        <v>943</v>
      </c>
      <c r="IR38" s="235" t="s">
        <v>943</v>
      </c>
      <c r="IS38" s="235" t="s">
        <v>943</v>
      </c>
    </row>
    <row r="39" spans="2:253" s="211" customFormat="1" ht="12.75" customHeight="1" x14ac:dyDescent="0.2">
      <c r="B39" s="211" t="s">
        <v>937</v>
      </c>
      <c r="C39" s="211">
        <v>7100539</v>
      </c>
      <c r="E39" s="213"/>
      <c r="F39" s="214"/>
      <c r="G39" s="215"/>
      <c r="H39" s="213"/>
      <c r="I39" s="216">
        <v>9200233</v>
      </c>
      <c r="J39" s="217" t="str">
        <f t="shared" si="26"/>
        <v>CEDAR AND ROSE/JLA HOME</v>
      </c>
      <c r="K39" s="218"/>
      <c r="L39" s="218"/>
      <c r="M39" s="219"/>
      <c r="N39" s="162" t="s">
        <v>951</v>
      </c>
      <c r="O39" s="219" t="s">
        <v>952</v>
      </c>
      <c r="P39" s="206"/>
      <c r="Q39" s="207"/>
      <c r="R39" s="208"/>
      <c r="S39" s="208"/>
      <c r="T39" s="208" t="s">
        <v>953</v>
      </c>
      <c r="U39" s="208" t="s">
        <v>944</v>
      </c>
      <c r="V39" s="208" t="s">
        <v>944</v>
      </c>
      <c r="W39" s="209" t="str">
        <f t="shared" si="27"/>
        <v>Domestic</v>
      </c>
      <c r="X39" s="208" t="s">
        <v>944</v>
      </c>
      <c r="Y39" s="208" t="s">
        <v>944</v>
      </c>
      <c r="Z39" s="208" t="s">
        <v>944</v>
      </c>
      <c r="AA39" s="210">
        <v>41.4</v>
      </c>
      <c r="AB39" s="210">
        <v>180</v>
      </c>
      <c r="AC39" s="220">
        <f t="shared" si="28"/>
        <v>0.77</v>
      </c>
      <c r="AD39" s="210"/>
      <c r="AE39" s="210"/>
      <c r="AF39" s="220" t="str">
        <f t="shared" si="29"/>
        <v>_</v>
      </c>
      <c r="AG39" s="208" t="s">
        <v>944</v>
      </c>
      <c r="AH39" s="208" t="s">
        <v>944</v>
      </c>
      <c r="AI39" s="208" t="s">
        <v>944</v>
      </c>
      <c r="AJ39" s="208" t="s">
        <v>944</v>
      </c>
      <c r="AK39" s="208" t="s">
        <v>944</v>
      </c>
      <c r="AL39" s="208" t="s">
        <v>944</v>
      </c>
      <c r="AM39" s="208" t="s">
        <v>944</v>
      </c>
      <c r="AN39" s="208" t="s">
        <v>944</v>
      </c>
      <c r="AO39" s="208" t="s">
        <v>944</v>
      </c>
      <c r="AP39" s="208" t="s">
        <v>944</v>
      </c>
      <c r="AQ39" s="221" t="s">
        <v>944</v>
      </c>
      <c r="AR39" s="222" t="s">
        <v>944</v>
      </c>
      <c r="AS39" s="222" t="s">
        <v>944</v>
      </c>
      <c r="AT39" s="222" t="s">
        <v>944</v>
      </c>
      <c r="AU39" s="222" t="s">
        <v>944</v>
      </c>
      <c r="AV39" s="222" t="s">
        <v>944</v>
      </c>
      <c r="AW39" s="222" t="s">
        <v>944</v>
      </c>
      <c r="AX39" s="222" t="s">
        <v>944</v>
      </c>
      <c r="AY39" s="222" t="s">
        <v>944</v>
      </c>
      <c r="AZ39" s="222" t="s">
        <v>944</v>
      </c>
      <c r="BA39" s="222" t="s">
        <v>944</v>
      </c>
      <c r="BB39" s="222" t="s">
        <v>944</v>
      </c>
      <c r="BC39" s="222" t="s">
        <v>944</v>
      </c>
      <c r="BD39" s="222" t="s">
        <v>944</v>
      </c>
      <c r="BE39" s="245">
        <v>0.08</v>
      </c>
      <c r="BF39" s="246">
        <v>26</v>
      </c>
      <c r="BG39" s="247">
        <v>0.6</v>
      </c>
      <c r="BH39" s="208" t="s">
        <v>944</v>
      </c>
      <c r="BI39" s="226">
        <f t="shared" si="30"/>
        <v>0</v>
      </c>
      <c r="BJ39" s="227"/>
      <c r="BK39" s="228">
        <f t="shared" si="31"/>
        <v>7.8E-2</v>
      </c>
      <c r="BL39" s="228">
        <f t="shared" si="32"/>
        <v>7.8E-2</v>
      </c>
      <c r="BM39" s="248">
        <v>2</v>
      </c>
      <c r="BN39" s="248">
        <v>12</v>
      </c>
      <c r="BO39" s="229"/>
      <c r="BP39" s="229"/>
      <c r="BQ39" s="248">
        <v>2</v>
      </c>
      <c r="BR39" s="226">
        <f t="shared" si="33"/>
        <v>178</v>
      </c>
      <c r="BS39" s="226">
        <f t="shared" si="34"/>
        <v>0</v>
      </c>
      <c r="BT39" s="230">
        <f t="shared" si="35"/>
        <v>-392</v>
      </c>
      <c r="BU39" s="231">
        <f t="shared" si="36"/>
        <v>392</v>
      </c>
      <c r="BV39" s="232"/>
      <c r="BW39" s="233">
        <f t="shared" si="38"/>
        <v>16229</v>
      </c>
      <c r="BX39" s="233">
        <f t="shared" si="39"/>
        <v>70560</v>
      </c>
      <c r="BY39" s="222" t="s">
        <v>944</v>
      </c>
      <c r="BZ39" s="244">
        <v>4</v>
      </c>
      <c r="CA39" s="244">
        <v>4</v>
      </c>
      <c r="CB39" s="244">
        <v>2</v>
      </c>
      <c r="CC39" s="244">
        <v>2</v>
      </c>
      <c r="CD39" s="244">
        <v>2</v>
      </c>
      <c r="CE39" s="244">
        <v>2</v>
      </c>
      <c r="CF39" s="244"/>
      <c r="CG39" s="244"/>
      <c r="CH39" s="244">
        <v>2</v>
      </c>
      <c r="CI39" s="244"/>
      <c r="CJ39" s="244">
        <v>2</v>
      </c>
      <c r="CK39" s="244">
        <v>2</v>
      </c>
      <c r="CL39" s="244"/>
      <c r="CM39" s="231">
        <f t="shared" si="40"/>
        <v>0</v>
      </c>
      <c r="CN39" s="186"/>
      <c r="CO39" s="186"/>
      <c r="CP39" s="186"/>
      <c r="CQ39" s="186"/>
      <c r="CR39" s="186" t="s">
        <v>941</v>
      </c>
      <c r="CS39" s="186"/>
      <c r="CT39" s="226">
        <f t="shared" si="41"/>
        <v>0</v>
      </c>
      <c r="CU39" s="226">
        <f t="shared" si="41"/>
        <v>0</v>
      </c>
      <c r="CV39" s="226">
        <f t="shared" si="41"/>
        <v>0</v>
      </c>
      <c r="CW39" s="226">
        <f t="shared" si="41"/>
        <v>0</v>
      </c>
      <c r="CX39" s="226">
        <f t="shared" si="41"/>
        <v>392</v>
      </c>
      <c r="CY39" s="226">
        <f t="shared" si="41"/>
        <v>0</v>
      </c>
      <c r="CZ39" s="208" t="s">
        <v>944</v>
      </c>
      <c r="DA39" s="234" t="s">
        <v>944</v>
      </c>
      <c r="DB39" s="211">
        <f>IF(V39:V82="Yes",0,IF(FB39="",IF(ISERROR(VLOOKUP(BH39,$A$25024:$B$25027,2,FALSE)),0,VLOOKUP(BH39,$A$25024:$B$25027,2,FALSE)),FB39))</f>
        <v>0</v>
      </c>
      <c r="DC39" s="211">
        <f t="shared" si="42"/>
        <v>0</v>
      </c>
      <c r="DD39" s="211">
        <f t="shared" si="43"/>
        <v>0</v>
      </c>
      <c r="DE39" s="235">
        <v>150</v>
      </c>
      <c r="DF39" s="235">
        <v>470000</v>
      </c>
      <c r="DG39" s="211">
        <f t="shared" si="44"/>
        <v>3133.33</v>
      </c>
      <c r="DH39" s="211">
        <f t="shared" si="45"/>
        <v>0</v>
      </c>
      <c r="DI39" s="211">
        <f t="shared" si="46"/>
        <v>0</v>
      </c>
      <c r="DJ39" s="236">
        <f t="shared" si="47"/>
        <v>0</v>
      </c>
      <c r="DK39" s="236">
        <f t="shared" si="47"/>
        <v>0</v>
      </c>
      <c r="DL39" s="236">
        <f t="shared" si="47"/>
        <v>0</v>
      </c>
      <c r="DM39" s="236">
        <f t="shared" si="47"/>
        <v>0</v>
      </c>
      <c r="DN39" s="236">
        <f t="shared" si="47"/>
        <v>0</v>
      </c>
      <c r="DO39" s="236">
        <f t="shared" si="47"/>
        <v>0</v>
      </c>
      <c r="DP39" s="236">
        <f t="shared" si="47"/>
        <v>0</v>
      </c>
      <c r="DQ39" s="236">
        <f t="shared" si="47"/>
        <v>0</v>
      </c>
      <c r="DR39" s="236">
        <f t="shared" si="47"/>
        <v>0</v>
      </c>
      <c r="DS39" s="236">
        <f t="shared" si="47"/>
        <v>0</v>
      </c>
      <c r="DT39" s="236">
        <f t="shared" si="47"/>
        <v>0</v>
      </c>
      <c r="DU39" s="236">
        <f t="shared" si="47"/>
        <v>0</v>
      </c>
      <c r="DV39" s="236">
        <f t="shared" si="47"/>
        <v>0</v>
      </c>
      <c r="DW39" s="211">
        <f t="shared" si="48"/>
        <v>0</v>
      </c>
      <c r="DX39" s="211">
        <f t="shared" si="48"/>
        <v>0</v>
      </c>
      <c r="DY39" s="211">
        <f t="shared" si="48"/>
        <v>0</v>
      </c>
      <c r="DZ39" s="211">
        <f t="shared" si="48"/>
        <v>0</v>
      </c>
      <c r="EA39" s="211">
        <f t="shared" si="48"/>
        <v>0</v>
      </c>
      <c r="EB39" s="211">
        <f t="shared" si="48"/>
        <v>0</v>
      </c>
      <c r="EC39" s="211">
        <f t="shared" si="48"/>
        <v>0</v>
      </c>
      <c r="ED39" s="211">
        <f t="shared" si="48"/>
        <v>0</v>
      </c>
      <c r="EE39" s="211">
        <f t="shared" si="48"/>
        <v>0</v>
      </c>
      <c r="EF39" s="211">
        <f t="shared" si="48"/>
        <v>0</v>
      </c>
      <c r="EG39" s="211">
        <f t="shared" si="48"/>
        <v>0</v>
      </c>
      <c r="EH39" s="211">
        <f t="shared" si="48"/>
        <v>0</v>
      </c>
      <c r="EI39" s="211">
        <f t="shared" si="48"/>
        <v>0</v>
      </c>
      <c r="EJ39" s="237">
        <v>113.1</v>
      </c>
      <c r="EK39" s="237">
        <v>261.39</v>
      </c>
      <c r="EL39" s="237">
        <v>475.03</v>
      </c>
      <c r="EM39" s="237">
        <v>678.61</v>
      </c>
      <c r="EN39" s="237">
        <v>331.76</v>
      </c>
      <c r="EO39" s="237">
        <v>294.06</v>
      </c>
      <c r="EP39" s="237">
        <v>80.430000000000007</v>
      </c>
      <c r="EQ39" s="237">
        <v>143.26</v>
      </c>
      <c r="ER39" s="237">
        <v>75.400000000000006</v>
      </c>
      <c r="ES39" s="237">
        <v>40.21</v>
      </c>
      <c r="ET39" s="237">
        <v>15.08</v>
      </c>
      <c r="EU39" s="237">
        <v>45.24</v>
      </c>
      <c r="EV39" s="237">
        <v>37.700000000000003</v>
      </c>
      <c r="EW39" s="211">
        <f t="shared" si="49"/>
        <v>2</v>
      </c>
      <c r="EX39" s="211">
        <f t="shared" si="50"/>
        <v>12</v>
      </c>
      <c r="EY39" s="211">
        <f t="shared" si="51"/>
        <v>1</v>
      </c>
      <c r="EZ39" s="211">
        <f t="shared" si="52"/>
        <v>9999999</v>
      </c>
      <c r="FA39" s="211">
        <f t="shared" si="53"/>
        <v>2</v>
      </c>
      <c r="FD39" s="211">
        <f t="shared" si="54"/>
        <v>0</v>
      </c>
      <c r="FE39" s="235">
        <v>205010</v>
      </c>
      <c r="FF39" s="235">
        <v>8687683</v>
      </c>
      <c r="FG39" s="238">
        <f t="shared" si="55"/>
        <v>0</v>
      </c>
      <c r="FH39" s="238">
        <f t="shared" si="55"/>
        <v>0</v>
      </c>
      <c r="FI39" s="238">
        <f t="shared" si="55"/>
        <v>0</v>
      </c>
      <c r="FJ39" s="238">
        <f t="shared" si="55"/>
        <v>0</v>
      </c>
      <c r="FK39" s="238">
        <f t="shared" si="55"/>
        <v>0</v>
      </c>
      <c r="FL39" s="238">
        <f t="shared" si="55"/>
        <v>0</v>
      </c>
      <c r="FM39" s="238">
        <f t="shared" si="55"/>
        <v>0</v>
      </c>
      <c r="FN39" s="238">
        <f t="shared" si="55"/>
        <v>0</v>
      </c>
      <c r="FO39" s="238">
        <f t="shared" si="55"/>
        <v>0</v>
      </c>
      <c r="FP39" s="238">
        <f t="shared" si="55"/>
        <v>0</v>
      </c>
      <c r="FQ39" s="238">
        <f t="shared" si="55"/>
        <v>0</v>
      </c>
      <c r="FR39" s="238">
        <f t="shared" si="55"/>
        <v>0</v>
      </c>
      <c r="FS39" s="238">
        <f t="shared" si="55"/>
        <v>0</v>
      </c>
      <c r="HL39" s="239" t="s">
        <v>944</v>
      </c>
      <c r="HM39" s="239" t="s">
        <v>944</v>
      </c>
      <c r="HN39" s="239" t="s">
        <v>944</v>
      </c>
      <c r="HO39" s="239" t="s">
        <v>944</v>
      </c>
      <c r="HT39" s="241">
        <f t="shared" ref="HT39:IF39" si="71">(BZ$39*$AB$39)*IF((0+($CN$39="X")+($CO$39="X")+($CP$39="X")+($CQ$39="X")+($CR$39="X")+($CS$39="X"))=0,0,1)</f>
        <v>720</v>
      </c>
      <c r="HU39" s="241">
        <f t="shared" si="71"/>
        <v>720</v>
      </c>
      <c r="HV39" s="241">
        <f t="shared" si="71"/>
        <v>360</v>
      </c>
      <c r="HW39" s="241">
        <f t="shared" si="71"/>
        <v>360</v>
      </c>
      <c r="HX39" s="241">
        <f t="shared" si="71"/>
        <v>360</v>
      </c>
      <c r="HY39" s="241">
        <f t="shared" si="71"/>
        <v>360</v>
      </c>
      <c r="HZ39" s="241">
        <f t="shared" si="71"/>
        <v>0</v>
      </c>
      <c r="IA39" s="241">
        <f t="shared" si="71"/>
        <v>0</v>
      </c>
      <c r="IB39" s="241">
        <f t="shared" si="71"/>
        <v>360</v>
      </c>
      <c r="IC39" s="241">
        <f t="shared" si="71"/>
        <v>0</v>
      </c>
      <c r="ID39" s="241">
        <f t="shared" si="71"/>
        <v>360</v>
      </c>
      <c r="IE39" s="241">
        <f t="shared" si="71"/>
        <v>360</v>
      </c>
      <c r="IF39" s="241">
        <f t="shared" si="71"/>
        <v>0</v>
      </c>
      <c r="IG39" s="235" t="s">
        <v>943</v>
      </c>
      <c r="IH39" s="235" t="s">
        <v>943</v>
      </c>
      <c r="II39" s="235" t="s">
        <v>943</v>
      </c>
      <c r="IJ39" s="235" t="s">
        <v>943</v>
      </c>
      <c r="IK39" s="235" t="s">
        <v>943</v>
      </c>
      <c r="IL39" s="235" t="s">
        <v>943</v>
      </c>
      <c r="IM39" s="235" t="s">
        <v>943</v>
      </c>
      <c r="IN39" s="235" t="s">
        <v>943</v>
      </c>
      <c r="IO39" s="235" t="s">
        <v>943</v>
      </c>
      <c r="IP39" s="235" t="s">
        <v>943</v>
      </c>
      <c r="IQ39" s="235" t="s">
        <v>943</v>
      </c>
      <c r="IR39" s="235" t="s">
        <v>943</v>
      </c>
      <c r="IS39" s="235" t="s">
        <v>943</v>
      </c>
    </row>
    <row r="40" spans="2:253" s="211" customFormat="1" ht="12.75" customHeight="1" x14ac:dyDescent="0.2">
      <c r="B40" s="211" t="s">
        <v>937</v>
      </c>
      <c r="C40" s="211">
        <v>7100539</v>
      </c>
      <c r="E40" s="213"/>
      <c r="F40" s="214"/>
      <c r="G40" s="215"/>
      <c r="H40" s="213"/>
      <c r="I40" s="216">
        <v>9200233</v>
      </c>
      <c r="J40" s="217" t="str">
        <f t="shared" si="26"/>
        <v>CEDAR AND ROSE/JLA HOME</v>
      </c>
      <c r="K40" s="218"/>
      <c r="L40" s="218"/>
      <c r="M40" s="242"/>
      <c r="N40" s="162" t="s">
        <v>951</v>
      </c>
      <c r="O40" s="219" t="s">
        <v>952</v>
      </c>
      <c r="P40" s="206"/>
      <c r="Q40" s="207"/>
      <c r="R40" s="208"/>
      <c r="S40" s="208"/>
      <c r="T40" s="208" t="s">
        <v>953</v>
      </c>
      <c r="U40" s="208" t="s">
        <v>944</v>
      </c>
      <c r="V40" s="208" t="s">
        <v>944</v>
      </c>
      <c r="W40" s="209" t="str">
        <f t="shared" si="27"/>
        <v>Domestic</v>
      </c>
      <c r="X40" s="208" t="s">
        <v>944</v>
      </c>
      <c r="Y40" s="208" t="s">
        <v>944</v>
      </c>
      <c r="Z40" s="208" t="s">
        <v>944</v>
      </c>
      <c r="AA40" s="210">
        <v>47.15</v>
      </c>
      <c r="AB40" s="210">
        <v>200</v>
      </c>
      <c r="AC40" s="220">
        <f t="shared" si="28"/>
        <v>0.76429999999999998</v>
      </c>
      <c r="AD40" s="210"/>
      <c r="AE40" s="210"/>
      <c r="AF40" s="220" t="str">
        <f t="shared" si="29"/>
        <v>_</v>
      </c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9"/>
      <c r="AR40" s="250"/>
      <c r="AS40" s="250"/>
      <c r="AT40" s="250"/>
      <c r="AU40" s="250"/>
      <c r="AV40" s="250"/>
      <c r="AW40" s="250"/>
      <c r="AX40" s="250"/>
      <c r="AY40" s="250"/>
      <c r="AZ40" s="250"/>
      <c r="BA40" s="250"/>
      <c r="BB40" s="250"/>
      <c r="BC40" s="250"/>
      <c r="BD40" s="250"/>
      <c r="BE40" s="223">
        <v>0.08</v>
      </c>
      <c r="BF40" s="224">
        <v>26</v>
      </c>
      <c r="BG40" s="225">
        <v>0.6</v>
      </c>
      <c r="BH40" s="243"/>
      <c r="BI40" s="226">
        <f t="shared" si="30"/>
        <v>0</v>
      </c>
      <c r="BJ40" s="227"/>
      <c r="BK40" s="228">
        <f t="shared" si="31"/>
        <v>0.106</v>
      </c>
      <c r="BL40" s="228">
        <f t="shared" si="32"/>
        <v>0.106</v>
      </c>
      <c r="BM40" s="229">
        <v>2</v>
      </c>
      <c r="BN40" s="229">
        <v>12</v>
      </c>
      <c r="BO40" s="229"/>
      <c r="BP40" s="229"/>
      <c r="BQ40" s="229">
        <v>2</v>
      </c>
      <c r="BR40" s="226">
        <f t="shared" si="33"/>
        <v>178</v>
      </c>
      <c r="BS40" s="226">
        <f t="shared" si="34"/>
        <v>0</v>
      </c>
      <c r="BT40" s="230">
        <f t="shared" si="35"/>
        <v>-536</v>
      </c>
      <c r="BU40" s="231">
        <f t="shared" si="36"/>
        <v>536</v>
      </c>
      <c r="BV40" s="232"/>
      <c r="BW40" s="233">
        <f t="shared" si="38"/>
        <v>25272</v>
      </c>
      <c r="BX40" s="233">
        <f t="shared" si="39"/>
        <v>107200</v>
      </c>
      <c r="BY40" s="250"/>
      <c r="BZ40" s="244">
        <v>4</v>
      </c>
      <c r="CA40" s="244">
        <v>4</v>
      </c>
      <c r="CB40" s="244">
        <v>4</v>
      </c>
      <c r="CC40" s="244">
        <v>4</v>
      </c>
      <c r="CD40" s="244">
        <v>2</v>
      </c>
      <c r="CE40" s="244">
        <v>2</v>
      </c>
      <c r="CF40" s="244"/>
      <c r="CG40" s="244"/>
      <c r="CH40" s="244">
        <v>2</v>
      </c>
      <c r="CI40" s="244"/>
      <c r="CJ40" s="244">
        <v>2</v>
      </c>
      <c r="CK40" s="244">
        <v>2</v>
      </c>
      <c r="CL40" s="244"/>
      <c r="CM40" s="231">
        <f t="shared" si="40"/>
        <v>0</v>
      </c>
      <c r="CN40" s="186"/>
      <c r="CO40" s="186"/>
      <c r="CP40" s="186"/>
      <c r="CQ40" s="186"/>
      <c r="CR40" s="186" t="s">
        <v>941</v>
      </c>
      <c r="CS40" s="186"/>
      <c r="CT40" s="226">
        <f t="shared" si="41"/>
        <v>0</v>
      </c>
      <c r="CU40" s="226">
        <f t="shared" si="41"/>
        <v>0</v>
      </c>
      <c r="CV40" s="226">
        <f t="shared" si="41"/>
        <v>0</v>
      </c>
      <c r="CW40" s="226">
        <f t="shared" si="41"/>
        <v>0</v>
      </c>
      <c r="CX40" s="226">
        <f t="shared" si="41"/>
        <v>536</v>
      </c>
      <c r="CY40" s="226">
        <f t="shared" si="41"/>
        <v>0</v>
      </c>
      <c r="CZ40" s="243"/>
      <c r="DA40" s="251"/>
      <c r="DB40" s="211">
        <f>IF(V40:V82="Yes",0,IF(FB40="",IF(ISERROR(VLOOKUP(BH40,$A$25024:$B$25027,2,FALSE)),0,VLOOKUP(BH40,$A$25024:$B$25027,2,FALSE)),FB40))</f>
        <v>0</v>
      </c>
      <c r="DC40" s="211">
        <f t="shared" si="42"/>
        <v>0</v>
      </c>
      <c r="DD40" s="211">
        <f t="shared" si="43"/>
        <v>0</v>
      </c>
      <c r="DE40" s="211">
        <v>150</v>
      </c>
      <c r="DF40" s="211">
        <v>470000</v>
      </c>
      <c r="DG40" s="211">
        <f t="shared" si="44"/>
        <v>3133.33</v>
      </c>
      <c r="DH40" s="211">
        <f t="shared" si="45"/>
        <v>0</v>
      </c>
      <c r="DI40" s="211">
        <f t="shared" si="46"/>
        <v>0</v>
      </c>
      <c r="DJ40" s="236">
        <f t="shared" si="47"/>
        <v>0</v>
      </c>
      <c r="DK40" s="236">
        <f t="shared" si="47"/>
        <v>0</v>
      </c>
      <c r="DL40" s="236">
        <f t="shared" si="47"/>
        <v>0</v>
      </c>
      <c r="DM40" s="236">
        <f t="shared" si="47"/>
        <v>0</v>
      </c>
      <c r="DN40" s="236">
        <f t="shared" si="47"/>
        <v>0</v>
      </c>
      <c r="DO40" s="236">
        <f t="shared" si="47"/>
        <v>0</v>
      </c>
      <c r="DP40" s="236">
        <f t="shared" si="47"/>
        <v>0</v>
      </c>
      <c r="DQ40" s="236">
        <f t="shared" si="47"/>
        <v>0</v>
      </c>
      <c r="DR40" s="236">
        <f t="shared" si="47"/>
        <v>0</v>
      </c>
      <c r="DS40" s="236">
        <f t="shared" si="47"/>
        <v>0</v>
      </c>
      <c r="DT40" s="236">
        <f t="shared" si="47"/>
        <v>0</v>
      </c>
      <c r="DU40" s="236">
        <f t="shared" si="47"/>
        <v>0</v>
      </c>
      <c r="DV40" s="236">
        <f t="shared" si="47"/>
        <v>0</v>
      </c>
      <c r="DW40" s="211">
        <f t="shared" si="48"/>
        <v>0</v>
      </c>
      <c r="DX40" s="211">
        <f t="shared" si="48"/>
        <v>0</v>
      </c>
      <c r="DY40" s="211">
        <f t="shared" si="48"/>
        <v>0</v>
      </c>
      <c r="DZ40" s="211">
        <f t="shared" si="48"/>
        <v>0</v>
      </c>
      <c r="EA40" s="211">
        <f t="shared" si="48"/>
        <v>0</v>
      </c>
      <c r="EB40" s="211">
        <f t="shared" si="48"/>
        <v>0</v>
      </c>
      <c r="EC40" s="211">
        <f t="shared" si="48"/>
        <v>0</v>
      </c>
      <c r="ED40" s="211">
        <f t="shared" si="48"/>
        <v>0</v>
      </c>
      <c r="EE40" s="211">
        <f t="shared" si="48"/>
        <v>0</v>
      </c>
      <c r="EF40" s="211">
        <f t="shared" si="48"/>
        <v>0</v>
      </c>
      <c r="EG40" s="211">
        <f t="shared" si="48"/>
        <v>0</v>
      </c>
      <c r="EH40" s="211">
        <f t="shared" si="48"/>
        <v>0</v>
      </c>
      <c r="EI40" s="211">
        <f t="shared" si="48"/>
        <v>0</v>
      </c>
      <c r="EJ40" s="252">
        <v>113.1</v>
      </c>
      <c r="EK40" s="252">
        <v>261.39</v>
      </c>
      <c r="EL40" s="252">
        <v>475.03</v>
      </c>
      <c r="EM40" s="252">
        <v>678.61</v>
      </c>
      <c r="EN40" s="252">
        <v>331.76</v>
      </c>
      <c r="EO40" s="252">
        <v>294.06</v>
      </c>
      <c r="EP40" s="252">
        <v>80.430000000000007</v>
      </c>
      <c r="EQ40" s="252">
        <v>143.26</v>
      </c>
      <c r="ER40" s="252">
        <v>75.400000000000006</v>
      </c>
      <c r="ES40" s="252">
        <v>40.21</v>
      </c>
      <c r="ET40" s="252">
        <v>15.08</v>
      </c>
      <c r="EU40" s="252">
        <v>45.24</v>
      </c>
      <c r="EV40" s="252">
        <v>37.700000000000003</v>
      </c>
      <c r="EW40" s="211">
        <f t="shared" si="49"/>
        <v>2</v>
      </c>
      <c r="EX40" s="211">
        <f t="shared" si="50"/>
        <v>12</v>
      </c>
      <c r="EY40" s="211">
        <f t="shared" si="51"/>
        <v>1</v>
      </c>
      <c r="EZ40" s="211">
        <f t="shared" si="52"/>
        <v>9999999</v>
      </c>
      <c r="FA40" s="211">
        <f t="shared" si="53"/>
        <v>2</v>
      </c>
      <c r="FD40" s="211">
        <f t="shared" si="54"/>
        <v>0</v>
      </c>
      <c r="FE40" s="211">
        <v>205010</v>
      </c>
      <c r="FF40" s="211">
        <v>8687684</v>
      </c>
      <c r="FG40" s="238">
        <f t="shared" si="55"/>
        <v>0</v>
      </c>
      <c r="FH40" s="238">
        <f t="shared" si="55"/>
        <v>0</v>
      </c>
      <c r="FI40" s="238">
        <f t="shared" si="55"/>
        <v>0</v>
      </c>
      <c r="FJ40" s="238">
        <f t="shared" si="55"/>
        <v>0</v>
      </c>
      <c r="FK40" s="238">
        <f t="shared" si="55"/>
        <v>0</v>
      </c>
      <c r="FL40" s="238">
        <f t="shared" si="55"/>
        <v>0</v>
      </c>
      <c r="FM40" s="238">
        <f t="shared" si="55"/>
        <v>0</v>
      </c>
      <c r="FN40" s="238">
        <f t="shared" si="55"/>
        <v>0</v>
      </c>
      <c r="FO40" s="238">
        <f t="shared" si="55"/>
        <v>0</v>
      </c>
      <c r="FP40" s="238">
        <f t="shared" si="55"/>
        <v>0</v>
      </c>
      <c r="FQ40" s="238">
        <f t="shared" si="55"/>
        <v>0</v>
      </c>
      <c r="FR40" s="238">
        <f t="shared" si="55"/>
        <v>0</v>
      </c>
      <c r="FS40" s="238">
        <f t="shared" si="55"/>
        <v>0</v>
      </c>
      <c r="HK40" s="253"/>
      <c r="HL40" s="254"/>
      <c r="HM40" s="254"/>
      <c r="HN40" s="254"/>
      <c r="HO40" s="254"/>
      <c r="HT40" s="241">
        <f t="shared" ref="HT40:IF53" si="72">(BZ40*$AB40)*IF((0+($CN40="X")+($CO40="X")+($CP40="X")+($CQ40="X")+($CR40="X")+($CS40="X"))=0,0,1)</f>
        <v>800</v>
      </c>
      <c r="HU40" s="241">
        <f t="shared" si="72"/>
        <v>800</v>
      </c>
      <c r="HV40" s="241">
        <f t="shared" si="72"/>
        <v>800</v>
      </c>
      <c r="HW40" s="241">
        <f t="shared" si="72"/>
        <v>800</v>
      </c>
      <c r="HX40" s="241">
        <f t="shared" si="72"/>
        <v>400</v>
      </c>
      <c r="HY40" s="241">
        <f t="shared" si="72"/>
        <v>400</v>
      </c>
      <c r="HZ40" s="241">
        <f t="shared" si="72"/>
        <v>0</v>
      </c>
      <c r="IA40" s="241">
        <f t="shared" si="72"/>
        <v>0</v>
      </c>
      <c r="IB40" s="241">
        <f t="shared" si="72"/>
        <v>400</v>
      </c>
      <c r="IC40" s="241">
        <f t="shared" si="72"/>
        <v>0</v>
      </c>
      <c r="ID40" s="241">
        <f t="shared" si="72"/>
        <v>400</v>
      </c>
      <c r="IE40" s="241">
        <f t="shared" si="72"/>
        <v>400</v>
      </c>
      <c r="IF40" s="241">
        <f t="shared" si="72"/>
        <v>0</v>
      </c>
      <c r="IG40" s="211" t="s">
        <v>943</v>
      </c>
      <c r="IH40" s="211" t="s">
        <v>943</v>
      </c>
      <c r="II40" s="211" t="s">
        <v>943</v>
      </c>
      <c r="IJ40" s="211" t="s">
        <v>943</v>
      </c>
      <c r="IK40" s="211" t="s">
        <v>943</v>
      </c>
      <c r="IL40" s="211" t="s">
        <v>943</v>
      </c>
      <c r="IM40" s="211" t="s">
        <v>943</v>
      </c>
      <c r="IN40" s="211" t="s">
        <v>943</v>
      </c>
      <c r="IO40" s="211" t="s">
        <v>943</v>
      </c>
      <c r="IP40" s="211" t="s">
        <v>943</v>
      </c>
      <c r="IQ40" s="211" t="s">
        <v>943</v>
      </c>
      <c r="IR40" s="211" t="s">
        <v>943</v>
      </c>
      <c r="IS40" s="211" t="s">
        <v>943</v>
      </c>
    </row>
    <row r="41" spans="2:253" s="211" customFormat="1" ht="12.75" customHeight="1" x14ac:dyDescent="0.2">
      <c r="B41" s="211" t="s">
        <v>937</v>
      </c>
      <c r="C41" s="211">
        <v>7100539</v>
      </c>
      <c r="E41" s="213"/>
      <c r="F41" s="214"/>
      <c r="G41" s="215"/>
      <c r="H41" s="213"/>
      <c r="I41" s="216"/>
      <c r="J41" s="217" t="str">
        <f t="shared" si="26"/>
        <v>UNKNOWN</v>
      </c>
      <c r="K41" s="218"/>
      <c r="L41" s="218"/>
      <c r="M41" s="242"/>
      <c r="N41" s="242"/>
      <c r="O41" s="242"/>
      <c r="P41" s="209"/>
      <c r="Q41" s="207"/>
      <c r="R41" s="243"/>
      <c r="S41" s="243"/>
      <c r="T41" s="243"/>
      <c r="U41" s="243"/>
      <c r="V41" s="243"/>
      <c r="W41" s="209" t="str">
        <f t="shared" si="27"/>
        <v/>
      </c>
      <c r="X41" s="243"/>
      <c r="Y41" s="243"/>
      <c r="Z41" s="243"/>
      <c r="AA41" s="210"/>
      <c r="AB41" s="210"/>
      <c r="AC41" s="220" t="str">
        <f t="shared" si="28"/>
        <v>_</v>
      </c>
      <c r="AD41" s="210"/>
      <c r="AE41" s="210"/>
      <c r="AF41" s="220" t="str">
        <f t="shared" si="29"/>
        <v>_</v>
      </c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9"/>
      <c r="AR41" s="250"/>
      <c r="AS41" s="250"/>
      <c r="AT41" s="250"/>
      <c r="AU41" s="250"/>
      <c r="AV41" s="250"/>
      <c r="AW41" s="250"/>
      <c r="AX41" s="250"/>
      <c r="AY41" s="250"/>
      <c r="AZ41" s="250"/>
      <c r="BA41" s="250"/>
      <c r="BB41" s="250"/>
      <c r="BC41" s="250"/>
      <c r="BD41" s="250"/>
      <c r="BE41" s="223">
        <v>0.08</v>
      </c>
      <c r="BF41" s="224">
        <v>26</v>
      </c>
      <c r="BG41" s="225">
        <v>0.6</v>
      </c>
      <c r="BH41" s="243"/>
      <c r="BI41" s="226" t="str">
        <f t="shared" si="30"/>
        <v/>
      </c>
      <c r="BJ41" s="227"/>
      <c r="BK41" s="228">
        <f t="shared" si="31"/>
        <v>0</v>
      </c>
      <c r="BL41" s="228">
        <f t="shared" si="32"/>
        <v>0</v>
      </c>
      <c r="BM41" s="229">
        <v>2</v>
      </c>
      <c r="BN41" s="229">
        <v>12</v>
      </c>
      <c r="BO41" s="229"/>
      <c r="BP41" s="229"/>
      <c r="BQ41" s="229"/>
      <c r="BR41" s="226">
        <f t="shared" si="33"/>
        <v>0</v>
      </c>
      <c r="BS41" s="226">
        <f t="shared" si="34"/>
        <v>0</v>
      </c>
      <c r="BT41" s="230">
        <f t="shared" si="35"/>
        <v>0</v>
      </c>
      <c r="BU41" s="231">
        <f t="shared" si="36"/>
        <v>0</v>
      </c>
      <c r="BV41" s="232" t="str">
        <f t="shared" si="37"/>
        <v/>
      </c>
      <c r="BW41" s="233">
        <f t="shared" si="38"/>
        <v>0</v>
      </c>
      <c r="BX41" s="233">
        <f t="shared" si="39"/>
        <v>0</v>
      </c>
      <c r="BY41" s="250"/>
      <c r="BZ41" s="244">
        <f t="shared" ref="BZ41:CE41" si="73">IF(IG41="F",,IF($BJ41&lt;0,0,IF(OR(AR30039="T",$FC41=1),BZ30039,IF($V41&lt;&gt;"Yes",ROUND(INT(IF(IF(DJ41&gt;$EX41,$EX41,DJ41)&lt;$EW41,ROUND(DJ41/$EW41,0)*$EW41,IF(DJ41&gt;$EX41,$EX41,DJ41))/$FA41),0)*$FA41,IF(ISERROR(($BJ41*((BZ30039*BZ$16)/SUMPRODUCT($BZ30039:$CL30039,$BZ$16:$CL$16)))/BZ$16),0,($BJ41*((BZ30039*BZ$16)/SUMPRODUCT($BZ30039:$CL30039,$BZ$16:$CL$16)))/BZ$16)))))</f>
        <v>0</v>
      </c>
      <c r="CA41" s="244">
        <f t="shared" si="73"/>
        <v>0</v>
      </c>
      <c r="CB41" s="244">
        <f t="shared" si="73"/>
        <v>0</v>
      </c>
      <c r="CC41" s="244">
        <f t="shared" si="73"/>
        <v>0</v>
      </c>
      <c r="CD41" s="244">
        <f t="shared" si="73"/>
        <v>0</v>
      </c>
      <c r="CE41" s="244">
        <f t="shared" si="73"/>
        <v>0</v>
      </c>
      <c r="CF41" s="244"/>
      <c r="CG41" s="244"/>
      <c r="CH41" s="244">
        <f>IF(IO41="F",,IF($BJ41&lt;0,0,IF(OR(AZ30039="T",$FC41=1),CH30039,IF($V41&lt;&gt;"Yes",ROUND(INT(IF(IF(DR41&gt;$EX41,$EX41,DR41)&lt;$EW41,ROUND(DR41/$EW41,0)*$EW41,IF(DR41&gt;$EX41,$EX41,DR41))/$FA41),0)*$FA41,IF(ISERROR(($BJ41*((CH30039*CH$16)/SUMPRODUCT($BZ30039:$CL30039,$BZ$16:$CL$16)))/CH$16),0,($BJ41*((CH30039*CH$16)/SUMPRODUCT($BZ30039:$CL30039,$BZ$16:$CL$16)))/CH$16)))))</f>
        <v>0</v>
      </c>
      <c r="CI41" s="244"/>
      <c r="CJ41" s="244">
        <f>IF(IQ41="F",,IF($BJ41&lt;0,0,IF(OR(BB30039="T",$FC41=1),CJ30039,IF($V41&lt;&gt;"Yes",ROUND(INT(IF(IF(DT41&gt;$EX41,$EX41,DT41)&lt;$EW41,ROUND(DT41/$EW41,0)*$EW41,IF(DT41&gt;$EX41,$EX41,DT41))/$FA41),0)*$FA41,IF(ISERROR(($BJ41*((CJ30039*CJ$16)/SUMPRODUCT($BZ30039:$CL30039,$BZ$16:$CL$16)))/CJ$16),0,($BJ41*((CJ30039*CJ$16)/SUMPRODUCT($BZ30039:$CL30039,$BZ$16:$CL$16)))/CJ$16)))))</f>
        <v>0</v>
      </c>
      <c r="CK41" s="244">
        <f>IF(IR41="F",,IF($BJ41&lt;0,0,IF(OR(BC30039="T",$FC41=1),CK30039,IF($V41&lt;&gt;"Yes",ROUND(INT(IF(IF(DU41&gt;$EX41,$EX41,DU41)&lt;$EW41,ROUND(DU41/$EW41,0)*$EW41,IF(DU41&gt;$EX41,$EX41,DU41))/$FA41),0)*$FA41,IF(ISERROR(($BJ41*((CK30039*CK$16)/SUMPRODUCT($BZ30039:$CL30039,$BZ$16:$CL$16)))/CK$16),0,($BJ41*((CK30039*CK$16)/SUMPRODUCT($BZ30039:$CL30039,$BZ$16:$CL$16)))/CK$16)))))</f>
        <v>0</v>
      </c>
      <c r="CL41" s="244"/>
      <c r="CM41" s="231">
        <f t="shared" si="40"/>
        <v>0</v>
      </c>
      <c r="CN41" s="186"/>
      <c r="CO41" s="186"/>
      <c r="CP41" s="186"/>
      <c r="CQ41" s="186"/>
      <c r="CR41" s="186"/>
      <c r="CS41" s="186"/>
      <c r="CT41" s="226">
        <f t="shared" si="41"/>
        <v>0</v>
      </c>
      <c r="CU41" s="226">
        <f t="shared" si="41"/>
        <v>0</v>
      </c>
      <c r="CV41" s="226">
        <f t="shared" si="41"/>
        <v>0</v>
      </c>
      <c r="CW41" s="226">
        <f t="shared" si="41"/>
        <v>0</v>
      </c>
      <c r="CX41" s="226">
        <f t="shared" si="41"/>
        <v>0</v>
      </c>
      <c r="CY41" s="226">
        <f t="shared" si="41"/>
        <v>0</v>
      </c>
      <c r="CZ41" s="243"/>
      <c r="DA41" s="251"/>
      <c r="DB41" s="211">
        <f>IF(V41:V83="Yes",0,IF(FB41="",IF(ISERROR(VLOOKUP(BH41,$A$25024:$B$25027,2,FALSE)),0,VLOOKUP(BH41,$A$25024:$B$25027,2,FALSE)),FB41))</f>
        <v>0</v>
      </c>
      <c r="DC41" s="211">
        <f t="shared" si="42"/>
        <v>0</v>
      </c>
      <c r="DD41" s="211">
        <f t="shared" si="43"/>
        <v>0</v>
      </c>
      <c r="DE41" s="211">
        <v>150</v>
      </c>
      <c r="DF41" s="211">
        <v>470000</v>
      </c>
      <c r="DG41" s="211">
        <f t="shared" si="44"/>
        <v>3133.33</v>
      </c>
      <c r="DH41" s="211">
        <f t="shared" si="45"/>
        <v>0</v>
      </c>
      <c r="DI41" s="211">
        <f t="shared" si="46"/>
        <v>0</v>
      </c>
      <c r="DJ41" s="236">
        <f t="shared" si="47"/>
        <v>0</v>
      </c>
      <c r="DK41" s="236">
        <f t="shared" si="47"/>
        <v>0</v>
      </c>
      <c r="DL41" s="236">
        <f t="shared" si="47"/>
        <v>0</v>
      </c>
      <c r="DM41" s="236">
        <f t="shared" si="47"/>
        <v>0</v>
      </c>
      <c r="DN41" s="236">
        <f t="shared" si="47"/>
        <v>0</v>
      </c>
      <c r="DO41" s="236">
        <f t="shared" si="47"/>
        <v>0</v>
      </c>
      <c r="DP41" s="236">
        <f t="shared" si="47"/>
        <v>0</v>
      </c>
      <c r="DQ41" s="236">
        <f t="shared" si="47"/>
        <v>0</v>
      </c>
      <c r="DR41" s="236">
        <f t="shared" si="47"/>
        <v>0</v>
      </c>
      <c r="DS41" s="236">
        <f t="shared" si="47"/>
        <v>0</v>
      </c>
      <c r="DT41" s="236">
        <f t="shared" si="47"/>
        <v>0</v>
      </c>
      <c r="DU41" s="236">
        <f t="shared" si="47"/>
        <v>0</v>
      </c>
      <c r="DV41" s="236">
        <f t="shared" si="47"/>
        <v>0</v>
      </c>
      <c r="DW41" s="211">
        <f t="shared" si="48"/>
        <v>0</v>
      </c>
      <c r="DX41" s="211">
        <f t="shared" si="48"/>
        <v>0</v>
      </c>
      <c r="DY41" s="211">
        <f t="shared" si="48"/>
        <v>0</v>
      </c>
      <c r="DZ41" s="211">
        <f t="shared" si="48"/>
        <v>0</v>
      </c>
      <c r="EA41" s="211">
        <f t="shared" si="48"/>
        <v>0</v>
      </c>
      <c r="EB41" s="211">
        <f t="shared" si="48"/>
        <v>0</v>
      </c>
      <c r="EC41" s="211">
        <f t="shared" si="48"/>
        <v>0</v>
      </c>
      <c r="ED41" s="211">
        <f t="shared" si="48"/>
        <v>0</v>
      </c>
      <c r="EE41" s="211">
        <f t="shared" si="48"/>
        <v>0</v>
      </c>
      <c r="EF41" s="211">
        <f t="shared" si="48"/>
        <v>0</v>
      </c>
      <c r="EG41" s="211">
        <f t="shared" si="48"/>
        <v>0</v>
      </c>
      <c r="EH41" s="211">
        <f t="shared" si="48"/>
        <v>0</v>
      </c>
      <c r="EI41" s="211">
        <f t="shared" si="48"/>
        <v>0</v>
      </c>
      <c r="EJ41" s="252">
        <v>113.1</v>
      </c>
      <c r="EK41" s="252">
        <v>261.39</v>
      </c>
      <c r="EL41" s="252">
        <v>475.03</v>
      </c>
      <c r="EM41" s="252">
        <v>678.61</v>
      </c>
      <c r="EN41" s="252">
        <v>331.76</v>
      </c>
      <c r="EO41" s="252">
        <v>294.06</v>
      </c>
      <c r="EP41" s="252">
        <v>80.430000000000007</v>
      </c>
      <c r="EQ41" s="252">
        <v>143.26</v>
      </c>
      <c r="ER41" s="252">
        <v>75.400000000000006</v>
      </c>
      <c r="ES41" s="252">
        <v>40.21</v>
      </c>
      <c r="ET41" s="252">
        <v>15.08</v>
      </c>
      <c r="EU41" s="252">
        <v>45.24</v>
      </c>
      <c r="EV41" s="252">
        <v>37.700000000000003</v>
      </c>
      <c r="EW41" s="211">
        <f t="shared" si="49"/>
        <v>2</v>
      </c>
      <c r="EX41" s="211">
        <f t="shared" si="50"/>
        <v>12</v>
      </c>
      <c r="EY41" s="211">
        <f t="shared" si="51"/>
        <v>1</v>
      </c>
      <c r="EZ41" s="211">
        <f t="shared" si="52"/>
        <v>9999999</v>
      </c>
      <c r="FA41" s="211">
        <f t="shared" si="53"/>
        <v>1</v>
      </c>
      <c r="FD41" s="211" t="str">
        <f t="shared" si="54"/>
        <v/>
      </c>
      <c r="FE41" s="211">
        <v>205010</v>
      </c>
      <c r="FF41" s="211">
        <v>8687685</v>
      </c>
      <c r="FG41" s="238">
        <f t="shared" si="55"/>
        <v>0</v>
      </c>
      <c r="FH41" s="238">
        <f t="shared" si="55"/>
        <v>0</v>
      </c>
      <c r="FI41" s="238">
        <f t="shared" si="55"/>
        <v>0</v>
      </c>
      <c r="FJ41" s="238">
        <f t="shared" si="55"/>
        <v>0</v>
      </c>
      <c r="FK41" s="238">
        <f t="shared" si="55"/>
        <v>0</v>
      </c>
      <c r="FL41" s="238">
        <f t="shared" si="55"/>
        <v>0</v>
      </c>
      <c r="FM41" s="238">
        <f t="shared" si="55"/>
        <v>0</v>
      </c>
      <c r="FN41" s="238">
        <f t="shared" si="55"/>
        <v>0</v>
      </c>
      <c r="FO41" s="238">
        <f t="shared" si="55"/>
        <v>0</v>
      </c>
      <c r="FP41" s="238">
        <f t="shared" si="55"/>
        <v>0</v>
      </c>
      <c r="FQ41" s="238">
        <f t="shared" si="55"/>
        <v>0</v>
      </c>
      <c r="FR41" s="238">
        <f t="shared" si="55"/>
        <v>0</v>
      </c>
      <c r="FS41" s="238">
        <f t="shared" si="55"/>
        <v>0</v>
      </c>
      <c r="HK41" s="253"/>
      <c r="HL41" s="254"/>
      <c r="HM41" s="254"/>
      <c r="HN41" s="254"/>
      <c r="HO41" s="254"/>
      <c r="HT41" s="241">
        <f t="shared" si="72"/>
        <v>0</v>
      </c>
      <c r="HU41" s="241">
        <f t="shared" si="72"/>
        <v>0</v>
      </c>
      <c r="HV41" s="241">
        <f t="shared" si="72"/>
        <v>0</v>
      </c>
      <c r="HW41" s="241">
        <f t="shared" si="72"/>
        <v>0</v>
      </c>
      <c r="HX41" s="241">
        <f t="shared" si="72"/>
        <v>0</v>
      </c>
      <c r="HY41" s="241">
        <f t="shared" si="72"/>
        <v>0</v>
      </c>
      <c r="HZ41" s="241">
        <f t="shared" si="72"/>
        <v>0</v>
      </c>
      <c r="IA41" s="241">
        <f t="shared" si="72"/>
        <v>0</v>
      </c>
      <c r="IB41" s="241">
        <f t="shared" si="72"/>
        <v>0</v>
      </c>
      <c r="IC41" s="241">
        <f t="shared" si="72"/>
        <v>0</v>
      </c>
      <c r="ID41" s="241">
        <f t="shared" si="72"/>
        <v>0</v>
      </c>
      <c r="IE41" s="241">
        <f t="shared" si="72"/>
        <v>0</v>
      </c>
      <c r="IF41" s="241">
        <f t="shared" si="72"/>
        <v>0</v>
      </c>
      <c r="IG41" s="211" t="s">
        <v>943</v>
      </c>
      <c r="IH41" s="211" t="s">
        <v>943</v>
      </c>
      <c r="II41" s="211" t="s">
        <v>943</v>
      </c>
      <c r="IJ41" s="211" t="s">
        <v>943</v>
      </c>
      <c r="IK41" s="211" t="s">
        <v>943</v>
      </c>
      <c r="IL41" s="211" t="s">
        <v>943</v>
      </c>
      <c r="IM41" s="211" t="s">
        <v>943</v>
      </c>
      <c r="IN41" s="211" t="s">
        <v>943</v>
      </c>
      <c r="IO41" s="211" t="s">
        <v>943</v>
      </c>
      <c r="IP41" s="211" t="s">
        <v>943</v>
      </c>
      <c r="IQ41" s="211" t="s">
        <v>943</v>
      </c>
      <c r="IR41" s="211" t="s">
        <v>943</v>
      </c>
      <c r="IS41" s="211" t="s">
        <v>943</v>
      </c>
    </row>
    <row r="42" spans="2:253" ht="12.75" customHeight="1" x14ac:dyDescent="0.2">
      <c r="B42" s="67" t="s">
        <v>937</v>
      </c>
      <c r="C42" s="67">
        <v>7100539</v>
      </c>
      <c r="E42" s="154"/>
      <c r="F42" s="155" t="s">
        <v>954</v>
      </c>
      <c r="G42" s="156" t="s">
        <v>933</v>
      </c>
      <c r="H42" s="154"/>
      <c r="I42" s="255"/>
      <c r="J42" s="159" t="str">
        <f t="shared" si="26"/>
        <v>UNKNOWN</v>
      </c>
      <c r="K42" s="256"/>
      <c r="L42" s="256"/>
      <c r="M42" s="257"/>
      <c r="N42" s="257"/>
      <c r="O42" s="257"/>
      <c r="P42" s="163"/>
      <c r="Q42" s="258"/>
      <c r="R42" s="175"/>
      <c r="S42" s="175"/>
      <c r="T42" s="175"/>
      <c r="U42" s="175"/>
      <c r="V42" s="175"/>
      <c r="W42" s="163" t="str">
        <f t="shared" si="27"/>
        <v/>
      </c>
      <c r="X42" s="175"/>
      <c r="Y42" s="175"/>
      <c r="Z42" s="175"/>
      <c r="AA42" s="167"/>
      <c r="AB42" s="167"/>
      <c r="AC42" s="168" t="str">
        <f t="shared" si="28"/>
        <v>_</v>
      </c>
      <c r="AD42" s="167"/>
      <c r="AE42" s="167"/>
      <c r="AF42" s="168" t="str">
        <f t="shared" si="29"/>
        <v>_</v>
      </c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0"/>
      <c r="AR42" s="171"/>
      <c r="AS42" s="171"/>
      <c r="AT42" s="171"/>
      <c r="AU42" s="171"/>
      <c r="AV42" s="171"/>
      <c r="AW42" s="171"/>
      <c r="AX42" s="171"/>
      <c r="AY42" s="171"/>
      <c r="AZ42" s="171"/>
      <c r="BA42" s="171"/>
      <c r="BB42" s="171"/>
      <c r="BC42" s="171"/>
      <c r="BD42" s="171"/>
      <c r="BE42" s="172">
        <v>0.08</v>
      </c>
      <c r="BF42" s="173">
        <v>26</v>
      </c>
      <c r="BG42" s="174">
        <v>0.6</v>
      </c>
      <c r="BH42" s="175"/>
      <c r="BI42" s="176" t="str">
        <f t="shared" si="30"/>
        <v/>
      </c>
      <c r="BJ42" s="177"/>
      <c r="BK42" s="178">
        <f t="shared" si="31"/>
        <v>0</v>
      </c>
      <c r="BL42" s="178">
        <f t="shared" si="32"/>
        <v>0</v>
      </c>
      <c r="BM42" s="179">
        <v>2</v>
      </c>
      <c r="BN42" s="179">
        <v>12</v>
      </c>
      <c r="BO42" s="179"/>
      <c r="BP42" s="179"/>
      <c r="BQ42" s="179"/>
      <c r="BR42" s="176">
        <f t="shared" si="33"/>
        <v>0</v>
      </c>
      <c r="BS42" s="176">
        <f t="shared" si="34"/>
        <v>0</v>
      </c>
      <c r="BT42" s="180">
        <f t="shared" si="35"/>
        <v>0</v>
      </c>
      <c r="BU42" s="181">
        <f t="shared" si="36"/>
        <v>0</v>
      </c>
      <c r="BV42" s="182" t="str">
        <f t="shared" si="37"/>
        <v/>
      </c>
      <c r="BW42" s="183">
        <f t="shared" si="38"/>
        <v>0</v>
      </c>
      <c r="BX42" s="183">
        <f t="shared" si="39"/>
        <v>0</v>
      </c>
      <c r="BY42" s="171"/>
      <c r="BZ42" s="184">
        <f t="shared" ref="BZ42:CL48" si="74">IF(IG42="F",,IF($BJ42&lt;0,0,IF(OR(AR30042="T",$FC42=1),BZ30042,IF($V42&lt;&gt;"Yes",ROUND(INT(IF(IF(DJ42&gt;$EX42,$EX42,DJ42)&lt;$EW42,ROUND(DJ42/$EW42,0)*$EW42,IF(DJ42&gt;$EX42,$EX42,DJ42))/$FA42),0)*$FA42,IF(ISERROR(($BJ42*((BZ30042*BZ$16)/SUMPRODUCT($BZ30042:$CL30042,$BZ$16:$CL$16)))/BZ$16),0,($BJ42*((BZ30042*BZ$16)/SUMPRODUCT($BZ30042:$CL30042,$BZ$16:$CL$16)))/BZ$16)))))</f>
        <v>0</v>
      </c>
      <c r="CA42" s="184">
        <f t="shared" si="74"/>
        <v>0</v>
      </c>
      <c r="CB42" s="184">
        <f t="shared" si="74"/>
        <v>0</v>
      </c>
      <c r="CC42" s="184">
        <f t="shared" si="74"/>
        <v>0</v>
      </c>
      <c r="CD42" s="184">
        <f t="shared" si="74"/>
        <v>0</v>
      </c>
      <c r="CE42" s="184">
        <f t="shared" si="74"/>
        <v>0</v>
      </c>
      <c r="CF42" s="184">
        <f t="shared" si="74"/>
        <v>0</v>
      </c>
      <c r="CG42" s="184">
        <f t="shared" si="74"/>
        <v>0</v>
      </c>
      <c r="CH42" s="184">
        <f t="shared" si="74"/>
        <v>0</v>
      </c>
      <c r="CI42" s="184">
        <f t="shared" si="74"/>
        <v>0</v>
      </c>
      <c r="CJ42" s="184">
        <f t="shared" si="74"/>
        <v>0</v>
      </c>
      <c r="CK42" s="184">
        <f t="shared" si="74"/>
        <v>0</v>
      </c>
      <c r="CL42" s="184"/>
      <c r="CM42" s="181">
        <f t="shared" si="40"/>
        <v>0</v>
      </c>
      <c r="CN42" s="185"/>
      <c r="CO42" s="185"/>
      <c r="CP42" s="185"/>
      <c r="CQ42" s="185"/>
      <c r="CR42" s="185"/>
      <c r="CS42" s="185"/>
      <c r="CT42" s="176">
        <f t="shared" si="41"/>
        <v>0</v>
      </c>
      <c r="CU42" s="176">
        <f t="shared" si="41"/>
        <v>0</v>
      </c>
      <c r="CV42" s="176">
        <f t="shared" si="41"/>
        <v>0</v>
      </c>
      <c r="CW42" s="176">
        <f t="shared" si="41"/>
        <v>0</v>
      </c>
      <c r="CX42" s="176">
        <f t="shared" si="41"/>
        <v>0</v>
      </c>
      <c r="CY42" s="176">
        <f t="shared" si="41"/>
        <v>0</v>
      </c>
      <c r="CZ42" s="175"/>
      <c r="DA42" s="187"/>
      <c r="DB42" s="67">
        <f t="shared" ref="DB42:DB54" si="75">IF(V42:V86="Yes",0,IF(FB42="",IF(ISERROR(VLOOKUP(BH42,$A$25024:$B$25027,2,FALSE)),0,VLOOKUP(BH42,$A$25024:$B$25027,2,FALSE)),FB42))</f>
        <v>0</v>
      </c>
      <c r="DC42" s="67">
        <f t="shared" si="42"/>
        <v>0</v>
      </c>
      <c r="DD42" s="67">
        <f t="shared" si="43"/>
        <v>0</v>
      </c>
      <c r="DE42" s="67">
        <v>150</v>
      </c>
      <c r="DF42" s="67">
        <v>470000</v>
      </c>
      <c r="DG42" s="67">
        <f t="shared" si="44"/>
        <v>3133.33</v>
      </c>
      <c r="DH42" s="67">
        <f t="shared" si="45"/>
        <v>0</v>
      </c>
      <c r="DI42" s="67">
        <f t="shared" si="46"/>
        <v>0</v>
      </c>
      <c r="DJ42" s="188">
        <f t="shared" si="47"/>
        <v>0</v>
      </c>
      <c r="DK42" s="188">
        <f t="shared" si="47"/>
        <v>0</v>
      </c>
      <c r="DL42" s="188">
        <f t="shared" si="47"/>
        <v>0</v>
      </c>
      <c r="DM42" s="188">
        <f t="shared" si="47"/>
        <v>0</v>
      </c>
      <c r="DN42" s="188">
        <f t="shared" si="47"/>
        <v>0</v>
      </c>
      <c r="DO42" s="188">
        <f t="shared" si="47"/>
        <v>0</v>
      </c>
      <c r="DP42" s="188">
        <f t="shared" si="47"/>
        <v>0</v>
      </c>
      <c r="DQ42" s="188">
        <f t="shared" si="47"/>
        <v>0</v>
      </c>
      <c r="DR42" s="188">
        <f t="shared" si="47"/>
        <v>0</v>
      </c>
      <c r="DS42" s="188">
        <f t="shared" si="47"/>
        <v>0</v>
      </c>
      <c r="DT42" s="188">
        <f t="shared" si="47"/>
        <v>0</v>
      </c>
      <c r="DU42" s="188">
        <f t="shared" si="47"/>
        <v>0</v>
      </c>
      <c r="DV42" s="188">
        <f t="shared" si="47"/>
        <v>0</v>
      </c>
      <c r="DW42" s="67">
        <f t="shared" si="48"/>
        <v>0</v>
      </c>
      <c r="DX42" s="67">
        <f t="shared" si="48"/>
        <v>0</v>
      </c>
      <c r="DY42" s="67">
        <f t="shared" si="48"/>
        <v>0</v>
      </c>
      <c r="DZ42" s="67">
        <f t="shared" si="48"/>
        <v>0</v>
      </c>
      <c r="EA42" s="67">
        <f t="shared" si="48"/>
        <v>0</v>
      </c>
      <c r="EB42" s="67">
        <f t="shared" si="48"/>
        <v>0</v>
      </c>
      <c r="EC42" s="67">
        <f t="shared" si="48"/>
        <v>0</v>
      </c>
      <c r="ED42" s="67">
        <f t="shared" si="48"/>
        <v>0</v>
      </c>
      <c r="EE42" s="67">
        <f t="shared" si="48"/>
        <v>0</v>
      </c>
      <c r="EF42" s="67">
        <f t="shared" si="48"/>
        <v>0</v>
      </c>
      <c r="EG42" s="67">
        <f t="shared" si="48"/>
        <v>0</v>
      </c>
      <c r="EH42" s="67">
        <f t="shared" si="48"/>
        <v>0</v>
      </c>
      <c r="EI42" s="67">
        <f t="shared" si="48"/>
        <v>0</v>
      </c>
      <c r="EJ42" s="189">
        <v>113.1</v>
      </c>
      <c r="EK42" s="189">
        <v>261.39</v>
      </c>
      <c r="EL42" s="189">
        <v>475.03</v>
      </c>
      <c r="EM42" s="189">
        <v>678.61</v>
      </c>
      <c r="EN42" s="189">
        <v>331.76</v>
      </c>
      <c r="EO42" s="189">
        <v>294.06</v>
      </c>
      <c r="EP42" s="189">
        <v>80.430000000000007</v>
      </c>
      <c r="EQ42" s="189">
        <v>143.26</v>
      </c>
      <c r="ER42" s="189">
        <v>75.400000000000006</v>
      </c>
      <c r="ES42" s="189">
        <v>40.21</v>
      </c>
      <c r="ET42" s="189">
        <v>15.08</v>
      </c>
      <c r="EU42" s="189">
        <v>45.24</v>
      </c>
      <c r="EV42" s="189">
        <v>37.700000000000003</v>
      </c>
      <c r="EW42" s="67">
        <f t="shared" si="49"/>
        <v>2</v>
      </c>
      <c r="EX42" s="67">
        <f t="shared" si="50"/>
        <v>12</v>
      </c>
      <c r="EY42" s="67">
        <f t="shared" si="51"/>
        <v>1</v>
      </c>
      <c r="EZ42" s="67">
        <f t="shared" si="52"/>
        <v>9999999</v>
      </c>
      <c r="FA42" s="67">
        <f t="shared" si="53"/>
        <v>1</v>
      </c>
      <c r="FD42" s="67" t="str">
        <f t="shared" si="54"/>
        <v/>
      </c>
      <c r="FE42" s="67">
        <v>205010</v>
      </c>
      <c r="FF42" s="67">
        <v>8687688</v>
      </c>
      <c r="FG42" s="190">
        <f t="shared" ref="FG42:FS48" si="76">IF(IG42="F",,IF($BJ42&lt;0,0,IF(OR(AR30042="T",$FC42=1),BZ30042,IF($V42&lt;&gt;"Yes",ROUND(INT(IF(IF(DJ42&gt;$EX42,$EX42,DJ42)&lt;$EW42,ROUND(DJ42/$EW42,0)*$EW42,IF(DJ42&gt;$EX42,$EX42,DJ42))/$FA42),0)*$FA42,IF(ISERROR(($BJ42*((BZ30042*BZ$16)/SUMPRODUCT($BZ30042:$CL30042,$BZ$16:$CL$16)))/BZ$16),0,($BJ42*((BZ30042*BZ$16)/SUMPRODUCT($BZ30042:$CL30042,$BZ$16:$CL$16)))/BZ$16)))))</f>
        <v>0</v>
      </c>
      <c r="FH42" s="190">
        <f t="shared" si="76"/>
        <v>0</v>
      </c>
      <c r="FI42" s="190">
        <f t="shared" si="76"/>
        <v>0</v>
      </c>
      <c r="FJ42" s="190">
        <f t="shared" si="76"/>
        <v>0</v>
      </c>
      <c r="FK42" s="190">
        <f t="shared" si="76"/>
        <v>0</v>
      </c>
      <c r="FL42" s="190">
        <f t="shared" si="76"/>
        <v>0</v>
      </c>
      <c r="FM42" s="190">
        <f t="shared" si="76"/>
        <v>0</v>
      </c>
      <c r="FN42" s="190">
        <f t="shared" si="76"/>
        <v>0</v>
      </c>
      <c r="FO42" s="190">
        <f t="shared" si="76"/>
        <v>0</v>
      </c>
      <c r="FP42" s="190">
        <f t="shared" si="76"/>
        <v>0</v>
      </c>
      <c r="FQ42" s="190">
        <f t="shared" si="76"/>
        <v>0</v>
      </c>
      <c r="FR42" s="190">
        <f t="shared" si="76"/>
        <v>0</v>
      </c>
      <c r="FS42" s="190">
        <f t="shared" si="76"/>
        <v>0</v>
      </c>
      <c r="HK42" s="191"/>
      <c r="HL42" s="192"/>
      <c r="HM42" s="192"/>
      <c r="HN42" s="192"/>
      <c r="HO42" s="192"/>
      <c r="HT42" s="133">
        <f t="shared" si="72"/>
        <v>0</v>
      </c>
      <c r="HU42" s="133">
        <f t="shared" si="72"/>
        <v>0</v>
      </c>
      <c r="HV42" s="133">
        <f t="shared" si="72"/>
        <v>0</v>
      </c>
      <c r="HW42" s="133">
        <f t="shared" si="72"/>
        <v>0</v>
      </c>
      <c r="HX42" s="133">
        <f t="shared" si="72"/>
        <v>0</v>
      </c>
      <c r="HY42" s="133">
        <f t="shared" si="72"/>
        <v>0</v>
      </c>
      <c r="HZ42" s="133">
        <f t="shared" si="72"/>
        <v>0</v>
      </c>
      <c r="IA42" s="133">
        <f t="shared" si="72"/>
        <v>0</v>
      </c>
      <c r="IB42" s="133">
        <f t="shared" si="72"/>
        <v>0</v>
      </c>
      <c r="IC42" s="133">
        <f t="shared" si="72"/>
        <v>0</v>
      </c>
      <c r="ID42" s="133">
        <f t="shared" si="72"/>
        <v>0</v>
      </c>
      <c r="IE42" s="133">
        <f t="shared" si="72"/>
        <v>0</v>
      </c>
      <c r="IF42" s="133">
        <f t="shared" si="72"/>
        <v>0</v>
      </c>
      <c r="IG42" s="67" t="s">
        <v>943</v>
      </c>
      <c r="IH42" s="67" t="s">
        <v>943</v>
      </c>
      <c r="II42" s="67" t="s">
        <v>943</v>
      </c>
      <c r="IJ42" s="67" t="s">
        <v>943</v>
      </c>
      <c r="IK42" s="67" t="s">
        <v>943</v>
      </c>
      <c r="IL42" s="67" t="s">
        <v>943</v>
      </c>
      <c r="IM42" s="67" t="s">
        <v>943</v>
      </c>
      <c r="IN42" s="67" t="s">
        <v>943</v>
      </c>
      <c r="IO42" s="67" t="s">
        <v>943</v>
      </c>
      <c r="IP42" s="67" t="s">
        <v>943</v>
      </c>
      <c r="IQ42" s="67" t="s">
        <v>943</v>
      </c>
      <c r="IR42" s="67" t="s">
        <v>943</v>
      </c>
      <c r="IS42" s="67" t="s">
        <v>943</v>
      </c>
    </row>
    <row r="43" spans="2:253" ht="12.75" customHeight="1" x14ac:dyDescent="0.2">
      <c r="B43" s="67" t="s">
        <v>937</v>
      </c>
      <c r="C43" s="67">
        <v>7100539</v>
      </c>
      <c r="E43" s="154"/>
      <c r="F43" s="155" t="s">
        <v>954</v>
      </c>
      <c r="G43" s="156" t="s">
        <v>933</v>
      </c>
      <c r="H43" s="154"/>
      <c r="I43" s="255"/>
      <c r="J43" s="159" t="str">
        <f t="shared" si="26"/>
        <v>UNKNOWN</v>
      </c>
      <c r="K43" s="256"/>
      <c r="L43" s="256"/>
      <c r="M43" s="257"/>
      <c r="N43" s="257"/>
      <c r="O43" s="257"/>
      <c r="P43" s="163"/>
      <c r="Q43" s="258"/>
      <c r="R43" s="175"/>
      <c r="S43" s="175"/>
      <c r="T43" s="175"/>
      <c r="U43" s="175"/>
      <c r="V43" s="175"/>
      <c r="W43" s="163" t="str">
        <f t="shared" si="27"/>
        <v/>
      </c>
      <c r="X43" s="175"/>
      <c r="Y43" s="175"/>
      <c r="Z43" s="175"/>
      <c r="AA43" s="167"/>
      <c r="AB43" s="167"/>
      <c r="AC43" s="168" t="str">
        <f t="shared" si="28"/>
        <v>_</v>
      </c>
      <c r="AD43" s="167"/>
      <c r="AE43" s="167"/>
      <c r="AF43" s="168" t="str">
        <f t="shared" si="29"/>
        <v>_</v>
      </c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0"/>
      <c r="AR43" s="171"/>
      <c r="AS43" s="171"/>
      <c r="AT43" s="171"/>
      <c r="AU43" s="171"/>
      <c r="AV43" s="171"/>
      <c r="AW43" s="171"/>
      <c r="AX43" s="171"/>
      <c r="AY43" s="171"/>
      <c r="AZ43" s="171"/>
      <c r="BA43" s="171"/>
      <c r="BB43" s="171"/>
      <c r="BC43" s="171"/>
      <c r="BD43" s="171"/>
      <c r="BE43" s="172">
        <v>0.08</v>
      </c>
      <c r="BF43" s="173">
        <v>26</v>
      </c>
      <c r="BG43" s="174">
        <v>0.6</v>
      </c>
      <c r="BH43" s="175"/>
      <c r="BI43" s="176" t="str">
        <f t="shared" si="30"/>
        <v/>
      </c>
      <c r="BJ43" s="177"/>
      <c r="BK43" s="178">
        <f t="shared" si="31"/>
        <v>0</v>
      </c>
      <c r="BL43" s="178">
        <f t="shared" si="32"/>
        <v>0</v>
      </c>
      <c r="BM43" s="179">
        <v>2</v>
      </c>
      <c r="BN43" s="179">
        <v>12</v>
      </c>
      <c r="BO43" s="179"/>
      <c r="BP43" s="179"/>
      <c r="BQ43" s="179"/>
      <c r="BR43" s="176">
        <f t="shared" si="33"/>
        <v>0</v>
      </c>
      <c r="BS43" s="176">
        <f t="shared" si="34"/>
        <v>0</v>
      </c>
      <c r="BT43" s="180">
        <f t="shared" si="35"/>
        <v>0</v>
      </c>
      <c r="BU43" s="181">
        <f t="shared" si="36"/>
        <v>0</v>
      </c>
      <c r="BV43" s="182" t="str">
        <f t="shared" si="37"/>
        <v/>
      </c>
      <c r="BW43" s="183">
        <f t="shared" si="38"/>
        <v>0</v>
      </c>
      <c r="BX43" s="183">
        <f t="shared" si="39"/>
        <v>0</v>
      </c>
      <c r="BY43" s="171"/>
      <c r="BZ43" s="184">
        <f t="shared" si="74"/>
        <v>0</v>
      </c>
      <c r="CA43" s="184">
        <f t="shared" si="74"/>
        <v>0</v>
      </c>
      <c r="CB43" s="184">
        <f t="shared" si="74"/>
        <v>0</v>
      </c>
      <c r="CC43" s="184">
        <f t="shared" si="74"/>
        <v>0</v>
      </c>
      <c r="CD43" s="184">
        <f t="shared" si="74"/>
        <v>0</v>
      </c>
      <c r="CE43" s="184">
        <f t="shared" si="74"/>
        <v>0</v>
      </c>
      <c r="CF43" s="184">
        <f t="shared" si="74"/>
        <v>0</v>
      </c>
      <c r="CG43" s="184">
        <f t="shared" si="74"/>
        <v>0</v>
      </c>
      <c r="CH43" s="184">
        <f t="shared" si="74"/>
        <v>0</v>
      </c>
      <c r="CI43" s="184">
        <f t="shared" si="74"/>
        <v>0</v>
      </c>
      <c r="CJ43" s="184">
        <f t="shared" si="74"/>
        <v>0</v>
      </c>
      <c r="CK43" s="184">
        <f t="shared" si="74"/>
        <v>0</v>
      </c>
      <c r="CL43" s="184">
        <f t="shared" si="74"/>
        <v>0</v>
      </c>
      <c r="CM43" s="181">
        <f t="shared" si="40"/>
        <v>0</v>
      </c>
      <c r="CN43" s="185"/>
      <c r="CO43" s="185"/>
      <c r="CP43" s="185"/>
      <c r="CQ43" s="185"/>
      <c r="CR43" s="185"/>
      <c r="CS43" s="185"/>
      <c r="CT43" s="176">
        <f t="shared" si="41"/>
        <v>0</v>
      </c>
      <c r="CU43" s="176">
        <f t="shared" si="41"/>
        <v>0</v>
      </c>
      <c r="CV43" s="176">
        <f t="shared" si="41"/>
        <v>0</v>
      </c>
      <c r="CW43" s="176">
        <f t="shared" si="41"/>
        <v>0</v>
      </c>
      <c r="CX43" s="176">
        <f t="shared" si="41"/>
        <v>0</v>
      </c>
      <c r="CY43" s="176">
        <f t="shared" si="41"/>
        <v>0</v>
      </c>
      <c r="CZ43" s="175"/>
      <c r="DA43" s="187"/>
      <c r="DB43" s="67">
        <f t="shared" si="75"/>
        <v>0</v>
      </c>
      <c r="DC43" s="67">
        <f t="shared" si="42"/>
        <v>0</v>
      </c>
      <c r="DD43" s="67">
        <f t="shared" si="43"/>
        <v>0</v>
      </c>
      <c r="DE43" s="67">
        <v>150</v>
      </c>
      <c r="DF43" s="67">
        <v>470000</v>
      </c>
      <c r="DG43" s="67">
        <f t="shared" si="44"/>
        <v>3133.33</v>
      </c>
      <c r="DH43" s="67">
        <f t="shared" si="45"/>
        <v>0</v>
      </c>
      <c r="DI43" s="67">
        <f t="shared" si="46"/>
        <v>0</v>
      </c>
      <c r="DJ43" s="188">
        <f t="shared" si="47"/>
        <v>0</v>
      </c>
      <c r="DK43" s="188">
        <f t="shared" si="47"/>
        <v>0</v>
      </c>
      <c r="DL43" s="188">
        <f t="shared" si="47"/>
        <v>0</v>
      </c>
      <c r="DM43" s="188">
        <f t="shared" si="47"/>
        <v>0</v>
      </c>
      <c r="DN43" s="188">
        <f t="shared" si="47"/>
        <v>0</v>
      </c>
      <c r="DO43" s="188">
        <f t="shared" si="47"/>
        <v>0</v>
      </c>
      <c r="DP43" s="188">
        <f t="shared" si="47"/>
        <v>0</v>
      </c>
      <c r="DQ43" s="188">
        <f t="shared" si="47"/>
        <v>0</v>
      </c>
      <c r="DR43" s="188">
        <f t="shared" si="47"/>
        <v>0</v>
      </c>
      <c r="DS43" s="188">
        <f t="shared" si="47"/>
        <v>0</v>
      </c>
      <c r="DT43" s="188">
        <f t="shared" si="47"/>
        <v>0</v>
      </c>
      <c r="DU43" s="188">
        <f t="shared" si="47"/>
        <v>0</v>
      </c>
      <c r="DV43" s="188">
        <f t="shared" si="47"/>
        <v>0</v>
      </c>
      <c r="DW43" s="67">
        <f t="shared" si="48"/>
        <v>0</v>
      </c>
      <c r="DX43" s="67">
        <f t="shared" si="48"/>
        <v>0</v>
      </c>
      <c r="DY43" s="67">
        <f t="shared" si="48"/>
        <v>0</v>
      </c>
      <c r="DZ43" s="67">
        <f t="shared" si="48"/>
        <v>0</v>
      </c>
      <c r="EA43" s="67">
        <f t="shared" si="48"/>
        <v>0</v>
      </c>
      <c r="EB43" s="67">
        <f t="shared" si="48"/>
        <v>0</v>
      </c>
      <c r="EC43" s="67">
        <f t="shared" si="48"/>
        <v>0</v>
      </c>
      <c r="ED43" s="67">
        <f t="shared" si="48"/>
        <v>0</v>
      </c>
      <c r="EE43" s="67">
        <f t="shared" si="48"/>
        <v>0</v>
      </c>
      <c r="EF43" s="67">
        <f t="shared" si="48"/>
        <v>0</v>
      </c>
      <c r="EG43" s="67">
        <f t="shared" si="48"/>
        <v>0</v>
      </c>
      <c r="EH43" s="67">
        <f t="shared" si="48"/>
        <v>0</v>
      </c>
      <c r="EI43" s="67">
        <f t="shared" si="48"/>
        <v>0</v>
      </c>
      <c r="EJ43" s="189">
        <v>113.1</v>
      </c>
      <c r="EK43" s="189">
        <v>261.39</v>
      </c>
      <c r="EL43" s="189">
        <v>475.03</v>
      </c>
      <c r="EM43" s="189">
        <v>678.61</v>
      </c>
      <c r="EN43" s="189">
        <v>331.76</v>
      </c>
      <c r="EO43" s="189">
        <v>294.06</v>
      </c>
      <c r="EP43" s="189">
        <v>80.430000000000007</v>
      </c>
      <c r="EQ43" s="189">
        <v>143.26</v>
      </c>
      <c r="ER43" s="189">
        <v>75.400000000000006</v>
      </c>
      <c r="ES43" s="189">
        <v>40.21</v>
      </c>
      <c r="ET43" s="189">
        <v>15.08</v>
      </c>
      <c r="EU43" s="189">
        <v>45.24</v>
      </c>
      <c r="EV43" s="189">
        <v>37.700000000000003</v>
      </c>
      <c r="EW43" s="67">
        <f t="shared" si="49"/>
        <v>2</v>
      </c>
      <c r="EX43" s="67">
        <f t="shared" si="50"/>
        <v>12</v>
      </c>
      <c r="EY43" s="67">
        <f t="shared" si="51"/>
        <v>1</v>
      </c>
      <c r="EZ43" s="67">
        <f t="shared" si="52"/>
        <v>9999999</v>
      </c>
      <c r="FA43" s="67">
        <f t="shared" si="53"/>
        <v>1</v>
      </c>
      <c r="FD43" s="67" t="str">
        <f t="shared" si="54"/>
        <v/>
      </c>
      <c r="FE43" s="67">
        <v>205010</v>
      </c>
      <c r="FF43" s="67">
        <v>8687689</v>
      </c>
      <c r="FG43" s="190">
        <f t="shared" si="76"/>
        <v>0</v>
      </c>
      <c r="FH43" s="190">
        <f t="shared" si="76"/>
        <v>0</v>
      </c>
      <c r="FI43" s="190">
        <f t="shared" si="76"/>
        <v>0</v>
      </c>
      <c r="FJ43" s="190">
        <f t="shared" si="76"/>
        <v>0</v>
      </c>
      <c r="FK43" s="190">
        <f t="shared" si="76"/>
        <v>0</v>
      </c>
      <c r="FL43" s="190">
        <f t="shared" si="76"/>
        <v>0</v>
      </c>
      <c r="FM43" s="190">
        <f t="shared" si="76"/>
        <v>0</v>
      </c>
      <c r="FN43" s="190">
        <f t="shared" si="76"/>
        <v>0</v>
      </c>
      <c r="FO43" s="190">
        <f t="shared" si="76"/>
        <v>0</v>
      </c>
      <c r="FP43" s="190">
        <f t="shared" si="76"/>
        <v>0</v>
      </c>
      <c r="FQ43" s="190">
        <f t="shared" si="76"/>
        <v>0</v>
      </c>
      <c r="FR43" s="190">
        <f t="shared" si="76"/>
        <v>0</v>
      </c>
      <c r="FS43" s="190">
        <f t="shared" si="76"/>
        <v>0</v>
      </c>
      <c r="HK43" s="191"/>
      <c r="HL43" s="192"/>
      <c r="HM43" s="192"/>
      <c r="HN43" s="192"/>
      <c r="HO43" s="192"/>
      <c r="HT43" s="133">
        <f t="shared" si="72"/>
        <v>0</v>
      </c>
      <c r="HU43" s="133">
        <f t="shared" si="72"/>
        <v>0</v>
      </c>
      <c r="HV43" s="133">
        <f t="shared" si="72"/>
        <v>0</v>
      </c>
      <c r="HW43" s="133">
        <f t="shared" si="72"/>
        <v>0</v>
      </c>
      <c r="HX43" s="133">
        <f t="shared" si="72"/>
        <v>0</v>
      </c>
      <c r="HY43" s="133">
        <f t="shared" si="72"/>
        <v>0</v>
      </c>
      <c r="HZ43" s="133">
        <f t="shared" si="72"/>
        <v>0</v>
      </c>
      <c r="IA43" s="133">
        <f t="shared" si="72"/>
        <v>0</v>
      </c>
      <c r="IB43" s="133">
        <f t="shared" si="72"/>
        <v>0</v>
      </c>
      <c r="IC43" s="133">
        <f t="shared" si="72"/>
        <v>0</v>
      </c>
      <c r="ID43" s="133">
        <f t="shared" si="72"/>
        <v>0</v>
      </c>
      <c r="IE43" s="133">
        <f t="shared" si="72"/>
        <v>0</v>
      </c>
      <c r="IF43" s="133">
        <f t="shared" si="72"/>
        <v>0</v>
      </c>
      <c r="IG43" s="67" t="s">
        <v>943</v>
      </c>
      <c r="IH43" s="67" t="s">
        <v>943</v>
      </c>
      <c r="II43" s="67" t="s">
        <v>943</v>
      </c>
      <c r="IJ43" s="67" t="s">
        <v>943</v>
      </c>
      <c r="IK43" s="67" t="s">
        <v>943</v>
      </c>
      <c r="IL43" s="67" t="s">
        <v>943</v>
      </c>
      <c r="IM43" s="67" t="s">
        <v>943</v>
      </c>
      <c r="IN43" s="67" t="s">
        <v>943</v>
      </c>
      <c r="IO43" s="67" t="s">
        <v>943</v>
      </c>
      <c r="IP43" s="67" t="s">
        <v>943</v>
      </c>
      <c r="IQ43" s="67" t="s">
        <v>943</v>
      </c>
      <c r="IR43" s="67" t="s">
        <v>943</v>
      </c>
      <c r="IS43" s="67" t="s">
        <v>943</v>
      </c>
    </row>
    <row r="44" spans="2:253" ht="12.75" customHeight="1" x14ac:dyDescent="0.2">
      <c r="B44" s="67" t="s">
        <v>937</v>
      </c>
      <c r="C44" s="67">
        <v>7100539</v>
      </c>
      <c r="E44" s="154"/>
      <c r="F44" s="155" t="s">
        <v>954</v>
      </c>
      <c r="G44" s="156" t="s">
        <v>933</v>
      </c>
      <c r="H44" s="154"/>
      <c r="I44" s="255"/>
      <c r="J44" s="159" t="str">
        <f t="shared" si="26"/>
        <v>UNKNOWN</v>
      </c>
      <c r="K44" s="256"/>
      <c r="L44" s="256"/>
      <c r="M44" s="257"/>
      <c r="N44" s="257"/>
      <c r="O44" s="257"/>
      <c r="P44" s="163"/>
      <c r="Q44" s="258"/>
      <c r="R44" s="175"/>
      <c r="S44" s="175"/>
      <c r="T44" s="175"/>
      <c r="U44" s="175"/>
      <c r="V44" s="175"/>
      <c r="W44" s="163" t="str">
        <f t="shared" si="27"/>
        <v/>
      </c>
      <c r="X44" s="175"/>
      <c r="Y44" s="175"/>
      <c r="Z44" s="175"/>
      <c r="AA44" s="167"/>
      <c r="AB44" s="167"/>
      <c r="AC44" s="168" t="str">
        <f t="shared" si="28"/>
        <v>_</v>
      </c>
      <c r="AD44" s="167"/>
      <c r="AE44" s="167"/>
      <c r="AF44" s="168" t="str">
        <f t="shared" si="29"/>
        <v>_</v>
      </c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0"/>
      <c r="AR44" s="171"/>
      <c r="AS44" s="171"/>
      <c r="AT44" s="171"/>
      <c r="AU44" s="171"/>
      <c r="AV44" s="171"/>
      <c r="AW44" s="171"/>
      <c r="AX44" s="171"/>
      <c r="AY44" s="171"/>
      <c r="AZ44" s="171"/>
      <c r="BA44" s="171"/>
      <c r="BB44" s="171"/>
      <c r="BC44" s="171"/>
      <c r="BD44" s="171"/>
      <c r="BE44" s="172">
        <v>0.08</v>
      </c>
      <c r="BF44" s="173">
        <v>26</v>
      </c>
      <c r="BG44" s="174">
        <v>0.6</v>
      </c>
      <c r="BH44" s="175"/>
      <c r="BI44" s="176" t="str">
        <f t="shared" si="30"/>
        <v/>
      </c>
      <c r="BJ44" s="177"/>
      <c r="BK44" s="178">
        <f t="shared" si="31"/>
        <v>0</v>
      </c>
      <c r="BL44" s="178">
        <f t="shared" si="32"/>
        <v>0</v>
      </c>
      <c r="BM44" s="179">
        <v>2</v>
      </c>
      <c r="BN44" s="179">
        <v>12</v>
      </c>
      <c r="BO44" s="179"/>
      <c r="BP44" s="179"/>
      <c r="BQ44" s="179"/>
      <c r="BR44" s="176">
        <f t="shared" si="33"/>
        <v>0</v>
      </c>
      <c r="BS44" s="176">
        <f t="shared" si="34"/>
        <v>0</v>
      </c>
      <c r="BT44" s="180">
        <f t="shared" si="35"/>
        <v>0</v>
      </c>
      <c r="BU44" s="181">
        <f t="shared" si="36"/>
        <v>0</v>
      </c>
      <c r="BV44" s="182" t="str">
        <f t="shared" si="37"/>
        <v/>
      </c>
      <c r="BW44" s="183">
        <f t="shared" si="38"/>
        <v>0</v>
      </c>
      <c r="BX44" s="183">
        <f t="shared" si="39"/>
        <v>0</v>
      </c>
      <c r="BY44" s="171"/>
      <c r="BZ44" s="184">
        <f t="shared" si="74"/>
        <v>0</v>
      </c>
      <c r="CA44" s="184">
        <f t="shared" si="74"/>
        <v>0</v>
      </c>
      <c r="CB44" s="184">
        <f t="shared" si="74"/>
        <v>0</v>
      </c>
      <c r="CC44" s="184">
        <f t="shared" si="74"/>
        <v>0</v>
      </c>
      <c r="CD44" s="184">
        <f t="shared" si="74"/>
        <v>0</v>
      </c>
      <c r="CE44" s="184">
        <f t="shared" si="74"/>
        <v>0</v>
      </c>
      <c r="CF44" s="184">
        <f t="shared" si="74"/>
        <v>0</v>
      </c>
      <c r="CG44" s="184">
        <f t="shared" si="74"/>
        <v>0</v>
      </c>
      <c r="CH44" s="184">
        <f t="shared" si="74"/>
        <v>0</v>
      </c>
      <c r="CI44" s="184">
        <f t="shared" si="74"/>
        <v>0</v>
      </c>
      <c r="CJ44" s="184">
        <f t="shared" si="74"/>
        <v>0</v>
      </c>
      <c r="CK44" s="184">
        <f t="shared" si="74"/>
        <v>0</v>
      </c>
      <c r="CL44" s="184">
        <f t="shared" si="74"/>
        <v>0</v>
      </c>
      <c r="CM44" s="181">
        <f t="shared" si="40"/>
        <v>0</v>
      </c>
      <c r="CN44" s="185"/>
      <c r="CO44" s="185"/>
      <c r="CP44" s="185"/>
      <c r="CQ44" s="185"/>
      <c r="CR44" s="185"/>
      <c r="CS44" s="185"/>
      <c r="CT44" s="176">
        <f t="shared" si="41"/>
        <v>0</v>
      </c>
      <c r="CU44" s="176">
        <f t="shared" si="41"/>
        <v>0</v>
      </c>
      <c r="CV44" s="176">
        <f t="shared" si="41"/>
        <v>0</v>
      </c>
      <c r="CW44" s="176">
        <f t="shared" si="41"/>
        <v>0</v>
      </c>
      <c r="CX44" s="176">
        <f t="shared" si="41"/>
        <v>0</v>
      </c>
      <c r="CY44" s="176">
        <f t="shared" si="41"/>
        <v>0</v>
      </c>
      <c r="CZ44" s="175"/>
      <c r="DA44" s="187"/>
      <c r="DB44" s="67">
        <f t="shared" si="75"/>
        <v>0</v>
      </c>
      <c r="DC44" s="67">
        <f t="shared" si="42"/>
        <v>0</v>
      </c>
      <c r="DD44" s="67">
        <f t="shared" si="43"/>
        <v>0</v>
      </c>
      <c r="DE44" s="67">
        <v>150</v>
      </c>
      <c r="DF44" s="67">
        <v>470000</v>
      </c>
      <c r="DG44" s="67">
        <f t="shared" si="44"/>
        <v>3133.33</v>
      </c>
      <c r="DH44" s="67">
        <f t="shared" si="45"/>
        <v>0</v>
      </c>
      <c r="DI44" s="67">
        <f t="shared" si="46"/>
        <v>0</v>
      </c>
      <c r="DJ44" s="188">
        <f t="shared" si="47"/>
        <v>0</v>
      </c>
      <c r="DK44" s="188">
        <f t="shared" si="47"/>
        <v>0</v>
      </c>
      <c r="DL44" s="188">
        <f t="shared" si="47"/>
        <v>0</v>
      </c>
      <c r="DM44" s="188">
        <f t="shared" si="47"/>
        <v>0</v>
      </c>
      <c r="DN44" s="188">
        <f t="shared" si="47"/>
        <v>0</v>
      </c>
      <c r="DO44" s="188">
        <f t="shared" si="47"/>
        <v>0</v>
      </c>
      <c r="DP44" s="188">
        <f t="shared" si="47"/>
        <v>0</v>
      </c>
      <c r="DQ44" s="188">
        <f t="shared" si="47"/>
        <v>0</v>
      </c>
      <c r="DR44" s="188">
        <f t="shared" si="47"/>
        <v>0</v>
      </c>
      <c r="DS44" s="188">
        <f t="shared" si="47"/>
        <v>0</v>
      </c>
      <c r="DT44" s="188">
        <f t="shared" si="47"/>
        <v>0</v>
      </c>
      <c r="DU44" s="188">
        <f t="shared" si="47"/>
        <v>0</v>
      </c>
      <c r="DV44" s="188">
        <f t="shared" si="47"/>
        <v>0</v>
      </c>
      <c r="DW44" s="67">
        <f t="shared" si="48"/>
        <v>0</v>
      </c>
      <c r="DX44" s="67">
        <f t="shared" si="48"/>
        <v>0</v>
      </c>
      <c r="DY44" s="67">
        <f t="shared" si="48"/>
        <v>0</v>
      </c>
      <c r="DZ44" s="67">
        <f t="shared" si="48"/>
        <v>0</v>
      </c>
      <c r="EA44" s="67">
        <f t="shared" si="48"/>
        <v>0</v>
      </c>
      <c r="EB44" s="67">
        <f t="shared" si="48"/>
        <v>0</v>
      </c>
      <c r="EC44" s="67">
        <f t="shared" si="48"/>
        <v>0</v>
      </c>
      <c r="ED44" s="67">
        <f t="shared" si="48"/>
        <v>0</v>
      </c>
      <c r="EE44" s="67">
        <f t="shared" si="48"/>
        <v>0</v>
      </c>
      <c r="EF44" s="67">
        <f t="shared" si="48"/>
        <v>0</v>
      </c>
      <c r="EG44" s="67">
        <f t="shared" si="48"/>
        <v>0</v>
      </c>
      <c r="EH44" s="67">
        <f t="shared" si="48"/>
        <v>0</v>
      </c>
      <c r="EI44" s="67">
        <f t="shared" si="48"/>
        <v>0</v>
      </c>
      <c r="EJ44" s="189">
        <v>113.1</v>
      </c>
      <c r="EK44" s="189">
        <v>261.39</v>
      </c>
      <c r="EL44" s="189">
        <v>475.03</v>
      </c>
      <c r="EM44" s="189">
        <v>678.61</v>
      </c>
      <c r="EN44" s="189">
        <v>331.76</v>
      </c>
      <c r="EO44" s="189">
        <v>294.06</v>
      </c>
      <c r="EP44" s="189">
        <v>80.430000000000007</v>
      </c>
      <c r="EQ44" s="189">
        <v>143.26</v>
      </c>
      <c r="ER44" s="189">
        <v>75.400000000000006</v>
      </c>
      <c r="ES44" s="189">
        <v>40.21</v>
      </c>
      <c r="ET44" s="189">
        <v>15.08</v>
      </c>
      <c r="EU44" s="189">
        <v>45.24</v>
      </c>
      <c r="EV44" s="189">
        <v>37.700000000000003</v>
      </c>
      <c r="EW44" s="67">
        <f t="shared" si="49"/>
        <v>2</v>
      </c>
      <c r="EX44" s="67">
        <f t="shared" si="50"/>
        <v>12</v>
      </c>
      <c r="EY44" s="67">
        <f t="shared" si="51"/>
        <v>1</v>
      </c>
      <c r="EZ44" s="67">
        <f t="shared" si="52"/>
        <v>9999999</v>
      </c>
      <c r="FA44" s="67">
        <f t="shared" si="53"/>
        <v>1</v>
      </c>
      <c r="FD44" s="67" t="str">
        <f t="shared" si="54"/>
        <v/>
      </c>
      <c r="FE44" s="67">
        <v>205010</v>
      </c>
      <c r="FF44" s="67">
        <v>8687690</v>
      </c>
      <c r="FG44" s="190">
        <f t="shared" si="76"/>
        <v>0</v>
      </c>
      <c r="FH44" s="190">
        <f t="shared" si="76"/>
        <v>0</v>
      </c>
      <c r="FI44" s="190">
        <f t="shared" si="76"/>
        <v>0</v>
      </c>
      <c r="FJ44" s="190">
        <f t="shared" si="76"/>
        <v>0</v>
      </c>
      <c r="FK44" s="190">
        <f t="shared" si="76"/>
        <v>0</v>
      </c>
      <c r="FL44" s="190">
        <f t="shared" si="76"/>
        <v>0</v>
      </c>
      <c r="FM44" s="190">
        <f t="shared" si="76"/>
        <v>0</v>
      </c>
      <c r="FN44" s="190">
        <f t="shared" si="76"/>
        <v>0</v>
      </c>
      <c r="FO44" s="190">
        <f t="shared" si="76"/>
        <v>0</v>
      </c>
      <c r="FP44" s="190">
        <f t="shared" si="76"/>
        <v>0</v>
      </c>
      <c r="FQ44" s="190">
        <f t="shared" si="76"/>
        <v>0</v>
      </c>
      <c r="FR44" s="190">
        <f t="shared" si="76"/>
        <v>0</v>
      </c>
      <c r="FS44" s="190">
        <f t="shared" si="76"/>
        <v>0</v>
      </c>
      <c r="HK44" s="191"/>
      <c r="HL44" s="192"/>
      <c r="HM44" s="192"/>
      <c r="HN44" s="192"/>
      <c r="HO44" s="192"/>
      <c r="HT44" s="133">
        <f t="shared" si="72"/>
        <v>0</v>
      </c>
      <c r="HU44" s="133">
        <f t="shared" si="72"/>
        <v>0</v>
      </c>
      <c r="HV44" s="133">
        <f t="shared" si="72"/>
        <v>0</v>
      </c>
      <c r="HW44" s="133">
        <f t="shared" si="72"/>
        <v>0</v>
      </c>
      <c r="HX44" s="133">
        <f t="shared" si="72"/>
        <v>0</v>
      </c>
      <c r="HY44" s="133">
        <f t="shared" si="72"/>
        <v>0</v>
      </c>
      <c r="HZ44" s="133">
        <f t="shared" si="72"/>
        <v>0</v>
      </c>
      <c r="IA44" s="133">
        <f t="shared" si="72"/>
        <v>0</v>
      </c>
      <c r="IB44" s="133">
        <f t="shared" si="72"/>
        <v>0</v>
      </c>
      <c r="IC44" s="133">
        <f t="shared" si="72"/>
        <v>0</v>
      </c>
      <c r="ID44" s="133">
        <f t="shared" si="72"/>
        <v>0</v>
      </c>
      <c r="IE44" s="133">
        <f t="shared" si="72"/>
        <v>0</v>
      </c>
      <c r="IF44" s="133">
        <f t="shared" si="72"/>
        <v>0</v>
      </c>
      <c r="IG44" s="67" t="s">
        <v>943</v>
      </c>
      <c r="IH44" s="67" t="s">
        <v>943</v>
      </c>
      <c r="II44" s="67" t="s">
        <v>943</v>
      </c>
      <c r="IJ44" s="67" t="s">
        <v>943</v>
      </c>
      <c r="IK44" s="67" t="s">
        <v>943</v>
      </c>
      <c r="IL44" s="67" t="s">
        <v>943</v>
      </c>
      <c r="IM44" s="67" t="s">
        <v>943</v>
      </c>
      <c r="IN44" s="67" t="s">
        <v>943</v>
      </c>
      <c r="IO44" s="67" t="s">
        <v>943</v>
      </c>
      <c r="IP44" s="67" t="s">
        <v>943</v>
      </c>
      <c r="IQ44" s="67" t="s">
        <v>943</v>
      </c>
      <c r="IR44" s="67" t="s">
        <v>943</v>
      </c>
      <c r="IS44" s="67" t="s">
        <v>943</v>
      </c>
    </row>
    <row r="45" spans="2:253" ht="12.75" customHeight="1" x14ac:dyDescent="0.2">
      <c r="B45" s="67" t="s">
        <v>937</v>
      </c>
      <c r="C45" s="67">
        <v>7100539</v>
      </c>
      <c r="E45" s="154"/>
      <c r="F45" s="155" t="s">
        <v>954</v>
      </c>
      <c r="G45" s="156" t="s">
        <v>933</v>
      </c>
      <c r="H45" s="154"/>
      <c r="I45" s="255"/>
      <c r="J45" s="159" t="str">
        <f t="shared" si="26"/>
        <v>UNKNOWN</v>
      </c>
      <c r="K45" s="256"/>
      <c r="L45" s="256"/>
      <c r="M45" s="257"/>
      <c r="N45" s="257"/>
      <c r="O45" s="257"/>
      <c r="P45" s="163"/>
      <c r="Q45" s="258"/>
      <c r="R45" s="175"/>
      <c r="S45" s="175"/>
      <c r="T45" s="175"/>
      <c r="U45" s="175"/>
      <c r="V45" s="175"/>
      <c r="W45" s="163" t="str">
        <f t="shared" si="27"/>
        <v/>
      </c>
      <c r="X45" s="175"/>
      <c r="Y45" s="175"/>
      <c r="Z45" s="175"/>
      <c r="AA45" s="167"/>
      <c r="AB45" s="167"/>
      <c r="AC45" s="168" t="str">
        <f t="shared" si="28"/>
        <v>_</v>
      </c>
      <c r="AD45" s="167"/>
      <c r="AE45" s="167"/>
      <c r="AF45" s="168" t="str">
        <f t="shared" si="29"/>
        <v>_</v>
      </c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0"/>
      <c r="AR45" s="171"/>
      <c r="AS45" s="171"/>
      <c r="AT45" s="171"/>
      <c r="AU45" s="171"/>
      <c r="AV45" s="171"/>
      <c r="AW45" s="171"/>
      <c r="AX45" s="171"/>
      <c r="AY45" s="171"/>
      <c r="AZ45" s="171"/>
      <c r="BA45" s="171"/>
      <c r="BB45" s="171"/>
      <c r="BC45" s="171"/>
      <c r="BD45" s="171"/>
      <c r="BE45" s="172">
        <v>0.08</v>
      </c>
      <c r="BF45" s="173">
        <v>26</v>
      </c>
      <c r="BG45" s="174">
        <v>0.6</v>
      </c>
      <c r="BH45" s="175"/>
      <c r="BI45" s="176" t="str">
        <f t="shared" si="30"/>
        <v/>
      </c>
      <c r="BJ45" s="177"/>
      <c r="BK45" s="178">
        <f t="shared" si="31"/>
        <v>0</v>
      </c>
      <c r="BL45" s="178">
        <f t="shared" si="32"/>
        <v>0</v>
      </c>
      <c r="BM45" s="179">
        <v>2</v>
      </c>
      <c r="BN45" s="179">
        <v>12</v>
      </c>
      <c r="BO45" s="179"/>
      <c r="BP45" s="179"/>
      <c r="BQ45" s="179"/>
      <c r="BR45" s="176">
        <f t="shared" si="33"/>
        <v>0</v>
      </c>
      <c r="BS45" s="176">
        <f t="shared" si="34"/>
        <v>0</v>
      </c>
      <c r="BT45" s="180">
        <f t="shared" si="35"/>
        <v>0</v>
      </c>
      <c r="BU45" s="181">
        <f t="shared" si="36"/>
        <v>0</v>
      </c>
      <c r="BV45" s="182" t="str">
        <f t="shared" si="37"/>
        <v/>
      </c>
      <c r="BW45" s="183">
        <f t="shared" si="38"/>
        <v>0</v>
      </c>
      <c r="BX45" s="183">
        <f t="shared" si="39"/>
        <v>0</v>
      </c>
      <c r="BY45" s="171"/>
      <c r="BZ45" s="184">
        <f t="shared" si="74"/>
        <v>0</v>
      </c>
      <c r="CA45" s="184">
        <f t="shared" si="74"/>
        <v>0</v>
      </c>
      <c r="CB45" s="184">
        <f t="shared" si="74"/>
        <v>0</v>
      </c>
      <c r="CC45" s="184">
        <f t="shared" si="74"/>
        <v>0</v>
      </c>
      <c r="CD45" s="184">
        <f t="shared" si="74"/>
        <v>0</v>
      </c>
      <c r="CE45" s="184">
        <f t="shared" si="74"/>
        <v>0</v>
      </c>
      <c r="CF45" s="184">
        <f t="shared" si="74"/>
        <v>0</v>
      </c>
      <c r="CG45" s="184">
        <f t="shared" si="74"/>
        <v>0</v>
      </c>
      <c r="CH45" s="184">
        <f t="shared" si="74"/>
        <v>0</v>
      </c>
      <c r="CI45" s="184">
        <f t="shared" si="74"/>
        <v>0</v>
      </c>
      <c r="CJ45" s="184">
        <f t="shared" si="74"/>
        <v>0</v>
      </c>
      <c r="CK45" s="184">
        <f t="shared" si="74"/>
        <v>0</v>
      </c>
      <c r="CL45" s="184">
        <f t="shared" si="74"/>
        <v>0</v>
      </c>
      <c r="CM45" s="181">
        <f t="shared" si="40"/>
        <v>0</v>
      </c>
      <c r="CN45" s="185"/>
      <c r="CO45" s="185"/>
      <c r="CP45" s="185"/>
      <c r="CQ45" s="185"/>
      <c r="CR45" s="185"/>
      <c r="CS45" s="185"/>
      <c r="CT45" s="176">
        <f t="shared" si="41"/>
        <v>0</v>
      </c>
      <c r="CU45" s="176">
        <f t="shared" si="41"/>
        <v>0</v>
      </c>
      <c r="CV45" s="176">
        <f t="shared" si="41"/>
        <v>0</v>
      </c>
      <c r="CW45" s="176">
        <f t="shared" si="41"/>
        <v>0</v>
      </c>
      <c r="CX45" s="176">
        <f t="shared" si="41"/>
        <v>0</v>
      </c>
      <c r="CY45" s="176">
        <f t="shared" si="41"/>
        <v>0</v>
      </c>
      <c r="CZ45" s="175"/>
      <c r="DA45" s="187"/>
      <c r="DB45" s="67">
        <f t="shared" si="75"/>
        <v>0</v>
      </c>
      <c r="DC45" s="67">
        <f t="shared" si="42"/>
        <v>0</v>
      </c>
      <c r="DD45" s="67">
        <f t="shared" si="43"/>
        <v>0</v>
      </c>
      <c r="DE45" s="67">
        <v>150</v>
      </c>
      <c r="DF45" s="67">
        <v>470000</v>
      </c>
      <c r="DG45" s="67">
        <f t="shared" si="44"/>
        <v>3133.33</v>
      </c>
      <c r="DH45" s="67">
        <f t="shared" si="45"/>
        <v>0</v>
      </c>
      <c r="DI45" s="67">
        <f t="shared" si="46"/>
        <v>0</v>
      </c>
      <c r="DJ45" s="188">
        <f t="shared" ref="DJ45:DV48" si="77">(IF(AND(AR45="X",IF(ISERROR(((EJ45)/AR$16)),0,((EJ45)/AR$16))&gt;0),IF(ISERROR(((EJ45)/AR$16)),0,((EJ45)/AR$16))/SUMIF($AR45:$BD45,"=X",$EJ45:$EV45),0)*$BJ45)</f>
        <v>0</v>
      </c>
      <c r="DK45" s="188">
        <f t="shared" si="77"/>
        <v>0</v>
      </c>
      <c r="DL45" s="188">
        <f t="shared" si="77"/>
        <v>0</v>
      </c>
      <c r="DM45" s="188">
        <f t="shared" si="77"/>
        <v>0</v>
      </c>
      <c r="DN45" s="188">
        <f t="shared" si="77"/>
        <v>0</v>
      </c>
      <c r="DO45" s="188">
        <f t="shared" si="77"/>
        <v>0</v>
      </c>
      <c r="DP45" s="188">
        <f t="shared" si="77"/>
        <v>0</v>
      </c>
      <c r="DQ45" s="188">
        <f t="shared" si="77"/>
        <v>0</v>
      </c>
      <c r="DR45" s="188">
        <f t="shared" si="77"/>
        <v>0</v>
      </c>
      <c r="DS45" s="188">
        <f t="shared" si="77"/>
        <v>0</v>
      </c>
      <c r="DT45" s="188">
        <f t="shared" si="77"/>
        <v>0</v>
      </c>
      <c r="DU45" s="188">
        <f t="shared" si="77"/>
        <v>0</v>
      </c>
      <c r="DV45" s="188">
        <f t="shared" si="77"/>
        <v>0</v>
      </c>
      <c r="DW45" s="67">
        <f t="shared" ref="DW45:EI48" si="78">IF(AR45="X",BZ$6/SUMIF($AR45:$BD45,"=X",$BZ$6:$CL$6),0)</f>
        <v>0</v>
      </c>
      <c r="DX45" s="67">
        <f t="shared" si="78"/>
        <v>0</v>
      </c>
      <c r="DY45" s="67">
        <f t="shared" si="78"/>
        <v>0</v>
      </c>
      <c r="DZ45" s="67">
        <f t="shared" si="78"/>
        <v>0</v>
      </c>
      <c r="EA45" s="67">
        <f t="shared" si="78"/>
        <v>0</v>
      </c>
      <c r="EB45" s="67">
        <f t="shared" si="78"/>
        <v>0</v>
      </c>
      <c r="EC45" s="67">
        <f t="shared" si="78"/>
        <v>0</v>
      </c>
      <c r="ED45" s="67">
        <f t="shared" si="78"/>
        <v>0</v>
      </c>
      <c r="EE45" s="67">
        <f t="shared" si="78"/>
        <v>0</v>
      </c>
      <c r="EF45" s="67">
        <f t="shared" si="78"/>
        <v>0</v>
      </c>
      <c r="EG45" s="67">
        <f t="shared" si="78"/>
        <v>0</v>
      </c>
      <c r="EH45" s="67">
        <f t="shared" si="78"/>
        <v>0</v>
      </c>
      <c r="EI45" s="67">
        <f t="shared" si="78"/>
        <v>0</v>
      </c>
      <c r="EJ45" s="189">
        <v>113.1</v>
      </c>
      <c r="EK45" s="189">
        <v>261.39</v>
      </c>
      <c r="EL45" s="189">
        <v>475.03</v>
      </c>
      <c r="EM45" s="189">
        <v>678.61</v>
      </c>
      <c r="EN45" s="189">
        <v>331.76</v>
      </c>
      <c r="EO45" s="189">
        <v>294.06</v>
      </c>
      <c r="EP45" s="189">
        <v>80.430000000000007</v>
      </c>
      <c r="EQ45" s="189">
        <v>143.26</v>
      </c>
      <c r="ER45" s="189">
        <v>75.400000000000006</v>
      </c>
      <c r="ES45" s="189">
        <v>40.21</v>
      </c>
      <c r="ET45" s="189">
        <v>15.08</v>
      </c>
      <c r="EU45" s="189">
        <v>45.24</v>
      </c>
      <c r="EV45" s="189">
        <v>37.700000000000003</v>
      </c>
      <c r="EW45" s="67">
        <f t="shared" si="49"/>
        <v>2</v>
      </c>
      <c r="EX45" s="67">
        <f t="shared" si="50"/>
        <v>12</v>
      </c>
      <c r="EY45" s="67">
        <f t="shared" si="51"/>
        <v>1</v>
      </c>
      <c r="EZ45" s="67">
        <f t="shared" si="52"/>
        <v>9999999</v>
      </c>
      <c r="FA45" s="67">
        <f t="shared" si="53"/>
        <v>1</v>
      </c>
      <c r="FD45" s="67" t="str">
        <f t="shared" si="54"/>
        <v/>
      </c>
      <c r="FE45" s="67">
        <v>205010</v>
      </c>
      <c r="FF45" s="67">
        <v>8687691</v>
      </c>
      <c r="FG45" s="190">
        <f t="shared" si="76"/>
        <v>0</v>
      </c>
      <c r="FH45" s="190">
        <f t="shared" si="76"/>
        <v>0</v>
      </c>
      <c r="FI45" s="190">
        <f t="shared" si="76"/>
        <v>0</v>
      </c>
      <c r="FJ45" s="190">
        <f t="shared" si="76"/>
        <v>0</v>
      </c>
      <c r="FK45" s="190">
        <f t="shared" si="76"/>
        <v>0</v>
      </c>
      <c r="FL45" s="190">
        <f t="shared" si="76"/>
        <v>0</v>
      </c>
      <c r="FM45" s="190">
        <f t="shared" si="76"/>
        <v>0</v>
      </c>
      <c r="FN45" s="190">
        <f t="shared" si="76"/>
        <v>0</v>
      </c>
      <c r="FO45" s="190">
        <f t="shared" si="76"/>
        <v>0</v>
      </c>
      <c r="FP45" s="190">
        <f t="shared" si="76"/>
        <v>0</v>
      </c>
      <c r="FQ45" s="190">
        <f t="shared" si="76"/>
        <v>0</v>
      </c>
      <c r="FR45" s="190">
        <f t="shared" si="76"/>
        <v>0</v>
      </c>
      <c r="FS45" s="190">
        <f t="shared" si="76"/>
        <v>0</v>
      </c>
      <c r="HK45" s="191"/>
      <c r="HL45" s="192"/>
      <c r="HM45" s="192"/>
      <c r="HN45" s="192"/>
      <c r="HO45" s="192"/>
      <c r="HT45" s="133">
        <f t="shared" si="72"/>
        <v>0</v>
      </c>
      <c r="HU45" s="133">
        <f t="shared" si="72"/>
        <v>0</v>
      </c>
      <c r="HV45" s="133">
        <f t="shared" si="72"/>
        <v>0</v>
      </c>
      <c r="HW45" s="133">
        <f t="shared" si="72"/>
        <v>0</v>
      </c>
      <c r="HX45" s="133">
        <f t="shared" si="72"/>
        <v>0</v>
      </c>
      <c r="HY45" s="133">
        <f t="shared" si="72"/>
        <v>0</v>
      </c>
      <c r="HZ45" s="133">
        <f t="shared" si="72"/>
        <v>0</v>
      </c>
      <c r="IA45" s="133">
        <f t="shared" si="72"/>
        <v>0</v>
      </c>
      <c r="IB45" s="133">
        <f t="shared" si="72"/>
        <v>0</v>
      </c>
      <c r="IC45" s="133">
        <f t="shared" si="72"/>
        <v>0</v>
      </c>
      <c r="ID45" s="133">
        <f t="shared" si="72"/>
        <v>0</v>
      </c>
      <c r="IE45" s="133">
        <f t="shared" si="72"/>
        <v>0</v>
      </c>
      <c r="IF45" s="133">
        <f t="shared" si="72"/>
        <v>0</v>
      </c>
      <c r="IG45" s="67" t="s">
        <v>943</v>
      </c>
      <c r="IH45" s="67" t="s">
        <v>943</v>
      </c>
      <c r="II45" s="67" t="s">
        <v>943</v>
      </c>
      <c r="IJ45" s="67" t="s">
        <v>943</v>
      </c>
      <c r="IK45" s="67" t="s">
        <v>943</v>
      </c>
      <c r="IL45" s="67" t="s">
        <v>943</v>
      </c>
      <c r="IM45" s="67" t="s">
        <v>943</v>
      </c>
      <c r="IN45" s="67" t="s">
        <v>943</v>
      </c>
      <c r="IO45" s="67" t="s">
        <v>943</v>
      </c>
      <c r="IP45" s="67" t="s">
        <v>943</v>
      </c>
      <c r="IQ45" s="67" t="s">
        <v>943</v>
      </c>
      <c r="IR45" s="67" t="s">
        <v>943</v>
      </c>
      <c r="IS45" s="67" t="s">
        <v>943</v>
      </c>
    </row>
    <row r="46" spans="2:253" ht="12.75" customHeight="1" x14ac:dyDescent="0.2">
      <c r="B46" s="67" t="s">
        <v>937</v>
      </c>
      <c r="C46" s="67">
        <v>7100539</v>
      </c>
      <c r="E46" s="154"/>
      <c r="F46" s="155" t="s">
        <v>954</v>
      </c>
      <c r="G46" s="156" t="s">
        <v>933</v>
      </c>
      <c r="H46" s="154"/>
      <c r="I46" s="255"/>
      <c r="J46" s="159" t="str">
        <f t="shared" si="26"/>
        <v>UNKNOWN</v>
      </c>
      <c r="K46" s="256"/>
      <c r="L46" s="256"/>
      <c r="M46" s="257"/>
      <c r="N46" s="257"/>
      <c r="O46" s="257"/>
      <c r="P46" s="163"/>
      <c r="Q46" s="258"/>
      <c r="R46" s="175"/>
      <c r="S46" s="175"/>
      <c r="T46" s="175"/>
      <c r="U46" s="175"/>
      <c r="V46" s="175"/>
      <c r="W46" s="163" t="str">
        <f t="shared" si="27"/>
        <v/>
      </c>
      <c r="X46" s="175"/>
      <c r="Y46" s="175"/>
      <c r="Z46" s="175"/>
      <c r="AA46" s="167"/>
      <c r="AB46" s="167"/>
      <c r="AC46" s="168" t="str">
        <f t="shared" si="28"/>
        <v>_</v>
      </c>
      <c r="AD46" s="167"/>
      <c r="AE46" s="167"/>
      <c r="AF46" s="168" t="str">
        <f t="shared" si="29"/>
        <v>_</v>
      </c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0"/>
      <c r="AR46" s="171"/>
      <c r="AS46" s="171"/>
      <c r="AT46" s="171"/>
      <c r="AU46" s="171"/>
      <c r="AV46" s="171"/>
      <c r="AW46" s="171"/>
      <c r="AX46" s="171"/>
      <c r="AY46" s="171"/>
      <c r="AZ46" s="171"/>
      <c r="BA46" s="171"/>
      <c r="BB46" s="171"/>
      <c r="BC46" s="171"/>
      <c r="BD46" s="171"/>
      <c r="BE46" s="172">
        <v>0.08</v>
      </c>
      <c r="BF46" s="173">
        <v>26</v>
      </c>
      <c r="BG46" s="174">
        <v>0.6</v>
      </c>
      <c r="BH46" s="175"/>
      <c r="BI46" s="176" t="str">
        <f t="shared" si="30"/>
        <v/>
      </c>
      <c r="BJ46" s="177"/>
      <c r="BK46" s="178">
        <f t="shared" si="31"/>
        <v>0</v>
      </c>
      <c r="BL46" s="178">
        <f t="shared" si="32"/>
        <v>0</v>
      </c>
      <c r="BM46" s="179">
        <v>2</v>
      </c>
      <c r="BN46" s="179">
        <v>12</v>
      </c>
      <c r="BO46" s="179"/>
      <c r="BP46" s="179"/>
      <c r="BQ46" s="179"/>
      <c r="BR46" s="176">
        <f t="shared" si="33"/>
        <v>0</v>
      </c>
      <c r="BS46" s="176">
        <f t="shared" si="34"/>
        <v>0</v>
      </c>
      <c r="BT46" s="180">
        <f t="shared" si="35"/>
        <v>0</v>
      </c>
      <c r="BU46" s="181">
        <f t="shared" si="36"/>
        <v>0</v>
      </c>
      <c r="BV46" s="182" t="str">
        <f t="shared" si="37"/>
        <v/>
      </c>
      <c r="BW46" s="183">
        <f t="shared" si="38"/>
        <v>0</v>
      </c>
      <c r="BX46" s="183">
        <f t="shared" si="39"/>
        <v>0</v>
      </c>
      <c r="BY46" s="171"/>
      <c r="BZ46" s="184">
        <f t="shared" si="74"/>
        <v>0</v>
      </c>
      <c r="CA46" s="184">
        <f t="shared" si="74"/>
        <v>0</v>
      </c>
      <c r="CB46" s="184">
        <f t="shared" si="74"/>
        <v>0</v>
      </c>
      <c r="CC46" s="184">
        <f t="shared" si="74"/>
        <v>0</v>
      </c>
      <c r="CD46" s="184">
        <f t="shared" si="74"/>
        <v>0</v>
      </c>
      <c r="CE46" s="184">
        <f t="shared" si="74"/>
        <v>0</v>
      </c>
      <c r="CF46" s="184">
        <f t="shared" si="74"/>
        <v>0</v>
      </c>
      <c r="CG46" s="184">
        <f t="shared" si="74"/>
        <v>0</v>
      </c>
      <c r="CH46" s="184">
        <f t="shared" si="74"/>
        <v>0</v>
      </c>
      <c r="CI46" s="184">
        <f t="shared" si="74"/>
        <v>0</v>
      </c>
      <c r="CJ46" s="184">
        <f t="shared" si="74"/>
        <v>0</v>
      </c>
      <c r="CK46" s="184">
        <f t="shared" si="74"/>
        <v>0</v>
      </c>
      <c r="CL46" s="184">
        <f t="shared" si="74"/>
        <v>0</v>
      </c>
      <c r="CM46" s="181">
        <f t="shared" si="40"/>
        <v>0</v>
      </c>
      <c r="CN46" s="185"/>
      <c r="CO46" s="185"/>
      <c r="CP46" s="185"/>
      <c r="CQ46" s="185"/>
      <c r="CR46" s="185"/>
      <c r="CS46" s="185"/>
      <c r="CT46" s="176">
        <f t="shared" si="41"/>
        <v>0</v>
      </c>
      <c r="CU46" s="176">
        <f t="shared" si="41"/>
        <v>0</v>
      </c>
      <c r="CV46" s="176">
        <f t="shared" si="41"/>
        <v>0</v>
      </c>
      <c r="CW46" s="176">
        <f t="shared" si="41"/>
        <v>0</v>
      </c>
      <c r="CX46" s="176">
        <f t="shared" si="41"/>
        <v>0</v>
      </c>
      <c r="CY46" s="176">
        <f t="shared" si="41"/>
        <v>0</v>
      </c>
      <c r="CZ46" s="175"/>
      <c r="DA46" s="187"/>
      <c r="DB46" s="67">
        <f t="shared" si="75"/>
        <v>0</v>
      </c>
      <c r="DC46" s="67">
        <f t="shared" si="42"/>
        <v>0</v>
      </c>
      <c r="DD46" s="67">
        <f t="shared" si="43"/>
        <v>0</v>
      </c>
      <c r="DE46" s="67">
        <v>150</v>
      </c>
      <c r="DF46" s="67">
        <v>470000</v>
      </c>
      <c r="DG46" s="67">
        <f t="shared" si="44"/>
        <v>3133.33</v>
      </c>
      <c r="DH46" s="67">
        <f t="shared" si="45"/>
        <v>0</v>
      </c>
      <c r="DI46" s="67">
        <f t="shared" si="46"/>
        <v>0</v>
      </c>
      <c r="DJ46" s="188">
        <f t="shared" si="77"/>
        <v>0</v>
      </c>
      <c r="DK46" s="188">
        <f t="shared" si="77"/>
        <v>0</v>
      </c>
      <c r="DL46" s="188">
        <f t="shared" si="77"/>
        <v>0</v>
      </c>
      <c r="DM46" s="188">
        <f t="shared" si="77"/>
        <v>0</v>
      </c>
      <c r="DN46" s="188">
        <f t="shared" si="77"/>
        <v>0</v>
      </c>
      <c r="DO46" s="188">
        <f t="shared" si="77"/>
        <v>0</v>
      </c>
      <c r="DP46" s="188">
        <f t="shared" si="77"/>
        <v>0</v>
      </c>
      <c r="DQ46" s="188">
        <f t="shared" si="77"/>
        <v>0</v>
      </c>
      <c r="DR46" s="188">
        <f t="shared" si="77"/>
        <v>0</v>
      </c>
      <c r="DS46" s="188">
        <f t="shared" si="77"/>
        <v>0</v>
      </c>
      <c r="DT46" s="188">
        <f t="shared" si="77"/>
        <v>0</v>
      </c>
      <c r="DU46" s="188">
        <f t="shared" si="77"/>
        <v>0</v>
      </c>
      <c r="DV46" s="188">
        <f t="shared" si="77"/>
        <v>0</v>
      </c>
      <c r="DW46" s="67">
        <f t="shared" si="78"/>
        <v>0</v>
      </c>
      <c r="DX46" s="67">
        <f t="shared" si="78"/>
        <v>0</v>
      </c>
      <c r="DY46" s="67">
        <f t="shared" si="78"/>
        <v>0</v>
      </c>
      <c r="DZ46" s="67">
        <f t="shared" si="78"/>
        <v>0</v>
      </c>
      <c r="EA46" s="67">
        <f t="shared" si="78"/>
        <v>0</v>
      </c>
      <c r="EB46" s="67">
        <f t="shared" si="78"/>
        <v>0</v>
      </c>
      <c r="EC46" s="67">
        <f t="shared" si="78"/>
        <v>0</v>
      </c>
      <c r="ED46" s="67">
        <f t="shared" si="78"/>
        <v>0</v>
      </c>
      <c r="EE46" s="67">
        <f t="shared" si="78"/>
        <v>0</v>
      </c>
      <c r="EF46" s="67">
        <f t="shared" si="78"/>
        <v>0</v>
      </c>
      <c r="EG46" s="67">
        <f t="shared" si="78"/>
        <v>0</v>
      </c>
      <c r="EH46" s="67">
        <f t="shared" si="78"/>
        <v>0</v>
      </c>
      <c r="EI46" s="67">
        <f t="shared" si="78"/>
        <v>0</v>
      </c>
      <c r="EJ46" s="189">
        <v>113.1</v>
      </c>
      <c r="EK46" s="189">
        <v>261.39</v>
      </c>
      <c r="EL46" s="189">
        <v>475.03</v>
      </c>
      <c r="EM46" s="189">
        <v>678.61</v>
      </c>
      <c r="EN46" s="189">
        <v>331.76</v>
      </c>
      <c r="EO46" s="189">
        <v>294.06</v>
      </c>
      <c r="EP46" s="189">
        <v>80.430000000000007</v>
      </c>
      <c r="EQ46" s="189">
        <v>143.26</v>
      </c>
      <c r="ER46" s="189">
        <v>75.400000000000006</v>
      </c>
      <c r="ES46" s="189">
        <v>40.21</v>
      </c>
      <c r="ET46" s="189">
        <v>15.08</v>
      </c>
      <c r="EU46" s="189">
        <v>45.24</v>
      </c>
      <c r="EV46" s="189">
        <v>37.700000000000003</v>
      </c>
      <c r="EW46" s="67">
        <f t="shared" si="49"/>
        <v>2</v>
      </c>
      <c r="EX46" s="67">
        <f t="shared" si="50"/>
        <v>12</v>
      </c>
      <c r="EY46" s="67">
        <f t="shared" si="51"/>
        <v>1</v>
      </c>
      <c r="EZ46" s="67">
        <f t="shared" si="52"/>
        <v>9999999</v>
      </c>
      <c r="FA46" s="67">
        <f t="shared" si="53"/>
        <v>1</v>
      </c>
      <c r="FD46" s="67" t="str">
        <f t="shared" si="54"/>
        <v/>
      </c>
      <c r="FE46" s="67">
        <v>205010</v>
      </c>
      <c r="FF46" s="67">
        <v>8687692</v>
      </c>
      <c r="FG46" s="190">
        <f t="shared" si="76"/>
        <v>0</v>
      </c>
      <c r="FH46" s="190">
        <f t="shared" si="76"/>
        <v>0</v>
      </c>
      <c r="FI46" s="190">
        <f t="shared" si="76"/>
        <v>0</v>
      </c>
      <c r="FJ46" s="190">
        <f t="shared" si="76"/>
        <v>0</v>
      </c>
      <c r="FK46" s="190">
        <f t="shared" si="76"/>
        <v>0</v>
      </c>
      <c r="FL46" s="190">
        <f t="shared" si="76"/>
        <v>0</v>
      </c>
      <c r="FM46" s="190">
        <f t="shared" si="76"/>
        <v>0</v>
      </c>
      <c r="FN46" s="190">
        <f t="shared" si="76"/>
        <v>0</v>
      </c>
      <c r="FO46" s="190">
        <f t="shared" si="76"/>
        <v>0</v>
      </c>
      <c r="FP46" s="190">
        <f t="shared" si="76"/>
        <v>0</v>
      </c>
      <c r="FQ46" s="190">
        <f t="shared" si="76"/>
        <v>0</v>
      </c>
      <c r="FR46" s="190">
        <f t="shared" si="76"/>
        <v>0</v>
      </c>
      <c r="FS46" s="190">
        <f t="shared" si="76"/>
        <v>0</v>
      </c>
      <c r="HK46" s="191"/>
      <c r="HL46" s="192"/>
      <c r="HM46" s="192"/>
      <c r="HN46" s="192"/>
      <c r="HO46" s="192"/>
      <c r="HT46" s="133">
        <f t="shared" si="72"/>
        <v>0</v>
      </c>
      <c r="HU46" s="133">
        <f t="shared" si="72"/>
        <v>0</v>
      </c>
      <c r="HV46" s="133">
        <f t="shared" si="72"/>
        <v>0</v>
      </c>
      <c r="HW46" s="133">
        <f t="shared" si="72"/>
        <v>0</v>
      </c>
      <c r="HX46" s="133">
        <f t="shared" si="72"/>
        <v>0</v>
      </c>
      <c r="HY46" s="133">
        <f t="shared" si="72"/>
        <v>0</v>
      </c>
      <c r="HZ46" s="133">
        <f t="shared" si="72"/>
        <v>0</v>
      </c>
      <c r="IA46" s="133">
        <f t="shared" si="72"/>
        <v>0</v>
      </c>
      <c r="IB46" s="133">
        <f t="shared" si="72"/>
        <v>0</v>
      </c>
      <c r="IC46" s="133">
        <f t="shared" si="72"/>
        <v>0</v>
      </c>
      <c r="ID46" s="133">
        <f t="shared" si="72"/>
        <v>0</v>
      </c>
      <c r="IE46" s="133">
        <f t="shared" si="72"/>
        <v>0</v>
      </c>
      <c r="IF46" s="133">
        <f t="shared" si="72"/>
        <v>0</v>
      </c>
      <c r="IG46" s="67" t="s">
        <v>943</v>
      </c>
      <c r="IH46" s="67" t="s">
        <v>943</v>
      </c>
      <c r="II46" s="67" t="s">
        <v>943</v>
      </c>
      <c r="IJ46" s="67" t="s">
        <v>943</v>
      </c>
      <c r="IK46" s="67" t="s">
        <v>943</v>
      </c>
      <c r="IL46" s="67" t="s">
        <v>943</v>
      </c>
      <c r="IM46" s="67" t="s">
        <v>943</v>
      </c>
      <c r="IN46" s="67" t="s">
        <v>943</v>
      </c>
      <c r="IO46" s="67" t="s">
        <v>943</v>
      </c>
      <c r="IP46" s="67" t="s">
        <v>943</v>
      </c>
      <c r="IQ46" s="67" t="s">
        <v>943</v>
      </c>
      <c r="IR46" s="67" t="s">
        <v>943</v>
      </c>
      <c r="IS46" s="67" t="s">
        <v>943</v>
      </c>
    </row>
    <row r="47" spans="2:253" ht="12.75" customHeight="1" x14ac:dyDescent="0.2">
      <c r="B47" s="67" t="s">
        <v>937</v>
      </c>
      <c r="C47" s="67">
        <v>7100539</v>
      </c>
      <c r="E47" s="154"/>
      <c r="F47" s="155" t="s">
        <v>954</v>
      </c>
      <c r="G47" s="156" t="s">
        <v>933</v>
      </c>
      <c r="H47" s="154"/>
      <c r="I47" s="255"/>
      <c r="J47" s="159" t="str">
        <f t="shared" si="26"/>
        <v>UNKNOWN</v>
      </c>
      <c r="K47" s="256"/>
      <c r="L47" s="256"/>
      <c r="M47" s="257"/>
      <c r="N47" s="257"/>
      <c r="O47" s="257"/>
      <c r="P47" s="163"/>
      <c r="Q47" s="258"/>
      <c r="R47" s="175"/>
      <c r="S47" s="175"/>
      <c r="T47" s="175"/>
      <c r="U47" s="175"/>
      <c r="V47" s="175"/>
      <c r="W47" s="163" t="str">
        <f t="shared" si="27"/>
        <v/>
      </c>
      <c r="X47" s="175"/>
      <c r="Y47" s="175"/>
      <c r="Z47" s="175"/>
      <c r="AA47" s="167"/>
      <c r="AB47" s="167"/>
      <c r="AC47" s="168" t="str">
        <f t="shared" si="28"/>
        <v>_</v>
      </c>
      <c r="AD47" s="167"/>
      <c r="AE47" s="167"/>
      <c r="AF47" s="168" t="str">
        <f t="shared" si="29"/>
        <v>_</v>
      </c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0"/>
      <c r="AR47" s="171"/>
      <c r="AS47" s="171"/>
      <c r="AT47" s="171"/>
      <c r="AU47" s="171"/>
      <c r="AV47" s="171"/>
      <c r="AW47" s="171"/>
      <c r="AX47" s="171"/>
      <c r="AY47" s="171"/>
      <c r="AZ47" s="171"/>
      <c r="BA47" s="171"/>
      <c r="BB47" s="171"/>
      <c r="BC47" s="171"/>
      <c r="BD47" s="171"/>
      <c r="BE47" s="172">
        <v>0.08</v>
      </c>
      <c r="BF47" s="173">
        <v>26</v>
      </c>
      <c r="BG47" s="174">
        <v>0.6</v>
      </c>
      <c r="BH47" s="175"/>
      <c r="BI47" s="176" t="str">
        <f t="shared" si="30"/>
        <v/>
      </c>
      <c r="BJ47" s="177"/>
      <c r="BK47" s="178">
        <f t="shared" si="31"/>
        <v>0</v>
      </c>
      <c r="BL47" s="178">
        <f t="shared" si="32"/>
        <v>0</v>
      </c>
      <c r="BM47" s="179">
        <v>2</v>
      </c>
      <c r="BN47" s="179">
        <v>12</v>
      </c>
      <c r="BO47" s="179"/>
      <c r="BP47" s="179"/>
      <c r="BQ47" s="179"/>
      <c r="BR47" s="176">
        <f t="shared" si="33"/>
        <v>0</v>
      </c>
      <c r="BS47" s="176">
        <f t="shared" si="34"/>
        <v>0</v>
      </c>
      <c r="BT47" s="180">
        <f t="shared" si="35"/>
        <v>0</v>
      </c>
      <c r="BU47" s="181">
        <f t="shared" si="36"/>
        <v>0</v>
      </c>
      <c r="BV47" s="182" t="str">
        <f t="shared" si="37"/>
        <v/>
      </c>
      <c r="BW47" s="183">
        <f t="shared" si="38"/>
        <v>0</v>
      </c>
      <c r="BX47" s="183">
        <f t="shared" si="39"/>
        <v>0</v>
      </c>
      <c r="BY47" s="171"/>
      <c r="BZ47" s="184">
        <f t="shared" si="74"/>
        <v>0</v>
      </c>
      <c r="CA47" s="184">
        <f t="shared" si="74"/>
        <v>0</v>
      </c>
      <c r="CB47" s="184">
        <f t="shared" si="74"/>
        <v>0</v>
      </c>
      <c r="CC47" s="184">
        <f t="shared" si="74"/>
        <v>0</v>
      </c>
      <c r="CD47" s="184">
        <f t="shared" si="74"/>
        <v>0</v>
      </c>
      <c r="CE47" s="184">
        <f t="shared" si="74"/>
        <v>0</v>
      </c>
      <c r="CF47" s="184">
        <f t="shared" si="74"/>
        <v>0</v>
      </c>
      <c r="CG47" s="184">
        <f t="shared" si="74"/>
        <v>0</v>
      </c>
      <c r="CH47" s="184">
        <f t="shared" si="74"/>
        <v>0</v>
      </c>
      <c r="CI47" s="184">
        <f t="shared" si="74"/>
        <v>0</v>
      </c>
      <c r="CJ47" s="184">
        <f t="shared" si="74"/>
        <v>0</v>
      </c>
      <c r="CK47" s="184">
        <f t="shared" si="74"/>
        <v>0</v>
      </c>
      <c r="CL47" s="184">
        <f t="shared" si="74"/>
        <v>0</v>
      </c>
      <c r="CM47" s="181">
        <f t="shared" si="40"/>
        <v>0</v>
      </c>
      <c r="CN47" s="185"/>
      <c r="CO47" s="185"/>
      <c r="CP47" s="185"/>
      <c r="CQ47" s="185"/>
      <c r="CR47" s="185"/>
      <c r="CS47" s="185"/>
      <c r="CT47" s="176">
        <f t="shared" si="41"/>
        <v>0</v>
      </c>
      <c r="CU47" s="176">
        <f t="shared" si="41"/>
        <v>0</v>
      </c>
      <c r="CV47" s="176">
        <f t="shared" si="41"/>
        <v>0</v>
      </c>
      <c r="CW47" s="176">
        <f t="shared" si="41"/>
        <v>0</v>
      </c>
      <c r="CX47" s="176">
        <f t="shared" si="41"/>
        <v>0</v>
      </c>
      <c r="CY47" s="176">
        <f t="shared" si="41"/>
        <v>0</v>
      </c>
      <c r="CZ47" s="175"/>
      <c r="DA47" s="187"/>
      <c r="DB47" s="67">
        <f t="shared" si="75"/>
        <v>0</v>
      </c>
      <c r="DC47" s="67">
        <f t="shared" si="42"/>
        <v>0</v>
      </c>
      <c r="DD47" s="67">
        <f t="shared" si="43"/>
        <v>0</v>
      </c>
      <c r="DE47" s="67">
        <v>150</v>
      </c>
      <c r="DF47" s="67">
        <v>470000</v>
      </c>
      <c r="DG47" s="67">
        <f t="shared" si="44"/>
        <v>3133.33</v>
      </c>
      <c r="DH47" s="67">
        <f t="shared" si="45"/>
        <v>0</v>
      </c>
      <c r="DI47" s="67">
        <f t="shared" si="46"/>
        <v>0</v>
      </c>
      <c r="DJ47" s="188">
        <f t="shared" si="77"/>
        <v>0</v>
      </c>
      <c r="DK47" s="188">
        <f t="shared" si="77"/>
        <v>0</v>
      </c>
      <c r="DL47" s="188">
        <f t="shared" si="77"/>
        <v>0</v>
      </c>
      <c r="DM47" s="188">
        <f t="shared" si="77"/>
        <v>0</v>
      </c>
      <c r="DN47" s="188">
        <f t="shared" si="77"/>
        <v>0</v>
      </c>
      <c r="DO47" s="188">
        <f t="shared" si="77"/>
        <v>0</v>
      </c>
      <c r="DP47" s="188">
        <f t="shared" si="77"/>
        <v>0</v>
      </c>
      <c r="DQ47" s="188">
        <f t="shared" si="77"/>
        <v>0</v>
      </c>
      <c r="DR47" s="188">
        <f t="shared" si="77"/>
        <v>0</v>
      </c>
      <c r="DS47" s="188">
        <f t="shared" si="77"/>
        <v>0</v>
      </c>
      <c r="DT47" s="188">
        <f t="shared" si="77"/>
        <v>0</v>
      </c>
      <c r="DU47" s="188">
        <f t="shared" si="77"/>
        <v>0</v>
      </c>
      <c r="DV47" s="188">
        <f t="shared" si="77"/>
        <v>0</v>
      </c>
      <c r="DW47" s="67">
        <f t="shared" si="78"/>
        <v>0</v>
      </c>
      <c r="DX47" s="67">
        <f t="shared" si="78"/>
        <v>0</v>
      </c>
      <c r="DY47" s="67">
        <f t="shared" si="78"/>
        <v>0</v>
      </c>
      <c r="DZ47" s="67">
        <f t="shared" si="78"/>
        <v>0</v>
      </c>
      <c r="EA47" s="67">
        <f t="shared" si="78"/>
        <v>0</v>
      </c>
      <c r="EB47" s="67">
        <f t="shared" si="78"/>
        <v>0</v>
      </c>
      <c r="EC47" s="67">
        <f t="shared" si="78"/>
        <v>0</v>
      </c>
      <c r="ED47" s="67">
        <f t="shared" si="78"/>
        <v>0</v>
      </c>
      <c r="EE47" s="67">
        <f t="shared" si="78"/>
        <v>0</v>
      </c>
      <c r="EF47" s="67">
        <f t="shared" si="78"/>
        <v>0</v>
      </c>
      <c r="EG47" s="67">
        <f t="shared" si="78"/>
        <v>0</v>
      </c>
      <c r="EH47" s="67">
        <f t="shared" si="78"/>
        <v>0</v>
      </c>
      <c r="EI47" s="67">
        <f t="shared" si="78"/>
        <v>0</v>
      </c>
      <c r="EJ47" s="189">
        <v>113.1</v>
      </c>
      <c r="EK47" s="189">
        <v>261.39</v>
      </c>
      <c r="EL47" s="189">
        <v>475.03</v>
      </c>
      <c r="EM47" s="189">
        <v>678.61</v>
      </c>
      <c r="EN47" s="189">
        <v>331.76</v>
      </c>
      <c r="EO47" s="189">
        <v>294.06</v>
      </c>
      <c r="EP47" s="189">
        <v>80.430000000000007</v>
      </c>
      <c r="EQ47" s="189">
        <v>143.26</v>
      </c>
      <c r="ER47" s="189">
        <v>75.400000000000006</v>
      </c>
      <c r="ES47" s="189">
        <v>40.21</v>
      </c>
      <c r="ET47" s="189">
        <v>15.08</v>
      </c>
      <c r="EU47" s="189">
        <v>45.24</v>
      </c>
      <c r="EV47" s="189">
        <v>37.700000000000003</v>
      </c>
      <c r="EW47" s="67">
        <f t="shared" si="49"/>
        <v>2</v>
      </c>
      <c r="EX47" s="67">
        <f t="shared" si="50"/>
        <v>12</v>
      </c>
      <c r="EY47" s="67">
        <f t="shared" si="51"/>
        <v>1</v>
      </c>
      <c r="EZ47" s="67">
        <f t="shared" si="52"/>
        <v>9999999</v>
      </c>
      <c r="FA47" s="67">
        <f t="shared" si="53"/>
        <v>1</v>
      </c>
      <c r="FD47" s="67" t="str">
        <f t="shared" si="54"/>
        <v/>
      </c>
      <c r="FE47" s="67">
        <v>205010</v>
      </c>
      <c r="FF47" s="67">
        <v>8687693</v>
      </c>
      <c r="FG47" s="190">
        <f t="shared" si="76"/>
        <v>0</v>
      </c>
      <c r="FH47" s="190">
        <f t="shared" si="76"/>
        <v>0</v>
      </c>
      <c r="FI47" s="190">
        <f t="shared" si="76"/>
        <v>0</v>
      </c>
      <c r="FJ47" s="190">
        <f t="shared" si="76"/>
        <v>0</v>
      </c>
      <c r="FK47" s="190">
        <f t="shared" si="76"/>
        <v>0</v>
      </c>
      <c r="FL47" s="190">
        <f t="shared" si="76"/>
        <v>0</v>
      </c>
      <c r="FM47" s="190">
        <f t="shared" si="76"/>
        <v>0</v>
      </c>
      <c r="FN47" s="190">
        <f t="shared" si="76"/>
        <v>0</v>
      </c>
      <c r="FO47" s="190">
        <f t="shared" si="76"/>
        <v>0</v>
      </c>
      <c r="FP47" s="190">
        <f t="shared" si="76"/>
        <v>0</v>
      </c>
      <c r="FQ47" s="190">
        <f t="shared" si="76"/>
        <v>0</v>
      </c>
      <c r="FR47" s="190">
        <f t="shared" si="76"/>
        <v>0</v>
      </c>
      <c r="FS47" s="190">
        <f t="shared" si="76"/>
        <v>0</v>
      </c>
      <c r="HK47" s="191"/>
      <c r="HL47" s="192"/>
      <c r="HM47" s="192"/>
      <c r="HN47" s="192"/>
      <c r="HO47" s="192"/>
      <c r="HT47" s="133">
        <f t="shared" si="72"/>
        <v>0</v>
      </c>
      <c r="HU47" s="133">
        <f t="shared" si="72"/>
        <v>0</v>
      </c>
      <c r="HV47" s="133">
        <f t="shared" si="72"/>
        <v>0</v>
      </c>
      <c r="HW47" s="133">
        <f t="shared" si="72"/>
        <v>0</v>
      </c>
      <c r="HX47" s="133">
        <f t="shared" si="72"/>
        <v>0</v>
      </c>
      <c r="HY47" s="133">
        <f t="shared" si="72"/>
        <v>0</v>
      </c>
      <c r="HZ47" s="133">
        <f t="shared" si="72"/>
        <v>0</v>
      </c>
      <c r="IA47" s="133">
        <f t="shared" si="72"/>
        <v>0</v>
      </c>
      <c r="IB47" s="133">
        <f t="shared" si="72"/>
        <v>0</v>
      </c>
      <c r="IC47" s="133">
        <f t="shared" si="72"/>
        <v>0</v>
      </c>
      <c r="ID47" s="133">
        <f t="shared" si="72"/>
        <v>0</v>
      </c>
      <c r="IE47" s="133">
        <f t="shared" si="72"/>
        <v>0</v>
      </c>
      <c r="IF47" s="133">
        <f t="shared" si="72"/>
        <v>0</v>
      </c>
      <c r="IG47" s="67" t="s">
        <v>943</v>
      </c>
      <c r="IH47" s="67" t="s">
        <v>943</v>
      </c>
      <c r="II47" s="67" t="s">
        <v>943</v>
      </c>
      <c r="IJ47" s="67" t="s">
        <v>943</v>
      </c>
      <c r="IK47" s="67" t="s">
        <v>943</v>
      </c>
      <c r="IL47" s="67" t="s">
        <v>943</v>
      </c>
      <c r="IM47" s="67" t="s">
        <v>943</v>
      </c>
      <c r="IN47" s="67" t="s">
        <v>943</v>
      </c>
      <c r="IO47" s="67" t="s">
        <v>943</v>
      </c>
      <c r="IP47" s="67" t="s">
        <v>943</v>
      </c>
      <c r="IQ47" s="67" t="s">
        <v>943</v>
      </c>
      <c r="IR47" s="67" t="s">
        <v>943</v>
      </c>
      <c r="IS47" s="67" t="s">
        <v>943</v>
      </c>
    </row>
    <row r="48" spans="2:253" ht="12.75" customHeight="1" x14ac:dyDescent="0.2">
      <c r="B48" s="67" t="s">
        <v>937</v>
      </c>
      <c r="C48" s="67">
        <v>7100539</v>
      </c>
      <c r="E48" s="154"/>
      <c r="F48" s="155" t="s">
        <v>954</v>
      </c>
      <c r="G48" s="156" t="s">
        <v>933</v>
      </c>
      <c r="H48" s="154"/>
      <c r="I48" s="255"/>
      <c r="J48" s="159" t="str">
        <f t="shared" si="26"/>
        <v>UNKNOWN</v>
      </c>
      <c r="K48" s="256"/>
      <c r="L48" s="256"/>
      <c r="M48" s="257"/>
      <c r="N48" s="257"/>
      <c r="O48" s="257"/>
      <c r="P48" s="163"/>
      <c r="Q48" s="258"/>
      <c r="R48" s="175"/>
      <c r="S48" s="175"/>
      <c r="T48" s="175"/>
      <c r="U48" s="175"/>
      <c r="V48" s="175"/>
      <c r="W48" s="163" t="str">
        <f t="shared" si="27"/>
        <v/>
      </c>
      <c r="X48" s="175"/>
      <c r="Y48" s="175"/>
      <c r="Z48" s="175"/>
      <c r="AA48" s="167"/>
      <c r="AB48" s="167"/>
      <c r="AC48" s="168" t="str">
        <f t="shared" si="28"/>
        <v>_</v>
      </c>
      <c r="AD48" s="167"/>
      <c r="AE48" s="167"/>
      <c r="AF48" s="168" t="str">
        <f t="shared" si="29"/>
        <v>_</v>
      </c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0"/>
      <c r="AR48" s="171"/>
      <c r="AS48" s="171"/>
      <c r="AT48" s="171"/>
      <c r="AU48" s="171"/>
      <c r="AV48" s="171"/>
      <c r="AW48" s="171"/>
      <c r="AX48" s="171"/>
      <c r="AY48" s="171"/>
      <c r="AZ48" s="171"/>
      <c r="BA48" s="171"/>
      <c r="BB48" s="171"/>
      <c r="BC48" s="171"/>
      <c r="BD48" s="171"/>
      <c r="BE48" s="172">
        <v>0.08</v>
      </c>
      <c r="BF48" s="173">
        <v>26</v>
      </c>
      <c r="BG48" s="174">
        <v>0.6</v>
      </c>
      <c r="BH48" s="175"/>
      <c r="BI48" s="176" t="str">
        <f t="shared" si="30"/>
        <v/>
      </c>
      <c r="BJ48" s="177"/>
      <c r="BK48" s="178">
        <f t="shared" si="31"/>
        <v>0</v>
      </c>
      <c r="BL48" s="178">
        <f t="shared" si="32"/>
        <v>0</v>
      </c>
      <c r="BM48" s="179">
        <v>2</v>
      </c>
      <c r="BN48" s="179">
        <v>12</v>
      </c>
      <c r="BO48" s="179"/>
      <c r="BP48" s="179"/>
      <c r="BQ48" s="179"/>
      <c r="BR48" s="176">
        <f t="shared" si="33"/>
        <v>0</v>
      </c>
      <c r="BS48" s="176">
        <f t="shared" si="34"/>
        <v>0</v>
      </c>
      <c r="BT48" s="180">
        <f t="shared" si="35"/>
        <v>0</v>
      </c>
      <c r="BU48" s="181">
        <f t="shared" si="36"/>
        <v>0</v>
      </c>
      <c r="BV48" s="182" t="str">
        <f t="shared" si="37"/>
        <v/>
      </c>
      <c r="BW48" s="183">
        <f t="shared" si="38"/>
        <v>0</v>
      </c>
      <c r="BX48" s="183">
        <f t="shared" si="39"/>
        <v>0</v>
      </c>
      <c r="BY48" s="171"/>
      <c r="BZ48" s="184">
        <f t="shared" si="74"/>
        <v>0</v>
      </c>
      <c r="CA48" s="184">
        <f t="shared" si="74"/>
        <v>0</v>
      </c>
      <c r="CB48" s="184">
        <f t="shared" si="74"/>
        <v>0</v>
      </c>
      <c r="CC48" s="184">
        <f t="shared" si="74"/>
        <v>0</v>
      </c>
      <c r="CD48" s="184">
        <f t="shared" si="74"/>
        <v>0</v>
      </c>
      <c r="CE48" s="184">
        <f t="shared" si="74"/>
        <v>0</v>
      </c>
      <c r="CF48" s="184">
        <f t="shared" si="74"/>
        <v>0</v>
      </c>
      <c r="CG48" s="184">
        <f t="shared" si="74"/>
        <v>0</v>
      </c>
      <c r="CH48" s="184">
        <f t="shared" si="74"/>
        <v>0</v>
      </c>
      <c r="CI48" s="184">
        <f t="shared" si="74"/>
        <v>0</v>
      </c>
      <c r="CJ48" s="184">
        <f t="shared" si="74"/>
        <v>0</v>
      </c>
      <c r="CK48" s="184">
        <f t="shared" si="74"/>
        <v>0</v>
      </c>
      <c r="CL48" s="184">
        <f t="shared" si="74"/>
        <v>0</v>
      </c>
      <c r="CM48" s="181">
        <f t="shared" si="40"/>
        <v>0</v>
      </c>
      <c r="CN48" s="185"/>
      <c r="CO48" s="185"/>
      <c r="CP48" s="185"/>
      <c r="CQ48" s="185"/>
      <c r="CR48" s="185"/>
      <c r="CS48" s="185"/>
      <c r="CT48" s="176">
        <f t="shared" si="41"/>
        <v>0</v>
      </c>
      <c r="CU48" s="176">
        <f t="shared" si="41"/>
        <v>0</v>
      </c>
      <c r="CV48" s="176">
        <f t="shared" si="41"/>
        <v>0</v>
      </c>
      <c r="CW48" s="176">
        <f t="shared" si="41"/>
        <v>0</v>
      </c>
      <c r="CX48" s="176">
        <f t="shared" si="41"/>
        <v>0</v>
      </c>
      <c r="CY48" s="176">
        <f t="shared" si="41"/>
        <v>0</v>
      </c>
      <c r="CZ48" s="175"/>
      <c r="DA48" s="187"/>
      <c r="DB48" s="67">
        <f t="shared" si="75"/>
        <v>0</v>
      </c>
      <c r="DC48" s="67">
        <f t="shared" si="42"/>
        <v>0</v>
      </c>
      <c r="DD48" s="67">
        <f t="shared" si="43"/>
        <v>0</v>
      </c>
      <c r="DE48" s="67">
        <v>150</v>
      </c>
      <c r="DF48" s="67">
        <v>470000</v>
      </c>
      <c r="DG48" s="67">
        <f t="shared" si="44"/>
        <v>3133.33</v>
      </c>
      <c r="DH48" s="67">
        <f t="shared" si="45"/>
        <v>0</v>
      </c>
      <c r="DI48" s="67">
        <f t="shared" si="46"/>
        <v>0</v>
      </c>
      <c r="DJ48" s="188">
        <f t="shared" si="77"/>
        <v>0</v>
      </c>
      <c r="DK48" s="188">
        <f t="shared" si="77"/>
        <v>0</v>
      </c>
      <c r="DL48" s="188">
        <f t="shared" si="77"/>
        <v>0</v>
      </c>
      <c r="DM48" s="188">
        <f t="shared" si="77"/>
        <v>0</v>
      </c>
      <c r="DN48" s="188">
        <f t="shared" si="77"/>
        <v>0</v>
      </c>
      <c r="DO48" s="188">
        <f t="shared" si="77"/>
        <v>0</v>
      </c>
      <c r="DP48" s="188">
        <f t="shared" si="77"/>
        <v>0</v>
      </c>
      <c r="DQ48" s="188">
        <f t="shared" si="77"/>
        <v>0</v>
      </c>
      <c r="DR48" s="188">
        <f t="shared" si="77"/>
        <v>0</v>
      </c>
      <c r="DS48" s="188">
        <f t="shared" si="77"/>
        <v>0</v>
      </c>
      <c r="DT48" s="188">
        <f t="shared" si="77"/>
        <v>0</v>
      </c>
      <c r="DU48" s="188">
        <f t="shared" si="77"/>
        <v>0</v>
      </c>
      <c r="DV48" s="188">
        <f t="shared" si="77"/>
        <v>0</v>
      </c>
      <c r="DW48" s="67">
        <f t="shared" si="78"/>
        <v>0</v>
      </c>
      <c r="DX48" s="67">
        <f t="shared" si="78"/>
        <v>0</v>
      </c>
      <c r="DY48" s="67">
        <f t="shared" si="78"/>
        <v>0</v>
      </c>
      <c r="DZ48" s="67">
        <f t="shared" si="78"/>
        <v>0</v>
      </c>
      <c r="EA48" s="67">
        <f t="shared" si="78"/>
        <v>0</v>
      </c>
      <c r="EB48" s="67">
        <f t="shared" si="78"/>
        <v>0</v>
      </c>
      <c r="EC48" s="67">
        <f t="shared" si="78"/>
        <v>0</v>
      </c>
      <c r="ED48" s="67">
        <f t="shared" si="78"/>
        <v>0</v>
      </c>
      <c r="EE48" s="67">
        <f t="shared" si="78"/>
        <v>0</v>
      </c>
      <c r="EF48" s="67">
        <f t="shared" si="78"/>
        <v>0</v>
      </c>
      <c r="EG48" s="67">
        <f t="shared" si="78"/>
        <v>0</v>
      </c>
      <c r="EH48" s="67">
        <f t="shared" si="78"/>
        <v>0</v>
      </c>
      <c r="EI48" s="67">
        <f t="shared" si="78"/>
        <v>0</v>
      </c>
      <c r="EJ48" s="189">
        <v>113.1</v>
      </c>
      <c r="EK48" s="189">
        <v>261.39</v>
      </c>
      <c r="EL48" s="189">
        <v>475.03</v>
      </c>
      <c r="EM48" s="189">
        <v>678.61</v>
      </c>
      <c r="EN48" s="189">
        <v>331.76</v>
      </c>
      <c r="EO48" s="189">
        <v>294.06</v>
      </c>
      <c r="EP48" s="189">
        <v>80.430000000000007</v>
      </c>
      <c r="EQ48" s="189">
        <v>143.26</v>
      </c>
      <c r="ER48" s="189">
        <v>75.400000000000006</v>
      </c>
      <c r="ES48" s="189">
        <v>40.21</v>
      </c>
      <c r="ET48" s="189">
        <v>15.08</v>
      </c>
      <c r="EU48" s="189">
        <v>45.24</v>
      </c>
      <c r="EV48" s="189">
        <v>37.700000000000003</v>
      </c>
      <c r="EW48" s="67">
        <f t="shared" si="49"/>
        <v>2</v>
      </c>
      <c r="EX48" s="67">
        <f t="shared" si="50"/>
        <v>12</v>
      </c>
      <c r="EY48" s="67">
        <f t="shared" si="51"/>
        <v>1</v>
      </c>
      <c r="EZ48" s="67">
        <f t="shared" si="52"/>
        <v>9999999</v>
      </c>
      <c r="FA48" s="67">
        <f t="shared" si="53"/>
        <v>1</v>
      </c>
      <c r="FD48" s="67" t="str">
        <f t="shared" si="54"/>
        <v/>
      </c>
      <c r="FE48" s="67">
        <v>205010</v>
      </c>
      <c r="FF48" s="67">
        <v>8687694</v>
      </c>
      <c r="FG48" s="190">
        <f t="shared" si="76"/>
        <v>0</v>
      </c>
      <c r="FH48" s="190">
        <f t="shared" si="76"/>
        <v>0</v>
      </c>
      <c r="FI48" s="190">
        <f t="shared" si="76"/>
        <v>0</v>
      </c>
      <c r="FJ48" s="190">
        <f t="shared" si="76"/>
        <v>0</v>
      </c>
      <c r="FK48" s="190">
        <f t="shared" si="76"/>
        <v>0</v>
      </c>
      <c r="FL48" s="190">
        <f t="shared" si="76"/>
        <v>0</v>
      </c>
      <c r="FM48" s="190">
        <f t="shared" si="76"/>
        <v>0</v>
      </c>
      <c r="FN48" s="190">
        <f t="shared" si="76"/>
        <v>0</v>
      </c>
      <c r="FO48" s="190">
        <f t="shared" si="76"/>
        <v>0</v>
      </c>
      <c r="FP48" s="190">
        <f t="shared" si="76"/>
        <v>0</v>
      </c>
      <c r="FQ48" s="190">
        <f t="shared" si="76"/>
        <v>0</v>
      </c>
      <c r="FR48" s="190">
        <f t="shared" si="76"/>
        <v>0</v>
      </c>
      <c r="FS48" s="190">
        <f t="shared" si="76"/>
        <v>0</v>
      </c>
      <c r="HK48" s="191"/>
      <c r="HL48" s="192"/>
      <c r="HM48" s="192"/>
      <c r="HN48" s="192"/>
      <c r="HO48" s="192"/>
      <c r="HT48" s="133">
        <f t="shared" si="72"/>
        <v>0</v>
      </c>
      <c r="HU48" s="133">
        <f t="shared" si="72"/>
        <v>0</v>
      </c>
      <c r="HV48" s="133">
        <f t="shared" si="72"/>
        <v>0</v>
      </c>
      <c r="HW48" s="133">
        <f t="shared" si="72"/>
        <v>0</v>
      </c>
      <c r="HX48" s="133">
        <f t="shared" si="72"/>
        <v>0</v>
      </c>
      <c r="HY48" s="133">
        <f t="shared" si="72"/>
        <v>0</v>
      </c>
      <c r="HZ48" s="133">
        <f t="shared" si="72"/>
        <v>0</v>
      </c>
      <c r="IA48" s="133">
        <f t="shared" si="72"/>
        <v>0</v>
      </c>
      <c r="IB48" s="133">
        <f t="shared" si="72"/>
        <v>0</v>
      </c>
      <c r="IC48" s="133">
        <f t="shared" si="72"/>
        <v>0</v>
      </c>
      <c r="ID48" s="133">
        <f t="shared" si="72"/>
        <v>0</v>
      </c>
      <c r="IE48" s="133">
        <f t="shared" si="72"/>
        <v>0</v>
      </c>
      <c r="IF48" s="133">
        <f t="shared" si="72"/>
        <v>0</v>
      </c>
      <c r="IG48" s="67" t="s">
        <v>943</v>
      </c>
      <c r="IH48" s="67" t="s">
        <v>943</v>
      </c>
      <c r="II48" s="67" t="s">
        <v>943</v>
      </c>
      <c r="IJ48" s="67" t="s">
        <v>943</v>
      </c>
      <c r="IK48" s="67" t="s">
        <v>943</v>
      </c>
      <c r="IL48" s="67" t="s">
        <v>943</v>
      </c>
      <c r="IM48" s="67" t="s">
        <v>943</v>
      </c>
      <c r="IN48" s="67" t="s">
        <v>943</v>
      </c>
      <c r="IO48" s="67" t="s">
        <v>943</v>
      </c>
      <c r="IP48" s="67" t="s">
        <v>943</v>
      </c>
      <c r="IQ48" s="67" t="s">
        <v>943</v>
      </c>
      <c r="IR48" s="67" t="s">
        <v>943</v>
      </c>
      <c r="IS48" s="67" t="s">
        <v>943</v>
      </c>
    </row>
    <row r="49" spans="2:253" ht="12.75" hidden="1" customHeight="1" x14ac:dyDescent="0.2">
      <c r="D49" s="138" t="s">
        <v>932</v>
      </c>
      <c r="E49" s="138" t="s">
        <v>955</v>
      </c>
      <c r="F49" s="139"/>
      <c r="G49" s="139"/>
      <c r="H49" s="139"/>
      <c r="I49" s="140" t="s">
        <v>934</v>
      </c>
      <c r="J49" s="139"/>
      <c r="K49" s="139"/>
      <c r="L49" s="139"/>
      <c r="M49" s="140" t="s">
        <v>934</v>
      </c>
      <c r="N49" s="219"/>
      <c r="O49" s="219"/>
      <c r="P49" s="206"/>
      <c r="Q49" s="207"/>
      <c r="R49" s="208"/>
      <c r="S49" s="208"/>
      <c r="T49" s="208"/>
      <c r="U49" s="208" t="s">
        <v>944</v>
      </c>
      <c r="V49" s="208" t="s">
        <v>944</v>
      </c>
      <c r="W49" s="209" t="str">
        <f>IF(ISNA(VLOOKUP(I49,$A$25022:$C$25023,3,FALSE)),"",VLOOKUP(I49,$A$25022:$C$25023,3,FALSE))</f>
        <v/>
      </c>
      <c r="X49" s="208" t="s">
        <v>944</v>
      </c>
      <c r="Y49" s="208" t="s">
        <v>944</v>
      </c>
      <c r="Z49" s="208" t="s">
        <v>944</v>
      </c>
      <c r="AA49" s="210"/>
      <c r="AB49" s="210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139"/>
      <c r="AQ49" s="139"/>
      <c r="AR49" s="139"/>
      <c r="AS49" s="139"/>
      <c r="AT49" s="139"/>
      <c r="AU49" s="139"/>
      <c r="AV49" s="139"/>
      <c r="AW49" s="139"/>
      <c r="AX49" s="139"/>
      <c r="AY49" s="139"/>
      <c r="AZ49" s="139"/>
      <c r="BA49" s="139"/>
      <c r="BB49" s="139"/>
      <c r="BC49" s="139"/>
      <c r="BD49" s="139"/>
      <c r="BE49" s="139"/>
      <c r="BF49" s="139"/>
      <c r="BG49" s="139"/>
      <c r="BH49" s="139"/>
      <c r="BI49" s="139"/>
      <c r="BJ49" s="139"/>
      <c r="BK49" s="139"/>
      <c r="BL49" s="139"/>
      <c r="BM49" s="139"/>
      <c r="BN49" s="139"/>
      <c r="BO49" s="139"/>
      <c r="BP49" s="139"/>
      <c r="BQ49" s="139"/>
      <c r="BR49" s="139"/>
      <c r="BS49" s="139"/>
      <c r="BT49" s="139"/>
      <c r="BU49" s="139"/>
      <c r="BV49" s="139"/>
      <c r="BW49" s="139"/>
      <c r="BX49" s="139"/>
      <c r="BY49" s="139"/>
      <c r="BZ49" s="139"/>
      <c r="CA49" s="139"/>
      <c r="CB49" s="139"/>
      <c r="CC49" s="139"/>
      <c r="CD49" s="139"/>
      <c r="CE49" s="139"/>
      <c r="CF49" s="139"/>
      <c r="CG49" s="139"/>
      <c r="CH49" s="139"/>
      <c r="CI49" s="139"/>
      <c r="CJ49" s="139"/>
      <c r="CK49" s="139"/>
      <c r="CL49" s="139"/>
      <c r="CM49" s="139"/>
      <c r="CN49" s="139"/>
      <c r="CO49" s="139"/>
      <c r="CP49" s="139"/>
      <c r="CQ49" s="139"/>
      <c r="CR49" s="139"/>
      <c r="CS49" s="139"/>
      <c r="CT49" s="139"/>
      <c r="CU49" s="139"/>
      <c r="CV49" s="139"/>
      <c r="CW49" s="139"/>
      <c r="CX49" s="139"/>
      <c r="CY49" s="139"/>
      <c r="CZ49" s="139"/>
      <c r="DA49" s="139"/>
      <c r="DB49" s="67">
        <f t="shared" si="75"/>
        <v>0</v>
      </c>
      <c r="HL49" s="192"/>
      <c r="HM49" s="192"/>
      <c r="HN49" s="192"/>
      <c r="HO49" s="192"/>
      <c r="HT49" s="133">
        <f t="shared" si="72"/>
        <v>0</v>
      </c>
      <c r="HU49" s="133">
        <f t="shared" si="72"/>
        <v>0</v>
      </c>
      <c r="HV49" s="133">
        <f t="shared" si="72"/>
        <v>0</v>
      </c>
      <c r="HW49" s="133">
        <f t="shared" si="72"/>
        <v>0</v>
      </c>
      <c r="HX49" s="133">
        <f t="shared" si="72"/>
        <v>0</v>
      </c>
      <c r="HY49" s="133">
        <f t="shared" si="72"/>
        <v>0</v>
      </c>
      <c r="HZ49" s="133">
        <f t="shared" si="72"/>
        <v>0</v>
      </c>
      <c r="IA49" s="133">
        <f t="shared" si="72"/>
        <v>0</v>
      </c>
      <c r="IB49" s="133">
        <f t="shared" si="72"/>
        <v>0</v>
      </c>
      <c r="IC49" s="133">
        <f t="shared" si="72"/>
        <v>0</v>
      </c>
      <c r="ID49" s="133">
        <f t="shared" si="72"/>
        <v>0</v>
      </c>
      <c r="IE49" s="133">
        <f t="shared" si="72"/>
        <v>0</v>
      </c>
      <c r="IF49" s="133">
        <f t="shared" si="72"/>
        <v>0</v>
      </c>
    </row>
    <row r="50" spans="2:253" s="259" customFormat="1" ht="12.75" hidden="1" customHeight="1" x14ac:dyDescent="0.2">
      <c r="N50" s="260"/>
      <c r="O50" s="260"/>
      <c r="P50" s="261"/>
      <c r="Q50" s="262"/>
      <c r="R50" s="263"/>
      <c r="S50" s="263"/>
      <c r="T50" s="263"/>
      <c r="U50" s="263"/>
      <c r="V50" s="263"/>
      <c r="W50" s="264"/>
      <c r="X50" s="263"/>
      <c r="Y50" s="263"/>
      <c r="Z50" s="263"/>
      <c r="AA50" s="265"/>
      <c r="AB50" s="265"/>
      <c r="BZ50" s="259">
        <f t="shared" ref="BZ50:CL50" si="79">IF(ISERROR(SUMPRODUCT(BZ53:BZ77,$AB$53:$AB$77)),0,SUMPRODUCT(BZ53:BZ77,$AB$53:$AB$77))</f>
        <v>0</v>
      </c>
      <c r="CA50" s="259">
        <f t="shared" si="79"/>
        <v>0</v>
      </c>
      <c r="CB50" s="259">
        <f t="shared" si="79"/>
        <v>0</v>
      </c>
      <c r="CC50" s="259">
        <f t="shared" si="79"/>
        <v>0</v>
      </c>
      <c r="CD50" s="259">
        <f t="shared" si="79"/>
        <v>0</v>
      </c>
      <c r="CE50" s="259">
        <f t="shared" si="79"/>
        <v>0</v>
      </c>
      <c r="CF50" s="259">
        <f t="shared" si="79"/>
        <v>0</v>
      </c>
      <c r="CG50" s="259">
        <f t="shared" si="79"/>
        <v>0</v>
      </c>
      <c r="CH50" s="259">
        <f t="shared" si="79"/>
        <v>0</v>
      </c>
      <c r="CI50" s="259">
        <f t="shared" si="79"/>
        <v>0</v>
      </c>
      <c r="CJ50" s="259">
        <f t="shared" si="79"/>
        <v>0</v>
      </c>
      <c r="CK50" s="259">
        <f t="shared" si="79"/>
        <v>0</v>
      </c>
      <c r="CL50" s="259">
        <f t="shared" si="79"/>
        <v>0</v>
      </c>
      <c r="CT50" s="259">
        <f t="shared" ref="CT50:CY50" si="80">SUMPRODUCT(CT53:CT77,$AB$53:$AB$77)</f>
        <v>0</v>
      </c>
      <c r="CU50" s="259">
        <f t="shared" si="80"/>
        <v>0</v>
      </c>
      <c r="CV50" s="259">
        <f t="shared" si="80"/>
        <v>0</v>
      </c>
      <c r="CW50" s="259">
        <f t="shared" si="80"/>
        <v>0</v>
      </c>
      <c r="CX50" s="259">
        <f t="shared" si="80"/>
        <v>0</v>
      </c>
      <c r="CY50" s="259">
        <f t="shared" si="80"/>
        <v>0</v>
      </c>
      <c r="DB50" s="259">
        <f t="shared" si="75"/>
        <v>0</v>
      </c>
      <c r="HT50" s="266">
        <f t="shared" si="72"/>
        <v>0</v>
      </c>
      <c r="HU50" s="266">
        <f t="shared" si="72"/>
        <v>0</v>
      </c>
      <c r="HV50" s="266">
        <f t="shared" si="72"/>
        <v>0</v>
      </c>
      <c r="HW50" s="266">
        <f t="shared" si="72"/>
        <v>0</v>
      </c>
      <c r="HX50" s="266">
        <f t="shared" si="72"/>
        <v>0</v>
      </c>
      <c r="HY50" s="266">
        <f t="shared" si="72"/>
        <v>0</v>
      </c>
      <c r="HZ50" s="266">
        <f t="shared" si="72"/>
        <v>0</v>
      </c>
      <c r="IA50" s="266">
        <f t="shared" si="72"/>
        <v>0</v>
      </c>
      <c r="IB50" s="266">
        <f t="shared" si="72"/>
        <v>0</v>
      </c>
      <c r="IC50" s="266">
        <f t="shared" si="72"/>
        <v>0</v>
      </c>
      <c r="ID50" s="266">
        <f t="shared" si="72"/>
        <v>0</v>
      </c>
      <c r="IE50" s="266">
        <f t="shared" si="72"/>
        <v>0</v>
      </c>
      <c r="IF50" s="266">
        <f t="shared" si="72"/>
        <v>0</v>
      </c>
    </row>
    <row r="51" spans="2:253" s="259" customFormat="1" ht="12.75" hidden="1" customHeight="1" x14ac:dyDescent="0.2">
      <c r="N51" s="260"/>
      <c r="O51" s="260"/>
      <c r="P51" s="261"/>
      <c r="Q51" s="262"/>
      <c r="R51" s="263"/>
      <c r="S51" s="263"/>
      <c r="T51" s="263"/>
      <c r="U51" s="263"/>
      <c r="V51" s="263"/>
      <c r="W51" s="264"/>
      <c r="X51" s="263"/>
      <c r="Y51" s="263"/>
      <c r="Z51" s="263"/>
      <c r="AA51" s="265"/>
      <c r="AB51" s="265"/>
      <c r="BZ51" s="259">
        <f t="shared" ref="BZ51:CL51" si="81">IF(ISERROR(SUMPRODUCT(BZ53:BZ77,$AB$53:$AB$77)),0,SUMPRODUCT(BZ53:BZ77,$AB$53:$AB$77))</f>
        <v>0</v>
      </c>
      <c r="CA51" s="259">
        <f t="shared" si="81"/>
        <v>0</v>
      </c>
      <c r="CB51" s="259">
        <f t="shared" si="81"/>
        <v>0</v>
      </c>
      <c r="CC51" s="259">
        <f t="shared" si="81"/>
        <v>0</v>
      </c>
      <c r="CD51" s="259">
        <f t="shared" si="81"/>
        <v>0</v>
      </c>
      <c r="CE51" s="259">
        <f t="shared" si="81"/>
        <v>0</v>
      </c>
      <c r="CF51" s="259">
        <f t="shared" si="81"/>
        <v>0</v>
      </c>
      <c r="CG51" s="259">
        <f t="shared" si="81"/>
        <v>0</v>
      </c>
      <c r="CH51" s="259">
        <f t="shared" si="81"/>
        <v>0</v>
      </c>
      <c r="CI51" s="259">
        <f t="shared" si="81"/>
        <v>0</v>
      </c>
      <c r="CJ51" s="259">
        <f t="shared" si="81"/>
        <v>0</v>
      </c>
      <c r="CK51" s="259">
        <f t="shared" si="81"/>
        <v>0</v>
      </c>
      <c r="CL51" s="259">
        <f t="shared" si="81"/>
        <v>0</v>
      </c>
      <c r="CT51" s="259">
        <f t="shared" ref="CT51:CY51" si="82">SUMPRODUCT(CT53:CT77,$AA$53:$AA$77)</f>
        <v>0</v>
      </c>
      <c r="CU51" s="259">
        <f t="shared" si="82"/>
        <v>0</v>
      </c>
      <c r="CV51" s="259">
        <f t="shared" si="82"/>
        <v>0</v>
      </c>
      <c r="CW51" s="259">
        <f t="shared" si="82"/>
        <v>0</v>
      </c>
      <c r="CX51" s="259">
        <f t="shared" si="82"/>
        <v>0</v>
      </c>
      <c r="CY51" s="259">
        <f t="shared" si="82"/>
        <v>0</v>
      </c>
      <c r="DB51" s="259">
        <f t="shared" si="75"/>
        <v>0</v>
      </c>
      <c r="HT51" s="266">
        <f t="shared" si="72"/>
        <v>0</v>
      </c>
      <c r="HU51" s="266">
        <f t="shared" si="72"/>
        <v>0</v>
      </c>
      <c r="HV51" s="266">
        <f t="shared" si="72"/>
        <v>0</v>
      </c>
      <c r="HW51" s="266">
        <f t="shared" si="72"/>
        <v>0</v>
      </c>
      <c r="HX51" s="266">
        <f t="shared" si="72"/>
        <v>0</v>
      </c>
      <c r="HY51" s="266">
        <f t="shared" si="72"/>
        <v>0</v>
      </c>
      <c r="HZ51" s="266">
        <f t="shared" si="72"/>
        <v>0</v>
      </c>
      <c r="IA51" s="266">
        <f t="shared" si="72"/>
        <v>0</v>
      </c>
      <c r="IB51" s="266">
        <f t="shared" si="72"/>
        <v>0</v>
      </c>
      <c r="IC51" s="266">
        <f t="shared" si="72"/>
        <v>0</v>
      </c>
      <c r="ID51" s="266">
        <f t="shared" si="72"/>
        <v>0</v>
      </c>
      <c r="IE51" s="266">
        <f t="shared" si="72"/>
        <v>0</v>
      </c>
      <c r="IF51" s="266">
        <f t="shared" si="72"/>
        <v>0</v>
      </c>
    </row>
    <row r="52" spans="2:253" ht="12.75" hidden="1" customHeight="1" x14ac:dyDescent="0.2">
      <c r="G52" s="144" t="s">
        <v>956</v>
      </c>
      <c r="I52" s="145" t="s">
        <v>936</v>
      </c>
      <c r="J52" s="145" t="s">
        <v>22</v>
      </c>
      <c r="K52" s="145" t="s">
        <v>22</v>
      </c>
      <c r="L52" s="145" t="s">
        <v>22</v>
      </c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6">
        <f>IF(BU52&lt;&gt;0,BX52/BU52,IF(ISERROR(BX52/BU52),0,BX52/BU52))</f>
        <v>0</v>
      </c>
      <c r="AC52" s="147">
        <f>(IF(ISERROR((BX52-BW52)/BX52),0%,(BX52-BW52)/BX52))</f>
        <v>0</v>
      </c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8">
        <f>SUBTOTAL(109,FD53:FD77)</f>
        <v>0</v>
      </c>
      <c r="BJ52" s="149">
        <f>SUBTOTAL(109,BJ53:BJ77)</f>
        <v>0</v>
      </c>
      <c r="BK52" s="147">
        <f>SUBTOTAL(109,BK53:BK77)</f>
        <v>0</v>
      </c>
      <c r="BL52" s="147">
        <f>SUBTOTAL(109,BL53:BL77)</f>
        <v>0</v>
      </c>
      <c r="BM52" s="145"/>
      <c r="BN52" s="145"/>
      <c r="BO52" s="145"/>
      <c r="BP52" s="145"/>
      <c r="BQ52" s="145"/>
      <c r="BR52" s="145"/>
      <c r="BS52" s="145"/>
      <c r="BT52" s="150">
        <f>SUBTOTAL(109,BT53:BT77)</f>
        <v>0</v>
      </c>
      <c r="BU52" s="148">
        <f>SUBTOTAL(109,BU53:BU77)</f>
        <v>0</v>
      </c>
      <c r="BV52" s="145"/>
      <c r="BW52" s="151">
        <f>SUBTOTAL(109,BW53:BW77)</f>
        <v>0</v>
      </c>
      <c r="BX52" s="151">
        <f>SUBTOTAL(109,BX53:BX77)</f>
        <v>0</v>
      </c>
      <c r="BY52" s="152"/>
      <c r="BZ52" s="149">
        <f t="shared" ref="BZ52:CM52" si="83">SUBTOTAL(109,BZ53:BZ77)</f>
        <v>0</v>
      </c>
      <c r="CA52" s="149">
        <f t="shared" si="83"/>
        <v>0</v>
      </c>
      <c r="CB52" s="149">
        <f t="shared" si="83"/>
        <v>0</v>
      </c>
      <c r="CC52" s="149">
        <f t="shared" si="83"/>
        <v>0</v>
      </c>
      <c r="CD52" s="149">
        <f t="shared" si="83"/>
        <v>0</v>
      </c>
      <c r="CE52" s="149">
        <f t="shared" si="83"/>
        <v>0</v>
      </c>
      <c r="CF52" s="149">
        <f t="shared" si="83"/>
        <v>0</v>
      </c>
      <c r="CG52" s="149">
        <f t="shared" si="83"/>
        <v>0</v>
      </c>
      <c r="CH52" s="149">
        <f t="shared" si="83"/>
        <v>0</v>
      </c>
      <c r="CI52" s="149">
        <f t="shared" si="83"/>
        <v>0</v>
      </c>
      <c r="CJ52" s="149">
        <f t="shared" si="83"/>
        <v>0</v>
      </c>
      <c r="CK52" s="149">
        <f t="shared" si="83"/>
        <v>0</v>
      </c>
      <c r="CL52" s="149">
        <f t="shared" si="83"/>
        <v>0</v>
      </c>
      <c r="CM52" s="149">
        <f t="shared" si="83"/>
        <v>0</v>
      </c>
      <c r="CN52" s="145"/>
      <c r="CO52" s="145"/>
      <c r="CP52" s="145"/>
      <c r="CQ52" s="145"/>
      <c r="CR52" s="145"/>
      <c r="CS52" s="145"/>
      <c r="CT52" s="149">
        <f t="shared" ref="CT52:CY52" si="84">SUBTOTAL(109,CT53:CT77)</f>
        <v>0</v>
      </c>
      <c r="CU52" s="149">
        <f t="shared" si="84"/>
        <v>0</v>
      </c>
      <c r="CV52" s="149">
        <f t="shared" si="84"/>
        <v>0</v>
      </c>
      <c r="CW52" s="149">
        <f t="shared" si="84"/>
        <v>0</v>
      </c>
      <c r="CX52" s="149">
        <f t="shared" si="84"/>
        <v>0</v>
      </c>
      <c r="CY52" s="149">
        <f t="shared" si="84"/>
        <v>0</v>
      </c>
      <c r="CZ52" s="145"/>
      <c r="DA52" s="145"/>
      <c r="DB52" s="67">
        <f t="shared" si="75"/>
        <v>0</v>
      </c>
      <c r="DD52" s="67">
        <f>SUBTOTAL(109,DD53:DD77)</f>
        <v>0</v>
      </c>
      <c r="HT52" s="133">
        <f t="shared" si="72"/>
        <v>0</v>
      </c>
      <c r="HU52" s="133">
        <f t="shared" si="72"/>
        <v>0</v>
      </c>
      <c r="HV52" s="133">
        <f t="shared" si="72"/>
        <v>0</v>
      </c>
      <c r="HW52" s="133">
        <f t="shared" si="72"/>
        <v>0</v>
      </c>
      <c r="HX52" s="133">
        <f t="shared" si="72"/>
        <v>0</v>
      </c>
      <c r="HY52" s="133">
        <f t="shared" si="72"/>
        <v>0</v>
      </c>
      <c r="HZ52" s="133">
        <f t="shared" si="72"/>
        <v>0</v>
      </c>
      <c r="IA52" s="133">
        <f t="shared" si="72"/>
        <v>0</v>
      </c>
      <c r="IB52" s="133">
        <f t="shared" si="72"/>
        <v>0</v>
      </c>
      <c r="IC52" s="133">
        <f t="shared" si="72"/>
        <v>0</v>
      </c>
      <c r="ID52" s="133">
        <f t="shared" si="72"/>
        <v>0</v>
      </c>
      <c r="IE52" s="133">
        <f t="shared" si="72"/>
        <v>0</v>
      </c>
      <c r="IF52" s="133">
        <f t="shared" si="72"/>
        <v>0</v>
      </c>
    </row>
    <row r="53" spans="2:253" ht="12.75" hidden="1" customHeight="1" x14ac:dyDescent="0.2">
      <c r="B53" s="67" t="s">
        <v>937</v>
      </c>
      <c r="C53" s="67">
        <v>9200233</v>
      </c>
      <c r="D53" s="153"/>
      <c r="E53" s="157"/>
      <c r="F53" s="155" t="s">
        <v>954</v>
      </c>
      <c r="G53" s="156" t="s">
        <v>955</v>
      </c>
      <c r="H53" s="157"/>
      <c r="I53" s="158"/>
      <c r="J53" s="159" t="str">
        <f t="shared" ref="J53:J76" si="85">IF(ISNA(VLOOKUP(I53,$A$25022:$C$25023,2,FALSE)),"UNKNOWN",VLOOKUP(I53,$A$25022:$C$25023,2,FALSE))</f>
        <v>UNKNOWN</v>
      </c>
      <c r="K53" s="160"/>
      <c r="L53" s="160"/>
      <c r="M53" s="161"/>
      <c r="N53" s="161"/>
      <c r="O53" s="161"/>
      <c r="P53" s="163"/>
      <c r="Q53" s="164"/>
      <c r="R53" s="165"/>
      <c r="S53" s="165"/>
      <c r="T53" s="165"/>
      <c r="U53" s="165"/>
      <c r="V53" s="165"/>
      <c r="W53" s="163" t="str">
        <f t="shared" ref="W53:W76" si="86">IF(ISNA(VLOOKUP(I53,$A$25022:$C$25023,3,FALSE)),"",VLOOKUP(I53,$A$25022:$C$25023,3,FALSE))</f>
        <v/>
      </c>
      <c r="X53" s="165"/>
      <c r="Y53" s="165"/>
      <c r="Z53" s="165"/>
      <c r="AA53" s="169"/>
      <c r="AB53" s="169"/>
      <c r="AC53" s="168" t="str">
        <f t="shared" ref="AC53:AC76" si="87">IF(AB53&lt;&gt;0,(AB53-AA53)/AB53,IF(ISERROR((AB53-AA53)/AB53),"_",(AB53-AA53)/AB53))</f>
        <v>_</v>
      </c>
      <c r="AD53" s="169"/>
      <c r="AE53" s="169"/>
      <c r="AF53" s="168" t="str">
        <f t="shared" ref="AF53:AF76" si="88">IF(AE53&lt;&gt;0,(AE53-AA53)/AE53,IF(ISERROR((AE53-AA53)/AE53),"_",(AE53-AA53)/AE53))</f>
        <v>_</v>
      </c>
      <c r="AG53" s="165"/>
      <c r="AH53" s="165"/>
      <c r="AI53" s="165"/>
      <c r="AJ53" s="165"/>
      <c r="AK53" s="165"/>
      <c r="AL53" s="165"/>
      <c r="AM53" s="165"/>
      <c r="AN53" s="165"/>
      <c r="AO53" s="165"/>
      <c r="AP53" s="165"/>
      <c r="AQ53" s="170"/>
      <c r="AR53" s="171"/>
      <c r="AS53" s="171"/>
      <c r="AT53" s="171"/>
      <c r="AU53" s="171"/>
      <c r="AV53" s="171"/>
      <c r="AW53" s="171"/>
      <c r="AX53" s="171"/>
      <c r="AY53" s="171"/>
      <c r="AZ53" s="171"/>
      <c r="BA53" s="171"/>
      <c r="BB53" s="171"/>
      <c r="BC53" s="171"/>
      <c r="BD53" s="171"/>
      <c r="BE53" s="172"/>
      <c r="BF53" s="173"/>
      <c r="BG53" s="174"/>
      <c r="BH53" s="175"/>
      <c r="BI53" s="176" t="str">
        <f t="shared" ref="BI53:BI76" si="89">IF(ISERROR(ROUND(((BS53*BE53*BF53)/BG53)/BQ53,0)*BQ53),"",ROUND(((BS53*BE53*BF53)/BG53)/BQ53,0)*BQ53)</f>
        <v/>
      </c>
      <c r="BJ53" s="177"/>
      <c r="BK53" s="178">
        <f t="shared" ref="BK53:BK76" si="90">IF($BU$52&lt;&gt;0,BU53/$BU$52,0)</f>
        <v>0</v>
      </c>
      <c r="BL53" s="178">
        <f t="shared" ref="BL53:BL76" si="91">IF($BU$21&lt;&gt;0,BU53/$BU$21,0)</f>
        <v>0</v>
      </c>
      <c r="BM53" s="179"/>
      <c r="BN53" s="179"/>
      <c r="BO53" s="179"/>
      <c r="BP53" s="179"/>
      <c r="BQ53" s="179"/>
      <c r="BR53" s="176">
        <f t="shared" ref="BR53:BR76" si="92">IF(V53&lt;&gt;"YES",SUMIF(BZ53:CL53,"&gt;0",$BZ$16:$CL$16),SUMIF(BZ53:CL53,"&gt;0",$BZ$14:$CL$14))</f>
        <v>0</v>
      </c>
      <c r="BS53" s="176">
        <f t="shared" ref="BS53:BS76" si="93">IF(V53&lt;&gt;"YES",SUMIF(AR53:BD53,"=X",$AR$16:$BD$16),SUMIF(AR53:BD53,"=X",$BZ$14:$CL$14))</f>
        <v>0</v>
      </c>
      <c r="BT53" s="180">
        <f t="shared" ref="BT53:BT76" si="94">BJ53-BU53</f>
        <v>0</v>
      </c>
      <c r="BU53" s="181">
        <f t="shared" ref="BU53:BU76" si="95">IF(ISERROR(SUMPRODUCT(BZ53:CL53,$BZ$16:$CL$16)),0,SUMPRODUCT(BZ53:CL53,$BZ$16:$CL$16))</f>
        <v>0</v>
      </c>
      <c r="BV53" s="182" t="str">
        <f t="shared" ref="BV53:BV76" si="96">IF(ISERROR((BU53*BG53)/BR53/BF53),"",(BU53*BG53)/BR53/BF53)</f>
        <v/>
      </c>
      <c r="BW53" s="183">
        <f t="shared" ref="BW53:BW76" si="97">AA53*BU53</f>
        <v>0</v>
      </c>
      <c r="BX53" s="183">
        <f t="shared" ref="BX53:BX76" si="98">BU53*AB53</f>
        <v>0</v>
      </c>
      <c r="BY53" s="171"/>
      <c r="BZ53" s="184">
        <f t="shared" ref="BZ53:CL68" si="99">IF(IG53="F",,IF($BJ53&lt;0,0,IF(OR(AR30053="T",$FC53=1),BZ30053,IF($V53&lt;&gt;"Yes",ROUND(INT(IF(IF(DJ53&gt;$EX53,$EX53,DJ53)&lt;$EW53,ROUND(DJ53/$EW53,0)*$EW53,IF(DJ53&gt;$EX53,$EX53,DJ53))/$FA53),0)*$FA53,IF(ISERROR(($BJ53*((BZ30053*BZ$16)/SUMPRODUCT($BZ30053:$CL30053,$BZ$16:$CL$16)))/BZ$16),0,($BJ53*((BZ30053*BZ$16)/SUMPRODUCT($BZ30053:$CL30053,$BZ$16:$CL$16)))/BZ$16)))))</f>
        <v>0</v>
      </c>
      <c r="CA53" s="184">
        <f t="shared" si="99"/>
        <v>0</v>
      </c>
      <c r="CB53" s="184">
        <f t="shared" si="99"/>
        <v>0</v>
      </c>
      <c r="CC53" s="184">
        <f t="shared" si="99"/>
        <v>0</v>
      </c>
      <c r="CD53" s="184">
        <f t="shared" si="99"/>
        <v>0</v>
      </c>
      <c r="CE53" s="184">
        <f t="shared" si="99"/>
        <v>0</v>
      </c>
      <c r="CF53" s="184">
        <f t="shared" si="99"/>
        <v>0</v>
      </c>
      <c r="CG53" s="184">
        <f t="shared" si="99"/>
        <v>0</v>
      </c>
      <c r="CH53" s="184">
        <f t="shared" si="99"/>
        <v>0</v>
      </c>
      <c r="CI53" s="184">
        <f t="shared" si="99"/>
        <v>0</v>
      </c>
      <c r="CJ53" s="184">
        <f t="shared" si="99"/>
        <v>0</v>
      </c>
      <c r="CK53" s="184">
        <f t="shared" si="99"/>
        <v>0</v>
      </c>
      <c r="CL53" s="184">
        <f t="shared" si="99"/>
        <v>0</v>
      </c>
      <c r="CM53" s="181">
        <f t="shared" ref="CM53:CM76" si="100">BU53-SUM(CT53:CY53)</f>
        <v>0</v>
      </c>
      <c r="CN53" s="185"/>
      <c r="CO53" s="185"/>
      <c r="CP53" s="185"/>
      <c r="CQ53" s="185"/>
      <c r="CR53" s="185"/>
      <c r="CS53" s="185"/>
      <c r="CT53" s="176">
        <f t="shared" ref="CT53:CY76" si="101">IF($V53="Yes",ROUND(($BU53*IF(CN53="X",1,0)),2),ROUND(($BU53*IF(CN53="X",1,0))/$FA53,2)*$FA53)</f>
        <v>0</v>
      </c>
      <c r="CU53" s="176">
        <f t="shared" si="101"/>
        <v>0</v>
      </c>
      <c r="CV53" s="176">
        <f t="shared" si="101"/>
        <v>0</v>
      </c>
      <c r="CW53" s="176">
        <f t="shared" si="101"/>
        <v>0</v>
      </c>
      <c r="CX53" s="176">
        <f t="shared" si="101"/>
        <v>0</v>
      </c>
      <c r="CY53" s="176">
        <f t="shared" si="101"/>
        <v>0</v>
      </c>
      <c r="CZ53" s="175"/>
      <c r="DA53" s="187"/>
      <c r="DB53" s="67">
        <f t="shared" si="75"/>
        <v>0</v>
      </c>
      <c r="DC53" s="67">
        <f t="shared" ref="DC53:DC76" si="102">SUMIF(AR53:BD53,"=X",$AR$16:$BD$16)</f>
        <v>0</v>
      </c>
      <c r="DD53" s="67">
        <f t="shared" ref="DD53:DD76" si="103">DC53*DB53</f>
        <v>0</v>
      </c>
      <c r="DE53" s="67">
        <v>170</v>
      </c>
      <c r="DF53" s="67">
        <v>1400000</v>
      </c>
      <c r="DG53" s="67">
        <f t="shared" ref="DG53:DG76" si="104">IF(ISERROR(IF(V53="Yes",DF53/DE53,ROUND((DF53/DE53),2)-SUMIF($V$53:$V$77,"=Yes",$BJ$53:$BJ$77))),0,IF(V53="Yes",DF53/DE53,ROUND((DF53/DE53),2)-SUMIF($V$53:$V$77,"=Yes",$BJ$53:$BJ$77)))</f>
        <v>8235.2900000000009</v>
      </c>
      <c r="DH53" s="67">
        <f t="shared" ref="DH53:DH76" si="105">IF(ISERROR(DG53/$DD$52),0,DG53/$DD$52)</f>
        <v>0</v>
      </c>
      <c r="DI53" s="67">
        <f t="shared" ref="DI53:DI76" si="106">IF(ISERROR(DH53*DB53),0,DH53*DB53)</f>
        <v>0</v>
      </c>
      <c r="DJ53" s="188">
        <f t="shared" ref="DJ53:DV72" si="107">(IF(AND(AR53="X",IF(ISERROR(((EJ53)/AR$16)),0,((EJ53)/AR$16))&gt;0),IF(ISERROR(((EJ53)/AR$16)),0,((EJ53)/AR$16))/SUMIF($AR53:$BD53,"=X",$EJ53:$EV53),0)*$BJ53)</f>
        <v>0</v>
      </c>
      <c r="DK53" s="188">
        <f t="shared" si="107"/>
        <v>0</v>
      </c>
      <c r="DL53" s="188">
        <f t="shared" si="107"/>
        <v>0</v>
      </c>
      <c r="DM53" s="188">
        <f t="shared" si="107"/>
        <v>0</v>
      </c>
      <c r="DN53" s="188">
        <f t="shared" si="107"/>
        <v>0</v>
      </c>
      <c r="DO53" s="188">
        <f t="shared" si="107"/>
        <v>0</v>
      </c>
      <c r="DP53" s="188">
        <f t="shared" si="107"/>
        <v>0</v>
      </c>
      <c r="DQ53" s="188">
        <f t="shared" si="107"/>
        <v>0</v>
      </c>
      <c r="DR53" s="188">
        <f t="shared" si="107"/>
        <v>0</v>
      </c>
      <c r="DS53" s="188">
        <f t="shared" si="107"/>
        <v>0</v>
      </c>
      <c r="DT53" s="188">
        <f t="shared" si="107"/>
        <v>0</v>
      </c>
      <c r="DU53" s="188">
        <f t="shared" si="107"/>
        <v>0</v>
      </c>
      <c r="DV53" s="188">
        <f t="shared" si="107"/>
        <v>0</v>
      </c>
      <c r="DW53" s="67">
        <f t="shared" ref="DW53:EI72" si="108">IF(AR53="X",BZ$6/SUMIF($AR53:$BD53,"=X",$BZ$6:$CL$6),0)</f>
        <v>0</v>
      </c>
      <c r="DX53" s="67">
        <f t="shared" si="108"/>
        <v>0</v>
      </c>
      <c r="DY53" s="67">
        <f t="shared" si="108"/>
        <v>0</v>
      </c>
      <c r="DZ53" s="67">
        <f t="shared" si="108"/>
        <v>0</v>
      </c>
      <c r="EA53" s="67">
        <f t="shared" si="108"/>
        <v>0</v>
      </c>
      <c r="EB53" s="67">
        <f t="shared" si="108"/>
        <v>0</v>
      </c>
      <c r="EC53" s="67">
        <f t="shared" si="108"/>
        <v>0</v>
      </c>
      <c r="ED53" s="67">
        <f t="shared" si="108"/>
        <v>0</v>
      </c>
      <c r="EE53" s="67">
        <f t="shared" si="108"/>
        <v>0</v>
      </c>
      <c r="EF53" s="67">
        <f t="shared" si="108"/>
        <v>0</v>
      </c>
      <c r="EG53" s="67">
        <f t="shared" si="108"/>
        <v>0</v>
      </c>
      <c r="EH53" s="67">
        <f t="shared" si="108"/>
        <v>0</v>
      </c>
      <c r="EI53" s="67">
        <f t="shared" si="108"/>
        <v>0</v>
      </c>
      <c r="EJ53" s="189">
        <v>336.9</v>
      </c>
      <c r="EK53" s="189">
        <v>778.61</v>
      </c>
      <c r="EL53" s="189">
        <v>1414.97</v>
      </c>
      <c r="EM53" s="189">
        <v>2021.39</v>
      </c>
      <c r="EN53" s="189">
        <v>988.24</v>
      </c>
      <c r="EO53" s="189">
        <v>875.94</v>
      </c>
      <c r="EP53" s="189">
        <v>239.57</v>
      </c>
      <c r="EQ53" s="189">
        <v>426.74</v>
      </c>
      <c r="ER53" s="189">
        <v>224.6</v>
      </c>
      <c r="ES53" s="189">
        <v>119.79</v>
      </c>
      <c r="ET53" s="189">
        <v>44.92</v>
      </c>
      <c r="EU53" s="189">
        <v>134.76</v>
      </c>
      <c r="EV53" s="189">
        <v>112.3</v>
      </c>
      <c r="EW53" s="67">
        <f t="shared" ref="EW53:EW76" si="109">IF(BM53=0,1,BM53)</f>
        <v>1</v>
      </c>
      <c r="EX53" s="67">
        <f t="shared" ref="EX53:EX76" si="110">IF(BN53=0,9999999,BN53)</f>
        <v>9999999</v>
      </c>
      <c r="EY53" s="67">
        <f t="shared" ref="EY53:EY76" si="111">IF(BO53=0,1,BO53)</f>
        <v>1</v>
      </c>
      <c r="EZ53" s="67">
        <f t="shared" ref="EZ53:EZ76" si="112">IF(BP53=0,9999999,BP53)</f>
        <v>9999999</v>
      </c>
      <c r="FA53" s="67">
        <f t="shared" ref="FA53:FA76" si="113">IF(BQ53=0,1,BQ53)</f>
        <v>1</v>
      </c>
      <c r="FC53" s="67">
        <v>0</v>
      </c>
      <c r="FD53" s="67" t="str">
        <f t="shared" ref="FD53:FD76" si="114">IF(V53&lt;&gt;"Yes",BI53,0)</f>
        <v/>
      </c>
      <c r="FE53" s="67">
        <v>205011</v>
      </c>
      <c r="FF53" s="67">
        <v>8687695</v>
      </c>
      <c r="FG53" s="190">
        <f t="shared" ref="FG53:FS68" si="115">IF(IG53="F",,IF($BJ53&lt;0,0,IF(OR(AR30053="T",$FC53=1),BZ30053,IF($V53&lt;&gt;"Yes",ROUND(INT(IF(IF(DJ53&gt;$EX53,$EX53,DJ53)&lt;$EW53,ROUND(DJ53/$EW53,0)*$EW53,IF(DJ53&gt;$EX53,$EX53,DJ53))/$FA53),0)*$FA53,IF(ISERROR(($BJ53*((BZ30053*BZ$16)/SUMPRODUCT($BZ30053:$CL30053,$BZ$16:$CL$16)))/BZ$16),0,($BJ53*((BZ30053*BZ$16)/SUMPRODUCT($BZ30053:$CL30053,$BZ$16:$CL$16)))/BZ$16)))))</f>
        <v>0</v>
      </c>
      <c r="FH53" s="190">
        <f t="shared" si="115"/>
        <v>0</v>
      </c>
      <c r="FI53" s="190">
        <f t="shared" si="115"/>
        <v>0</v>
      </c>
      <c r="FJ53" s="190">
        <f t="shared" si="115"/>
        <v>0</v>
      </c>
      <c r="FK53" s="190">
        <f t="shared" si="115"/>
        <v>0</v>
      </c>
      <c r="FL53" s="190">
        <f t="shared" si="115"/>
        <v>0</v>
      </c>
      <c r="FM53" s="190">
        <f t="shared" si="115"/>
        <v>0</v>
      </c>
      <c r="FN53" s="190">
        <f t="shared" si="115"/>
        <v>0</v>
      </c>
      <c r="FO53" s="190">
        <f t="shared" si="115"/>
        <v>0</v>
      </c>
      <c r="FP53" s="190">
        <f t="shared" si="115"/>
        <v>0</v>
      </c>
      <c r="FQ53" s="190">
        <f t="shared" si="115"/>
        <v>0</v>
      </c>
      <c r="FR53" s="190">
        <f t="shared" si="115"/>
        <v>0</v>
      </c>
      <c r="FS53" s="190">
        <f t="shared" si="115"/>
        <v>0</v>
      </c>
      <c r="HK53" s="191"/>
      <c r="HL53" s="192"/>
      <c r="HM53" s="192"/>
      <c r="HN53" s="192"/>
      <c r="HO53" s="192"/>
      <c r="HP53" s="193" t="s">
        <v>942</v>
      </c>
      <c r="HQ53" s="67">
        <v>0</v>
      </c>
      <c r="HR53" s="67" t="s">
        <v>942</v>
      </c>
      <c r="HS53" s="67">
        <v>0</v>
      </c>
      <c r="HT53" s="133">
        <f t="shared" si="72"/>
        <v>0</v>
      </c>
      <c r="HU53" s="133">
        <f t="shared" si="72"/>
        <v>0</v>
      </c>
      <c r="HV53" s="133">
        <f t="shared" si="72"/>
        <v>0</v>
      </c>
      <c r="HW53" s="133">
        <f t="shared" si="72"/>
        <v>0</v>
      </c>
      <c r="HX53" s="133">
        <f t="shared" si="72"/>
        <v>0</v>
      </c>
      <c r="HY53" s="133">
        <f t="shared" si="72"/>
        <v>0</v>
      </c>
      <c r="HZ53" s="133">
        <f t="shared" si="72"/>
        <v>0</v>
      </c>
      <c r="IA53" s="133">
        <f t="shared" si="72"/>
        <v>0</v>
      </c>
      <c r="IB53" s="133">
        <f t="shared" si="72"/>
        <v>0</v>
      </c>
      <c r="IC53" s="133">
        <f t="shared" si="72"/>
        <v>0</v>
      </c>
      <c r="ID53" s="133">
        <f t="shared" si="72"/>
        <v>0</v>
      </c>
      <c r="IE53" s="133">
        <f t="shared" si="72"/>
        <v>0</v>
      </c>
      <c r="IF53" s="133">
        <f t="shared" si="72"/>
        <v>0</v>
      </c>
      <c r="IG53" s="67" t="s">
        <v>943</v>
      </c>
      <c r="IH53" s="67" t="s">
        <v>943</v>
      </c>
      <c r="II53" s="67" t="s">
        <v>943</v>
      </c>
      <c r="IJ53" s="67" t="s">
        <v>943</v>
      </c>
      <c r="IK53" s="67" t="s">
        <v>943</v>
      </c>
      <c r="IL53" s="67" t="s">
        <v>943</v>
      </c>
      <c r="IM53" s="67" t="s">
        <v>943</v>
      </c>
      <c r="IN53" s="67" t="s">
        <v>943</v>
      </c>
      <c r="IO53" s="67" t="s">
        <v>943</v>
      </c>
      <c r="IP53" s="67" t="s">
        <v>943</v>
      </c>
      <c r="IQ53" s="67" t="s">
        <v>943</v>
      </c>
      <c r="IR53" s="67" t="s">
        <v>943</v>
      </c>
      <c r="IS53" s="67" t="s">
        <v>943</v>
      </c>
    </row>
    <row r="54" spans="2:253" ht="12.75" hidden="1" customHeight="1" x14ac:dyDescent="0.2">
      <c r="B54" s="67" t="s">
        <v>937</v>
      </c>
      <c r="C54" s="67">
        <v>9200233</v>
      </c>
      <c r="D54" s="153"/>
      <c r="E54" s="157"/>
      <c r="F54" s="155" t="s">
        <v>954</v>
      </c>
      <c r="G54" s="156" t="s">
        <v>955</v>
      </c>
      <c r="H54" s="157"/>
      <c r="I54" s="158"/>
      <c r="J54" s="159" t="str">
        <f t="shared" si="85"/>
        <v>UNKNOWN</v>
      </c>
      <c r="K54" s="160"/>
      <c r="L54" s="160"/>
      <c r="M54" s="194" t="s">
        <v>944</v>
      </c>
      <c r="N54" s="194" t="s">
        <v>944</v>
      </c>
      <c r="O54" s="194" t="s">
        <v>944</v>
      </c>
      <c r="P54" s="195" t="s">
        <v>944</v>
      </c>
      <c r="Q54" s="164"/>
      <c r="R54" s="196" t="s">
        <v>944</v>
      </c>
      <c r="S54" s="196" t="s">
        <v>944</v>
      </c>
      <c r="T54" s="196" t="s">
        <v>944</v>
      </c>
      <c r="U54" s="196" t="s">
        <v>944</v>
      </c>
      <c r="V54" s="196" t="s">
        <v>944</v>
      </c>
      <c r="W54" s="163" t="str">
        <f t="shared" si="86"/>
        <v/>
      </c>
      <c r="X54" s="196" t="s">
        <v>944</v>
      </c>
      <c r="Y54" s="196" t="s">
        <v>944</v>
      </c>
      <c r="Z54" s="196" t="s">
        <v>944</v>
      </c>
      <c r="AA54" s="169"/>
      <c r="AB54" s="169"/>
      <c r="AC54" s="168" t="str">
        <f t="shared" si="87"/>
        <v>_</v>
      </c>
      <c r="AD54" s="169"/>
      <c r="AE54" s="169"/>
      <c r="AF54" s="168" t="str">
        <f t="shared" si="88"/>
        <v>_</v>
      </c>
      <c r="AG54" s="196" t="s">
        <v>944</v>
      </c>
      <c r="AH54" s="196" t="s">
        <v>944</v>
      </c>
      <c r="AI54" s="196" t="s">
        <v>944</v>
      </c>
      <c r="AJ54" s="196" t="s">
        <v>944</v>
      </c>
      <c r="AK54" s="196" t="s">
        <v>944</v>
      </c>
      <c r="AL54" s="196" t="s">
        <v>944</v>
      </c>
      <c r="AM54" s="196" t="s">
        <v>944</v>
      </c>
      <c r="AN54" s="196" t="s">
        <v>944</v>
      </c>
      <c r="AO54" s="196" t="s">
        <v>944</v>
      </c>
      <c r="AP54" s="196" t="s">
        <v>944</v>
      </c>
      <c r="AQ54" s="198" t="s">
        <v>944</v>
      </c>
      <c r="AR54" s="199" t="s">
        <v>944</v>
      </c>
      <c r="AS54" s="199" t="s">
        <v>944</v>
      </c>
      <c r="AT54" s="199" t="s">
        <v>944</v>
      </c>
      <c r="AU54" s="199" t="s">
        <v>944</v>
      </c>
      <c r="AV54" s="199" t="s">
        <v>944</v>
      </c>
      <c r="AW54" s="199" t="s">
        <v>944</v>
      </c>
      <c r="AX54" s="199" t="s">
        <v>944</v>
      </c>
      <c r="AY54" s="199" t="s">
        <v>944</v>
      </c>
      <c r="AZ54" s="199" t="s">
        <v>944</v>
      </c>
      <c r="BA54" s="199" t="s">
        <v>944</v>
      </c>
      <c r="BB54" s="199" t="s">
        <v>944</v>
      </c>
      <c r="BC54" s="199" t="s">
        <v>944</v>
      </c>
      <c r="BD54" s="199" t="s">
        <v>944</v>
      </c>
      <c r="BE54" s="172"/>
      <c r="BF54" s="173"/>
      <c r="BG54" s="174"/>
      <c r="BH54" s="200" t="s">
        <v>944</v>
      </c>
      <c r="BI54" s="176" t="str">
        <f t="shared" si="89"/>
        <v/>
      </c>
      <c r="BJ54" s="177"/>
      <c r="BK54" s="178">
        <f t="shared" si="90"/>
        <v>0</v>
      </c>
      <c r="BL54" s="178">
        <f t="shared" si="91"/>
        <v>0</v>
      </c>
      <c r="BM54" s="179"/>
      <c r="BN54" s="179"/>
      <c r="BO54" s="179"/>
      <c r="BP54" s="179"/>
      <c r="BQ54" s="179"/>
      <c r="BR54" s="176">
        <f t="shared" si="92"/>
        <v>0</v>
      </c>
      <c r="BS54" s="176">
        <f t="shared" si="93"/>
        <v>0</v>
      </c>
      <c r="BT54" s="180">
        <f t="shared" si="94"/>
        <v>0</v>
      </c>
      <c r="BU54" s="181">
        <f t="shared" si="95"/>
        <v>0</v>
      </c>
      <c r="BV54" s="182" t="str">
        <f t="shared" si="96"/>
        <v/>
      </c>
      <c r="BW54" s="183">
        <f t="shared" si="97"/>
        <v>0</v>
      </c>
      <c r="BX54" s="183">
        <f t="shared" si="98"/>
        <v>0</v>
      </c>
      <c r="BY54" s="199" t="s">
        <v>944</v>
      </c>
      <c r="BZ54" s="184">
        <f t="shared" si="99"/>
        <v>0</v>
      </c>
      <c r="CA54" s="184">
        <f t="shared" si="99"/>
        <v>0</v>
      </c>
      <c r="CB54" s="184">
        <f t="shared" si="99"/>
        <v>0</v>
      </c>
      <c r="CC54" s="184">
        <f t="shared" si="99"/>
        <v>0</v>
      </c>
      <c r="CD54" s="184">
        <f t="shared" si="99"/>
        <v>0</v>
      </c>
      <c r="CE54" s="184">
        <f t="shared" si="99"/>
        <v>0</v>
      </c>
      <c r="CF54" s="184">
        <f t="shared" si="99"/>
        <v>0</v>
      </c>
      <c r="CG54" s="184">
        <f t="shared" si="99"/>
        <v>0</v>
      </c>
      <c r="CH54" s="184">
        <f t="shared" si="99"/>
        <v>0</v>
      </c>
      <c r="CI54" s="184">
        <f t="shared" si="99"/>
        <v>0</v>
      </c>
      <c r="CJ54" s="184">
        <f t="shared" si="99"/>
        <v>0</v>
      </c>
      <c r="CK54" s="184">
        <f t="shared" si="99"/>
        <v>0</v>
      </c>
      <c r="CL54" s="184">
        <f t="shared" si="99"/>
        <v>0</v>
      </c>
      <c r="CM54" s="181">
        <f t="shared" si="100"/>
        <v>0</v>
      </c>
      <c r="CN54" s="185"/>
      <c r="CO54" s="185"/>
      <c r="CP54" s="185"/>
      <c r="CQ54" s="185"/>
      <c r="CR54" s="185"/>
      <c r="CS54" s="185"/>
      <c r="CT54" s="176">
        <f t="shared" si="101"/>
        <v>0</v>
      </c>
      <c r="CU54" s="176">
        <f t="shared" si="101"/>
        <v>0</v>
      </c>
      <c r="CV54" s="176">
        <f t="shared" si="101"/>
        <v>0</v>
      </c>
      <c r="CW54" s="176">
        <f t="shared" si="101"/>
        <v>0</v>
      </c>
      <c r="CX54" s="176">
        <f t="shared" si="101"/>
        <v>0</v>
      </c>
      <c r="CY54" s="176">
        <f t="shared" si="101"/>
        <v>0</v>
      </c>
      <c r="CZ54" s="200" t="s">
        <v>944</v>
      </c>
      <c r="DA54" s="201" t="s">
        <v>944</v>
      </c>
      <c r="DB54" s="67">
        <f t="shared" si="75"/>
        <v>0</v>
      </c>
      <c r="DC54" s="67">
        <f t="shared" si="102"/>
        <v>0</v>
      </c>
      <c r="DD54" s="67">
        <f t="shared" si="103"/>
        <v>0</v>
      </c>
      <c r="DE54" s="202">
        <v>170</v>
      </c>
      <c r="DF54" s="202">
        <v>1400000</v>
      </c>
      <c r="DG54" s="67">
        <f t="shared" si="104"/>
        <v>8235.2900000000009</v>
      </c>
      <c r="DH54" s="67">
        <f t="shared" si="105"/>
        <v>0</v>
      </c>
      <c r="DI54" s="67">
        <f t="shared" si="106"/>
        <v>0</v>
      </c>
      <c r="DJ54" s="188">
        <f t="shared" si="107"/>
        <v>0</v>
      </c>
      <c r="DK54" s="188">
        <f t="shared" si="107"/>
        <v>0</v>
      </c>
      <c r="DL54" s="188">
        <f t="shared" si="107"/>
        <v>0</v>
      </c>
      <c r="DM54" s="188">
        <f t="shared" si="107"/>
        <v>0</v>
      </c>
      <c r="DN54" s="188">
        <f t="shared" si="107"/>
        <v>0</v>
      </c>
      <c r="DO54" s="188">
        <f t="shared" si="107"/>
        <v>0</v>
      </c>
      <c r="DP54" s="188">
        <f t="shared" si="107"/>
        <v>0</v>
      </c>
      <c r="DQ54" s="188">
        <f t="shared" si="107"/>
        <v>0</v>
      </c>
      <c r="DR54" s="188">
        <f t="shared" si="107"/>
        <v>0</v>
      </c>
      <c r="DS54" s="188">
        <f t="shared" si="107"/>
        <v>0</v>
      </c>
      <c r="DT54" s="188">
        <f t="shared" si="107"/>
        <v>0</v>
      </c>
      <c r="DU54" s="188">
        <f t="shared" si="107"/>
        <v>0</v>
      </c>
      <c r="DV54" s="188">
        <f t="shared" si="107"/>
        <v>0</v>
      </c>
      <c r="DW54" s="67">
        <f t="shared" si="108"/>
        <v>0</v>
      </c>
      <c r="DX54" s="67">
        <f t="shared" si="108"/>
        <v>0</v>
      </c>
      <c r="DY54" s="67">
        <f t="shared" si="108"/>
        <v>0</v>
      </c>
      <c r="DZ54" s="67">
        <f t="shared" si="108"/>
        <v>0</v>
      </c>
      <c r="EA54" s="67">
        <f t="shared" si="108"/>
        <v>0</v>
      </c>
      <c r="EB54" s="67">
        <f t="shared" si="108"/>
        <v>0</v>
      </c>
      <c r="EC54" s="67">
        <f t="shared" si="108"/>
        <v>0</v>
      </c>
      <c r="ED54" s="67">
        <f t="shared" si="108"/>
        <v>0</v>
      </c>
      <c r="EE54" s="67">
        <f t="shared" si="108"/>
        <v>0</v>
      </c>
      <c r="EF54" s="67">
        <f t="shared" si="108"/>
        <v>0</v>
      </c>
      <c r="EG54" s="67">
        <f t="shared" si="108"/>
        <v>0</v>
      </c>
      <c r="EH54" s="67">
        <f t="shared" si="108"/>
        <v>0</v>
      </c>
      <c r="EI54" s="67">
        <f t="shared" si="108"/>
        <v>0</v>
      </c>
      <c r="EJ54" s="203">
        <v>336.9</v>
      </c>
      <c r="EK54" s="203">
        <v>778.61</v>
      </c>
      <c r="EL54" s="203">
        <v>1414.97</v>
      </c>
      <c r="EM54" s="203">
        <v>2021.39</v>
      </c>
      <c r="EN54" s="203">
        <v>988.24</v>
      </c>
      <c r="EO54" s="203">
        <v>875.94</v>
      </c>
      <c r="EP54" s="203">
        <v>239.57</v>
      </c>
      <c r="EQ54" s="203">
        <v>426.74</v>
      </c>
      <c r="ER54" s="203">
        <v>224.6</v>
      </c>
      <c r="ES54" s="203">
        <v>119.79</v>
      </c>
      <c r="ET54" s="203">
        <v>44.92</v>
      </c>
      <c r="EU54" s="203">
        <v>134.76</v>
      </c>
      <c r="EV54" s="203">
        <v>112.3</v>
      </c>
      <c r="EW54" s="67">
        <f t="shared" si="109"/>
        <v>1</v>
      </c>
      <c r="EX54" s="67">
        <f t="shared" si="110"/>
        <v>9999999</v>
      </c>
      <c r="EY54" s="67">
        <f t="shared" si="111"/>
        <v>1</v>
      </c>
      <c r="EZ54" s="67">
        <f t="shared" si="112"/>
        <v>9999999</v>
      </c>
      <c r="FA54" s="67">
        <f t="shared" si="113"/>
        <v>1</v>
      </c>
      <c r="FC54" s="202">
        <v>0</v>
      </c>
      <c r="FD54" s="67" t="str">
        <f t="shared" si="114"/>
        <v/>
      </c>
      <c r="FE54" s="202">
        <v>205011</v>
      </c>
      <c r="FF54" s="202">
        <v>8687696</v>
      </c>
      <c r="FG54" s="190">
        <f t="shared" si="115"/>
        <v>0</v>
      </c>
      <c r="FH54" s="190">
        <f t="shared" si="115"/>
        <v>0</v>
      </c>
      <c r="FI54" s="190">
        <f t="shared" si="115"/>
        <v>0</v>
      </c>
      <c r="FJ54" s="190">
        <f t="shared" si="115"/>
        <v>0</v>
      </c>
      <c r="FK54" s="190">
        <f t="shared" si="115"/>
        <v>0</v>
      </c>
      <c r="FL54" s="190">
        <f t="shared" si="115"/>
        <v>0</v>
      </c>
      <c r="FM54" s="190">
        <f t="shared" si="115"/>
        <v>0</v>
      </c>
      <c r="FN54" s="190">
        <f t="shared" si="115"/>
        <v>0</v>
      </c>
      <c r="FO54" s="190">
        <f t="shared" si="115"/>
        <v>0</v>
      </c>
      <c r="FP54" s="190">
        <f t="shared" si="115"/>
        <v>0</v>
      </c>
      <c r="FQ54" s="190">
        <f t="shared" si="115"/>
        <v>0</v>
      </c>
      <c r="FR54" s="190">
        <f t="shared" si="115"/>
        <v>0</v>
      </c>
      <c r="FS54" s="190">
        <f t="shared" si="115"/>
        <v>0</v>
      </c>
      <c r="HL54" s="204" t="s">
        <v>944</v>
      </c>
      <c r="HM54" s="204" t="s">
        <v>944</v>
      </c>
      <c r="HN54" s="204" t="s">
        <v>944</v>
      </c>
      <c r="HO54" s="204" t="s">
        <v>944</v>
      </c>
      <c r="HP54" s="205" t="s">
        <v>942</v>
      </c>
      <c r="HQ54" s="202">
        <v>0</v>
      </c>
      <c r="HR54" s="202" t="s">
        <v>942</v>
      </c>
      <c r="HS54" s="202">
        <v>0</v>
      </c>
      <c r="HT54" s="133">
        <f t="shared" ref="HT54:IF54" si="116">(BZ$54*$AB$54)*IF((0+($CN$54="X")+($CO$54="X")+($CP$54="X")+($CQ$54="X")+($CR$54="X")+($CS$54="X"))=0,0,1)</f>
        <v>0</v>
      </c>
      <c r="HU54" s="133">
        <f t="shared" si="116"/>
        <v>0</v>
      </c>
      <c r="HV54" s="133">
        <f t="shared" si="116"/>
        <v>0</v>
      </c>
      <c r="HW54" s="133">
        <f t="shared" si="116"/>
        <v>0</v>
      </c>
      <c r="HX54" s="133">
        <f t="shared" si="116"/>
        <v>0</v>
      </c>
      <c r="HY54" s="133">
        <f t="shared" si="116"/>
        <v>0</v>
      </c>
      <c r="HZ54" s="133">
        <f t="shared" si="116"/>
        <v>0</v>
      </c>
      <c r="IA54" s="133">
        <f t="shared" si="116"/>
        <v>0</v>
      </c>
      <c r="IB54" s="133">
        <f t="shared" si="116"/>
        <v>0</v>
      </c>
      <c r="IC54" s="133">
        <f t="shared" si="116"/>
        <v>0</v>
      </c>
      <c r="ID54" s="133">
        <f t="shared" si="116"/>
        <v>0</v>
      </c>
      <c r="IE54" s="133">
        <f t="shared" si="116"/>
        <v>0</v>
      </c>
      <c r="IF54" s="133">
        <f t="shared" si="116"/>
        <v>0</v>
      </c>
      <c r="IG54" s="202" t="s">
        <v>943</v>
      </c>
      <c r="IH54" s="202" t="s">
        <v>943</v>
      </c>
      <c r="II54" s="202" t="s">
        <v>943</v>
      </c>
      <c r="IJ54" s="202" t="s">
        <v>943</v>
      </c>
      <c r="IK54" s="202" t="s">
        <v>943</v>
      </c>
      <c r="IL54" s="202" t="s">
        <v>943</v>
      </c>
      <c r="IM54" s="202" t="s">
        <v>943</v>
      </c>
      <c r="IN54" s="202" t="s">
        <v>943</v>
      </c>
      <c r="IO54" s="202" t="s">
        <v>943</v>
      </c>
      <c r="IP54" s="202" t="s">
        <v>943</v>
      </c>
      <c r="IQ54" s="202" t="s">
        <v>943</v>
      </c>
      <c r="IR54" s="202" t="s">
        <v>943</v>
      </c>
      <c r="IS54" s="202" t="s">
        <v>943</v>
      </c>
    </row>
    <row r="55" spans="2:253" ht="12.75" hidden="1" customHeight="1" x14ac:dyDescent="0.2">
      <c r="B55" s="67" t="s">
        <v>937</v>
      </c>
      <c r="C55" s="67">
        <v>9200233</v>
      </c>
      <c r="D55" s="153"/>
      <c r="E55" s="157"/>
      <c r="F55" s="155" t="s">
        <v>954</v>
      </c>
      <c r="G55" s="156" t="s">
        <v>955</v>
      </c>
      <c r="H55" s="157"/>
      <c r="I55" s="158"/>
      <c r="J55" s="159" t="str">
        <f t="shared" si="85"/>
        <v>UNKNOWN</v>
      </c>
      <c r="K55" s="160"/>
      <c r="L55" s="160"/>
      <c r="M55" s="194" t="s">
        <v>944</v>
      </c>
      <c r="N55" s="194" t="s">
        <v>944</v>
      </c>
      <c r="O55" s="194" t="s">
        <v>944</v>
      </c>
      <c r="P55" s="195" t="s">
        <v>944</v>
      </c>
      <c r="Q55" s="164"/>
      <c r="R55" s="196" t="s">
        <v>944</v>
      </c>
      <c r="S55" s="196" t="s">
        <v>944</v>
      </c>
      <c r="T55" s="196" t="s">
        <v>944</v>
      </c>
      <c r="U55" s="196" t="s">
        <v>944</v>
      </c>
      <c r="V55" s="196" t="s">
        <v>944</v>
      </c>
      <c r="W55" s="163" t="str">
        <f t="shared" si="86"/>
        <v/>
      </c>
      <c r="X55" s="196" t="s">
        <v>944</v>
      </c>
      <c r="Y55" s="196" t="s">
        <v>944</v>
      </c>
      <c r="Z55" s="196" t="s">
        <v>944</v>
      </c>
      <c r="AA55" s="169"/>
      <c r="AB55" s="169"/>
      <c r="AC55" s="168" t="str">
        <f t="shared" si="87"/>
        <v>_</v>
      </c>
      <c r="AD55" s="169"/>
      <c r="AE55" s="169"/>
      <c r="AF55" s="168" t="str">
        <f t="shared" si="88"/>
        <v>_</v>
      </c>
      <c r="AG55" s="196" t="s">
        <v>944</v>
      </c>
      <c r="AH55" s="196" t="s">
        <v>944</v>
      </c>
      <c r="AI55" s="196" t="s">
        <v>944</v>
      </c>
      <c r="AJ55" s="196" t="s">
        <v>944</v>
      </c>
      <c r="AK55" s="196" t="s">
        <v>944</v>
      </c>
      <c r="AL55" s="196" t="s">
        <v>944</v>
      </c>
      <c r="AM55" s="196" t="s">
        <v>944</v>
      </c>
      <c r="AN55" s="196" t="s">
        <v>944</v>
      </c>
      <c r="AO55" s="196" t="s">
        <v>944</v>
      </c>
      <c r="AP55" s="196" t="s">
        <v>944</v>
      </c>
      <c r="AQ55" s="198" t="s">
        <v>944</v>
      </c>
      <c r="AR55" s="199" t="s">
        <v>944</v>
      </c>
      <c r="AS55" s="199" t="s">
        <v>944</v>
      </c>
      <c r="AT55" s="199" t="s">
        <v>944</v>
      </c>
      <c r="AU55" s="199" t="s">
        <v>944</v>
      </c>
      <c r="AV55" s="199" t="s">
        <v>944</v>
      </c>
      <c r="AW55" s="199" t="s">
        <v>944</v>
      </c>
      <c r="AX55" s="199" t="s">
        <v>944</v>
      </c>
      <c r="AY55" s="199" t="s">
        <v>944</v>
      </c>
      <c r="AZ55" s="199" t="s">
        <v>944</v>
      </c>
      <c r="BA55" s="199" t="s">
        <v>944</v>
      </c>
      <c r="BB55" s="199" t="s">
        <v>944</v>
      </c>
      <c r="BC55" s="199" t="s">
        <v>944</v>
      </c>
      <c r="BD55" s="199" t="s">
        <v>944</v>
      </c>
      <c r="BE55" s="172"/>
      <c r="BF55" s="173"/>
      <c r="BG55" s="174"/>
      <c r="BH55" s="200" t="s">
        <v>944</v>
      </c>
      <c r="BI55" s="176" t="str">
        <f t="shared" si="89"/>
        <v/>
      </c>
      <c r="BJ55" s="177"/>
      <c r="BK55" s="178">
        <f t="shared" si="90"/>
        <v>0</v>
      </c>
      <c r="BL55" s="178">
        <f t="shared" si="91"/>
        <v>0</v>
      </c>
      <c r="BM55" s="179"/>
      <c r="BN55" s="179"/>
      <c r="BO55" s="179"/>
      <c r="BP55" s="179"/>
      <c r="BQ55" s="179"/>
      <c r="BR55" s="176">
        <f t="shared" si="92"/>
        <v>0</v>
      </c>
      <c r="BS55" s="176">
        <f t="shared" si="93"/>
        <v>0</v>
      </c>
      <c r="BT55" s="180">
        <f t="shared" si="94"/>
        <v>0</v>
      </c>
      <c r="BU55" s="181">
        <f t="shared" si="95"/>
        <v>0</v>
      </c>
      <c r="BV55" s="182" t="str">
        <f t="shared" si="96"/>
        <v/>
      </c>
      <c r="BW55" s="183">
        <f t="shared" si="97"/>
        <v>0</v>
      </c>
      <c r="BX55" s="183">
        <f t="shared" si="98"/>
        <v>0</v>
      </c>
      <c r="BY55" s="199" t="s">
        <v>944</v>
      </c>
      <c r="BZ55" s="184">
        <f t="shared" si="99"/>
        <v>0</v>
      </c>
      <c r="CA55" s="184">
        <f t="shared" si="99"/>
        <v>0</v>
      </c>
      <c r="CB55" s="184">
        <f t="shared" si="99"/>
        <v>0</v>
      </c>
      <c r="CC55" s="184">
        <f t="shared" si="99"/>
        <v>0</v>
      </c>
      <c r="CD55" s="184">
        <f t="shared" si="99"/>
        <v>0</v>
      </c>
      <c r="CE55" s="184">
        <f t="shared" si="99"/>
        <v>0</v>
      </c>
      <c r="CF55" s="184">
        <f t="shared" si="99"/>
        <v>0</v>
      </c>
      <c r="CG55" s="184">
        <f t="shared" si="99"/>
        <v>0</v>
      </c>
      <c r="CH55" s="184">
        <f t="shared" si="99"/>
        <v>0</v>
      </c>
      <c r="CI55" s="184">
        <f t="shared" si="99"/>
        <v>0</v>
      </c>
      <c r="CJ55" s="184">
        <f t="shared" si="99"/>
        <v>0</v>
      </c>
      <c r="CK55" s="184">
        <f t="shared" si="99"/>
        <v>0</v>
      </c>
      <c r="CL55" s="184">
        <f t="shared" si="99"/>
        <v>0</v>
      </c>
      <c r="CM55" s="181">
        <f t="shared" si="100"/>
        <v>0</v>
      </c>
      <c r="CN55" s="185"/>
      <c r="CO55" s="185"/>
      <c r="CP55" s="185"/>
      <c r="CQ55" s="185"/>
      <c r="CR55" s="185"/>
      <c r="CS55" s="185"/>
      <c r="CT55" s="176">
        <f t="shared" si="101"/>
        <v>0</v>
      </c>
      <c r="CU55" s="176">
        <f t="shared" si="101"/>
        <v>0</v>
      </c>
      <c r="CV55" s="176">
        <f t="shared" si="101"/>
        <v>0</v>
      </c>
      <c r="CW55" s="176">
        <f t="shared" si="101"/>
        <v>0</v>
      </c>
      <c r="CX55" s="176">
        <f t="shared" si="101"/>
        <v>0</v>
      </c>
      <c r="CY55" s="176">
        <f t="shared" si="101"/>
        <v>0</v>
      </c>
      <c r="CZ55" s="200" t="s">
        <v>944</v>
      </c>
      <c r="DA55" s="201" t="s">
        <v>944</v>
      </c>
      <c r="DB55" s="67">
        <f>IF(V55:V98="Yes",0,IF(FB55="",IF(ISERROR(VLOOKUP(BH55,$A$25024:$B$25027,2,FALSE)),0,VLOOKUP(BH55,$A$25024:$B$25027,2,FALSE)),FB55))</f>
        <v>0</v>
      </c>
      <c r="DC55" s="67">
        <f t="shared" si="102"/>
        <v>0</v>
      </c>
      <c r="DD55" s="67">
        <f t="shared" si="103"/>
        <v>0</v>
      </c>
      <c r="DE55" s="202">
        <v>170</v>
      </c>
      <c r="DF55" s="202">
        <v>1400000</v>
      </c>
      <c r="DG55" s="67">
        <f t="shared" si="104"/>
        <v>8235.2900000000009</v>
      </c>
      <c r="DH55" s="67">
        <f t="shared" si="105"/>
        <v>0</v>
      </c>
      <c r="DI55" s="67">
        <f t="shared" si="106"/>
        <v>0</v>
      </c>
      <c r="DJ55" s="188">
        <f t="shared" si="107"/>
        <v>0</v>
      </c>
      <c r="DK55" s="188">
        <f t="shared" si="107"/>
        <v>0</v>
      </c>
      <c r="DL55" s="188">
        <f t="shared" si="107"/>
        <v>0</v>
      </c>
      <c r="DM55" s="188">
        <f t="shared" si="107"/>
        <v>0</v>
      </c>
      <c r="DN55" s="188">
        <f t="shared" si="107"/>
        <v>0</v>
      </c>
      <c r="DO55" s="188">
        <f t="shared" si="107"/>
        <v>0</v>
      </c>
      <c r="DP55" s="188">
        <f t="shared" si="107"/>
        <v>0</v>
      </c>
      <c r="DQ55" s="188">
        <f t="shared" si="107"/>
        <v>0</v>
      </c>
      <c r="DR55" s="188">
        <f t="shared" si="107"/>
        <v>0</v>
      </c>
      <c r="DS55" s="188">
        <f t="shared" si="107"/>
        <v>0</v>
      </c>
      <c r="DT55" s="188">
        <f t="shared" si="107"/>
        <v>0</v>
      </c>
      <c r="DU55" s="188">
        <f t="shared" si="107"/>
        <v>0</v>
      </c>
      <c r="DV55" s="188">
        <f t="shared" si="107"/>
        <v>0</v>
      </c>
      <c r="DW55" s="67">
        <f t="shared" si="108"/>
        <v>0</v>
      </c>
      <c r="DX55" s="67">
        <f t="shared" si="108"/>
        <v>0</v>
      </c>
      <c r="DY55" s="67">
        <f t="shared" si="108"/>
        <v>0</v>
      </c>
      <c r="DZ55" s="67">
        <f t="shared" si="108"/>
        <v>0</v>
      </c>
      <c r="EA55" s="67">
        <f t="shared" si="108"/>
        <v>0</v>
      </c>
      <c r="EB55" s="67">
        <f t="shared" si="108"/>
        <v>0</v>
      </c>
      <c r="EC55" s="67">
        <f t="shared" si="108"/>
        <v>0</v>
      </c>
      <c r="ED55" s="67">
        <f t="shared" si="108"/>
        <v>0</v>
      </c>
      <c r="EE55" s="67">
        <f t="shared" si="108"/>
        <v>0</v>
      </c>
      <c r="EF55" s="67">
        <f t="shared" si="108"/>
        <v>0</v>
      </c>
      <c r="EG55" s="67">
        <f t="shared" si="108"/>
        <v>0</v>
      </c>
      <c r="EH55" s="67">
        <f t="shared" si="108"/>
        <v>0</v>
      </c>
      <c r="EI55" s="67">
        <f t="shared" si="108"/>
        <v>0</v>
      </c>
      <c r="EJ55" s="203">
        <v>336.9</v>
      </c>
      <c r="EK55" s="203">
        <v>778.61</v>
      </c>
      <c r="EL55" s="203">
        <v>1414.97</v>
      </c>
      <c r="EM55" s="203">
        <v>2021.39</v>
      </c>
      <c r="EN55" s="203">
        <v>988.24</v>
      </c>
      <c r="EO55" s="203">
        <v>875.94</v>
      </c>
      <c r="EP55" s="203">
        <v>239.57</v>
      </c>
      <c r="EQ55" s="203">
        <v>426.74</v>
      </c>
      <c r="ER55" s="203">
        <v>224.6</v>
      </c>
      <c r="ES55" s="203">
        <v>119.79</v>
      </c>
      <c r="ET55" s="203">
        <v>44.92</v>
      </c>
      <c r="EU55" s="203">
        <v>134.76</v>
      </c>
      <c r="EV55" s="203">
        <v>112.3</v>
      </c>
      <c r="EW55" s="67">
        <f t="shared" si="109"/>
        <v>1</v>
      </c>
      <c r="EX55" s="67">
        <f t="shared" si="110"/>
        <v>9999999</v>
      </c>
      <c r="EY55" s="67">
        <f t="shared" si="111"/>
        <v>1</v>
      </c>
      <c r="EZ55" s="67">
        <f t="shared" si="112"/>
        <v>9999999</v>
      </c>
      <c r="FA55" s="67">
        <f t="shared" si="113"/>
        <v>1</v>
      </c>
      <c r="FC55" s="202">
        <v>0</v>
      </c>
      <c r="FD55" s="67" t="str">
        <f t="shared" si="114"/>
        <v/>
      </c>
      <c r="FE55" s="202">
        <v>205011</v>
      </c>
      <c r="FF55" s="202">
        <v>8687697</v>
      </c>
      <c r="FG55" s="190">
        <f t="shared" si="115"/>
        <v>0</v>
      </c>
      <c r="FH55" s="190">
        <f t="shared" si="115"/>
        <v>0</v>
      </c>
      <c r="FI55" s="190">
        <f t="shared" si="115"/>
        <v>0</v>
      </c>
      <c r="FJ55" s="190">
        <f t="shared" si="115"/>
        <v>0</v>
      </c>
      <c r="FK55" s="190">
        <f t="shared" si="115"/>
        <v>0</v>
      </c>
      <c r="FL55" s="190">
        <f t="shared" si="115"/>
        <v>0</v>
      </c>
      <c r="FM55" s="190">
        <f t="shared" si="115"/>
        <v>0</v>
      </c>
      <c r="FN55" s="190">
        <f t="shared" si="115"/>
        <v>0</v>
      </c>
      <c r="FO55" s="190">
        <f t="shared" si="115"/>
        <v>0</v>
      </c>
      <c r="FP55" s="190">
        <f t="shared" si="115"/>
        <v>0</v>
      </c>
      <c r="FQ55" s="190">
        <f t="shared" si="115"/>
        <v>0</v>
      </c>
      <c r="FR55" s="190">
        <f t="shared" si="115"/>
        <v>0</v>
      </c>
      <c r="FS55" s="190">
        <f t="shared" si="115"/>
        <v>0</v>
      </c>
      <c r="HL55" s="204" t="s">
        <v>944</v>
      </c>
      <c r="HM55" s="204" t="s">
        <v>944</v>
      </c>
      <c r="HN55" s="204" t="s">
        <v>944</v>
      </c>
      <c r="HO55" s="204" t="s">
        <v>944</v>
      </c>
      <c r="HP55" s="205" t="s">
        <v>942</v>
      </c>
      <c r="HQ55" s="202">
        <v>0</v>
      </c>
      <c r="HR55" s="202" t="s">
        <v>942</v>
      </c>
      <c r="HS55" s="202">
        <v>0</v>
      </c>
      <c r="HT55" s="133">
        <f t="shared" ref="HT55:IF55" si="117">(BZ$55*$AB$55)*IF((0+($CN$55="X")+($CO$55="X")+($CP$55="X")+($CQ$55="X")+($CR$55="X")+($CS$55="X"))=0,0,1)</f>
        <v>0</v>
      </c>
      <c r="HU55" s="133">
        <f t="shared" si="117"/>
        <v>0</v>
      </c>
      <c r="HV55" s="133">
        <f t="shared" si="117"/>
        <v>0</v>
      </c>
      <c r="HW55" s="133">
        <f t="shared" si="117"/>
        <v>0</v>
      </c>
      <c r="HX55" s="133">
        <f t="shared" si="117"/>
        <v>0</v>
      </c>
      <c r="HY55" s="133">
        <f t="shared" si="117"/>
        <v>0</v>
      </c>
      <c r="HZ55" s="133">
        <f t="shared" si="117"/>
        <v>0</v>
      </c>
      <c r="IA55" s="133">
        <f t="shared" si="117"/>
        <v>0</v>
      </c>
      <c r="IB55" s="133">
        <f t="shared" si="117"/>
        <v>0</v>
      </c>
      <c r="IC55" s="133">
        <f t="shared" si="117"/>
        <v>0</v>
      </c>
      <c r="ID55" s="133">
        <f t="shared" si="117"/>
        <v>0</v>
      </c>
      <c r="IE55" s="133">
        <f t="shared" si="117"/>
        <v>0</v>
      </c>
      <c r="IF55" s="133">
        <f t="shared" si="117"/>
        <v>0</v>
      </c>
      <c r="IG55" s="202" t="s">
        <v>943</v>
      </c>
      <c r="IH55" s="202" t="s">
        <v>943</v>
      </c>
      <c r="II55" s="202" t="s">
        <v>943</v>
      </c>
      <c r="IJ55" s="202" t="s">
        <v>943</v>
      </c>
      <c r="IK55" s="202" t="s">
        <v>943</v>
      </c>
      <c r="IL55" s="202" t="s">
        <v>943</v>
      </c>
      <c r="IM55" s="202" t="s">
        <v>943</v>
      </c>
      <c r="IN55" s="202" t="s">
        <v>943</v>
      </c>
      <c r="IO55" s="202" t="s">
        <v>943</v>
      </c>
      <c r="IP55" s="202" t="s">
        <v>943</v>
      </c>
      <c r="IQ55" s="202" t="s">
        <v>943</v>
      </c>
      <c r="IR55" s="202" t="s">
        <v>943</v>
      </c>
      <c r="IS55" s="202" t="s">
        <v>943</v>
      </c>
    </row>
    <row r="56" spans="2:253" ht="12.75" hidden="1" customHeight="1" x14ac:dyDescent="0.2">
      <c r="B56" s="67" t="s">
        <v>937</v>
      </c>
      <c r="C56" s="67">
        <v>9200233</v>
      </c>
      <c r="D56" s="153"/>
      <c r="E56" s="157"/>
      <c r="F56" s="155" t="s">
        <v>954</v>
      </c>
      <c r="G56" s="156" t="s">
        <v>955</v>
      </c>
      <c r="H56" s="157"/>
      <c r="I56" s="158"/>
      <c r="J56" s="159" t="str">
        <f t="shared" si="85"/>
        <v>UNKNOWN</v>
      </c>
      <c r="K56" s="160"/>
      <c r="L56" s="160"/>
      <c r="M56" s="194" t="s">
        <v>944</v>
      </c>
      <c r="N56" s="194" t="s">
        <v>944</v>
      </c>
      <c r="O56" s="194" t="s">
        <v>944</v>
      </c>
      <c r="P56" s="195" t="s">
        <v>944</v>
      </c>
      <c r="Q56" s="164"/>
      <c r="R56" s="196" t="s">
        <v>944</v>
      </c>
      <c r="S56" s="196" t="s">
        <v>944</v>
      </c>
      <c r="T56" s="196" t="s">
        <v>944</v>
      </c>
      <c r="U56" s="196" t="s">
        <v>944</v>
      </c>
      <c r="V56" s="196" t="s">
        <v>944</v>
      </c>
      <c r="W56" s="163" t="str">
        <f t="shared" si="86"/>
        <v/>
      </c>
      <c r="X56" s="196" t="s">
        <v>944</v>
      </c>
      <c r="Y56" s="196" t="s">
        <v>944</v>
      </c>
      <c r="Z56" s="196" t="s">
        <v>944</v>
      </c>
      <c r="AA56" s="169"/>
      <c r="AB56" s="169"/>
      <c r="AC56" s="168" t="str">
        <f t="shared" si="87"/>
        <v>_</v>
      </c>
      <c r="AD56" s="169"/>
      <c r="AE56" s="169"/>
      <c r="AF56" s="168" t="str">
        <f t="shared" si="88"/>
        <v>_</v>
      </c>
      <c r="AG56" s="196" t="s">
        <v>944</v>
      </c>
      <c r="AH56" s="196" t="s">
        <v>944</v>
      </c>
      <c r="AI56" s="196" t="s">
        <v>944</v>
      </c>
      <c r="AJ56" s="196" t="s">
        <v>944</v>
      </c>
      <c r="AK56" s="196" t="s">
        <v>944</v>
      </c>
      <c r="AL56" s="196" t="s">
        <v>944</v>
      </c>
      <c r="AM56" s="196" t="s">
        <v>944</v>
      </c>
      <c r="AN56" s="196" t="s">
        <v>944</v>
      </c>
      <c r="AO56" s="196" t="s">
        <v>944</v>
      </c>
      <c r="AP56" s="196" t="s">
        <v>944</v>
      </c>
      <c r="AQ56" s="198" t="s">
        <v>944</v>
      </c>
      <c r="AR56" s="199" t="s">
        <v>944</v>
      </c>
      <c r="AS56" s="199" t="s">
        <v>944</v>
      </c>
      <c r="AT56" s="199" t="s">
        <v>944</v>
      </c>
      <c r="AU56" s="199" t="s">
        <v>944</v>
      </c>
      <c r="AV56" s="199" t="s">
        <v>944</v>
      </c>
      <c r="AW56" s="199" t="s">
        <v>944</v>
      </c>
      <c r="AX56" s="199" t="s">
        <v>944</v>
      </c>
      <c r="AY56" s="199" t="s">
        <v>944</v>
      </c>
      <c r="AZ56" s="199" t="s">
        <v>944</v>
      </c>
      <c r="BA56" s="199" t="s">
        <v>944</v>
      </c>
      <c r="BB56" s="199" t="s">
        <v>944</v>
      </c>
      <c r="BC56" s="199" t="s">
        <v>944</v>
      </c>
      <c r="BD56" s="199" t="s">
        <v>944</v>
      </c>
      <c r="BE56" s="172"/>
      <c r="BF56" s="173"/>
      <c r="BG56" s="174"/>
      <c r="BH56" s="200" t="s">
        <v>944</v>
      </c>
      <c r="BI56" s="176" t="str">
        <f t="shared" si="89"/>
        <v/>
      </c>
      <c r="BJ56" s="177"/>
      <c r="BK56" s="178">
        <f t="shared" si="90"/>
        <v>0</v>
      </c>
      <c r="BL56" s="178">
        <f t="shared" si="91"/>
        <v>0</v>
      </c>
      <c r="BM56" s="179"/>
      <c r="BN56" s="179"/>
      <c r="BO56" s="179"/>
      <c r="BP56" s="179"/>
      <c r="BQ56" s="179"/>
      <c r="BR56" s="176">
        <f t="shared" si="92"/>
        <v>0</v>
      </c>
      <c r="BS56" s="176">
        <f t="shared" si="93"/>
        <v>0</v>
      </c>
      <c r="BT56" s="180">
        <f t="shared" si="94"/>
        <v>0</v>
      </c>
      <c r="BU56" s="181">
        <f t="shared" si="95"/>
        <v>0</v>
      </c>
      <c r="BV56" s="182" t="str">
        <f t="shared" si="96"/>
        <v/>
      </c>
      <c r="BW56" s="183">
        <f t="shared" si="97"/>
        <v>0</v>
      </c>
      <c r="BX56" s="183">
        <f t="shared" si="98"/>
        <v>0</v>
      </c>
      <c r="BY56" s="199" t="s">
        <v>944</v>
      </c>
      <c r="BZ56" s="184">
        <f t="shared" si="99"/>
        <v>0</v>
      </c>
      <c r="CA56" s="184">
        <f t="shared" si="99"/>
        <v>0</v>
      </c>
      <c r="CB56" s="184">
        <f t="shared" si="99"/>
        <v>0</v>
      </c>
      <c r="CC56" s="184">
        <f t="shared" si="99"/>
        <v>0</v>
      </c>
      <c r="CD56" s="184">
        <f t="shared" si="99"/>
        <v>0</v>
      </c>
      <c r="CE56" s="184">
        <f t="shared" si="99"/>
        <v>0</v>
      </c>
      <c r="CF56" s="184">
        <f t="shared" si="99"/>
        <v>0</v>
      </c>
      <c r="CG56" s="184">
        <f t="shared" si="99"/>
        <v>0</v>
      </c>
      <c r="CH56" s="184">
        <f t="shared" si="99"/>
        <v>0</v>
      </c>
      <c r="CI56" s="184">
        <f t="shared" si="99"/>
        <v>0</v>
      </c>
      <c r="CJ56" s="184">
        <f t="shared" si="99"/>
        <v>0</v>
      </c>
      <c r="CK56" s="184">
        <f t="shared" si="99"/>
        <v>0</v>
      </c>
      <c r="CL56" s="184">
        <f t="shared" si="99"/>
        <v>0</v>
      </c>
      <c r="CM56" s="181">
        <f t="shared" si="100"/>
        <v>0</v>
      </c>
      <c r="CN56" s="185"/>
      <c r="CO56" s="185"/>
      <c r="CP56" s="185"/>
      <c r="CQ56" s="185"/>
      <c r="CR56" s="185"/>
      <c r="CS56" s="185"/>
      <c r="CT56" s="176">
        <f t="shared" si="101"/>
        <v>0</v>
      </c>
      <c r="CU56" s="176">
        <f t="shared" si="101"/>
        <v>0</v>
      </c>
      <c r="CV56" s="176">
        <f t="shared" si="101"/>
        <v>0</v>
      </c>
      <c r="CW56" s="176">
        <f t="shared" si="101"/>
        <v>0</v>
      </c>
      <c r="CX56" s="176">
        <f t="shared" si="101"/>
        <v>0</v>
      </c>
      <c r="CY56" s="176">
        <f t="shared" si="101"/>
        <v>0</v>
      </c>
      <c r="CZ56" s="200" t="s">
        <v>944</v>
      </c>
      <c r="DA56" s="201" t="s">
        <v>944</v>
      </c>
      <c r="DB56" s="67">
        <f>IF(V56:V98="Yes",0,IF(FB56="",IF(ISERROR(VLOOKUP(BH56,$A$25024:$B$25027,2,FALSE)),0,VLOOKUP(BH56,$A$25024:$B$25027,2,FALSE)),FB56))</f>
        <v>0</v>
      </c>
      <c r="DC56" s="67">
        <f t="shared" si="102"/>
        <v>0</v>
      </c>
      <c r="DD56" s="67">
        <f t="shared" si="103"/>
        <v>0</v>
      </c>
      <c r="DE56" s="202">
        <v>170</v>
      </c>
      <c r="DF56" s="202">
        <v>1400000</v>
      </c>
      <c r="DG56" s="67">
        <f t="shared" si="104"/>
        <v>8235.2900000000009</v>
      </c>
      <c r="DH56" s="67">
        <f t="shared" si="105"/>
        <v>0</v>
      </c>
      <c r="DI56" s="67">
        <f t="shared" si="106"/>
        <v>0</v>
      </c>
      <c r="DJ56" s="188">
        <f t="shared" si="107"/>
        <v>0</v>
      </c>
      <c r="DK56" s="188">
        <f t="shared" si="107"/>
        <v>0</v>
      </c>
      <c r="DL56" s="188">
        <f t="shared" si="107"/>
        <v>0</v>
      </c>
      <c r="DM56" s="188">
        <f t="shared" si="107"/>
        <v>0</v>
      </c>
      <c r="DN56" s="188">
        <f t="shared" si="107"/>
        <v>0</v>
      </c>
      <c r="DO56" s="188">
        <f t="shared" si="107"/>
        <v>0</v>
      </c>
      <c r="DP56" s="188">
        <f t="shared" si="107"/>
        <v>0</v>
      </c>
      <c r="DQ56" s="188">
        <f t="shared" si="107"/>
        <v>0</v>
      </c>
      <c r="DR56" s="188">
        <f t="shared" si="107"/>
        <v>0</v>
      </c>
      <c r="DS56" s="188">
        <f t="shared" si="107"/>
        <v>0</v>
      </c>
      <c r="DT56" s="188">
        <f t="shared" si="107"/>
        <v>0</v>
      </c>
      <c r="DU56" s="188">
        <f t="shared" si="107"/>
        <v>0</v>
      </c>
      <c r="DV56" s="188">
        <f t="shared" si="107"/>
        <v>0</v>
      </c>
      <c r="DW56" s="67">
        <f t="shared" si="108"/>
        <v>0</v>
      </c>
      <c r="DX56" s="67">
        <f t="shared" si="108"/>
        <v>0</v>
      </c>
      <c r="DY56" s="67">
        <f t="shared" si="108"/>
        <v>0</v>
      </c>
      <c r="DZ56" s="67">
        <f t="shared" si="108"/>
        <v>0</v>
      </c>
      <c r="EA56" s="67">
        <f t="shared" si="108"/>
        <v>0</v>
      </c>
      <c r="EB56" s="67">
        <f t="shared" si="108"/>
        <v>0</v>
      </c>
      <c r="EC56" s="67">
        <f t="shared" si="108"/>
        <v>0</v>
      </c>
      <c r="ED56" s="67">
        <f t="shared" si="108"/>
        <v>0</v>
      </c>
      <c r="EE56" s="67">
        <f t="shared" si="108"/>
        <v>0</v>
      </c>
      <c r="EF56" s="67">
        <f t="shared" si="108"/>
        <v>0</v>
      </c>
      <c r="EG56" s="67">
        <f t="shared" si="108"/>
        <v>0</v>
      </c>
      <c r="EH56" s="67">
        <f t="shared" si="108"/>
        <v>0</v>
      </c>
      <c r="EI56" s="67">
        <f t="shared" si="108"/>
        <v>0</v>
      </c>
      <c r="EJ56" s="203">
        <v>336.9</v>
      </c>
      <c r="EK56" s="203">
        <v>778.61</v>
      </c>
      <c r="EL56" s="203">
        <v>1414.97</v>
      </c>
      <c r="EM56" s="203">
        <v>2021.39</v>
      </c>
      <c r="EN56" s="203">
        <v>988.24</v>
      </c>
      <c r="EO56" s="203">
        <v>875.94</v>
      </c>
      <c r="EP56" s="203">
        <v>239.57</v>
      </c>
      <c r="EQ56" s="203">
        <v>426.74</v>
      </c>
      <c r="ER56" s="203">
        <v>224.6</v>
      </c>
      <c r="ES56" s="203">
        <v>119.79</v>
      </c>
      <c r="ET56" s="203">
        <v>44.92</v>
      </c>
      <c r="EU56" s="203">
        <v>134.76</v>
      </c>
      <c r="EV56" s="203">
        <v>112.3</v>
      </c>
      <c r="EW56" s="67">
        <f t="shared" si="109"/>
        <v>1</v>
      </c>
      <c r="EX56" s="67">
        <f t="shared" si="110"/>
        <v>9999999</v>
      </c>
      <c r="EY56" s="67">
        <f t="shared" si="111"/>
        <v>1</v>
      </c>
      <c r="EZ56" s="67">
        <f t="shared" si="112"/>
        <v>9999999</v>
      </c>
      <c r="FA56" s="67">
        <f t="shared" si="113"/>
        <v>1</v>
      </c>
      <c r="FC56" s="202">
        <v>0</v>
      </c>
      <c r="FD56" s="67" t="str">
        <f t="shared" si="114"/>
        <v/>
      </c>
      <c r="FE56" s="202">
        <v>205011</v>
      </c>
      <c r="FF56" s="202">
        <v>8687698</v>
      </c>
      <c r="FG56" s="190">
        <f t="shared" si="115"/>
        <v>0</v>
      </c>
      <c r="FH56" s="190">
        <f t="shared" si="115"/>
        <v>0</v>
      </c>
      <c r="FI56" s="190">
        <f t="shared" si="115"/>
        <v>0</v>
      </c>
      <c r="FJ56" s="190">
        <f t="shared" si="115"/>
        <v>0</v>
      </c>
      <c r="FK56" s="190">
        <f t="shared" si="115"/>
        <v>0</v>
      </c>
      <c r="FL56" s="190">
        <f t="shared" si="115"/>
        <v>0</v>
      </c>
      <c r="FM56" s="190">
        <f t="shared" si="115"/>
        <v>0</v>
      </c>
      <c r="FN56" s="190">
        <f t="shared" si="115"/>
        <v>0</v>
      </c>
      <c r="FO56" s="190">
        <f t="shared" si="115"/>
        <v>0</v>
      </c>
      <c r="FP56" s="190">
        <f t="shared" si="115"/>
        <v>0</v>
      </c>
      <c r="FQ56" s="190">
        <f t="shared" si="115"/>
        <v>0</v>
      </c>
      <c r="FR56" s="190">
        <f t="shared" si="115"/>
        <v>0</v>
      </c>
      <c r="FS56" s="190">
        <f t="shared" si="115"/>
        <v>0</v>
      </c>
      <c r="HL56" s="204" t="s">
        <v>944</v>
      </c>
      <c r="HM56" s="204" t="s">
        <v>944</v>
      </c>
      <c r="HN56" s="204" t="s">
        <v>944</v>
      </c>
      <c r="HO56" s="204" t="s">
        <v>944</v>
      </c>
      <c r="HP56" s="205" t="s">
        <v>942</v>
      </c>
      <c r="HQ56" s="202">
        <v>0</v>
      </c>
      <c r="HR56" s="202" t="s">
        <v>942</v>
      </c>
      <c r="HS56" s="202">
        <v>0</v>
      </c>
      <c r="HT56" s="133">
        <f t="shared" ref="HT56:IF56" si="118">(BZ$56*$AB$56)*IF((0+($CN$56="X")+($CO$56="X")+($CP$56="X")+($CQ$56="X")+($CR$56="X")+($CS$56="X"))=0,0,1)</f>
        <v>0</v>
      </c>
      <c r="HU56" s="133">
        <f t="shared" si="118"/>
        <v>0</v>
      </c>
      <c r="HV56" s="133">
        <f t="shared" si="118"/>
        <v>0</v>
      </c>
      <c r="HW56" s="133">
        <f t="shared" si="118"/>
        <v>0</v>
      </c>
      <c r="HX56" s="133">
        <f t="shared" si="118"/>
        <v>0</v>
      </c>
      <c r="HY56" s="133">
        <f t="shared" si="118"/>
        <v>0</v>
      </c>
      <c r="HZ56" s="133">
        <f t="shared" si="118"/>
        <v>0</v>
      </c>
      <c r="IA56" s="133">
        <f t="shared" si="118"/>
        <v>0</v>
      </c>
      <c r="IB56" s="133">
        <f t="shared" si="118"/>
        <v>0</v>
      </c>
      <c r="IC56" s="133">
        <f t="shared" si="118"/>
        <v>0</v>
      </c>
      <c r="ID56" s="133">
        <f t="shared" si="118"/>
        <v>0</v>
      </c>
      <c r="IE56" s="133">
        <f t="shared" si="118"/>
        <v>0</v>
      </c>
      <c r="IF56" s="133">
        <f t="shared" si="118"/>
        <v>0</v>
      </c>
      <c r="IG56" s="202" t="s">
        <v>943</v>
      </c>
      <c r="IH56" s="202" t="s">
        <v>943</v>
      </c>
      <c r="II56" s="202" t="s">
        <v>943</v>
      </c>
      <c r="IJ56" s="202" t="s">
        <v>943</v>
      </c>
      <c r="IK56" s="202" t="s">
        <v>943</v>
      </c>
      <c r="IL56" s="202" t="s">
        <v>943</v>
      </c>
      <c r="IM56" s="202" t="s">
        <v>943</v>
      </c>
      <c r="IN56" s="202" t="s">
        <v>943</v>
      </c>
      <c r="IO56" s="202" t="s">
        <v>943</v>
      </c>
      <c r="IP56" s="202" t="s">
        <v>943</v>
      </c>
      <c r="IQ56" s="202" t="s">
        <v>943</v>
      </c>
      <c r="IR56" s="202" t="s">
        <v>943</v>
      </c>
      <c r="IS56" s="202" t="s">
        <v>943</v>
      </c>
    </row>
    <row r="57" spans="2:253" ht="12.75" hidden="1" customHeight="1" x14ac:dyDescent="0.2">
      <c r="B57" s="67" t="s">
        <v>937</v>
      </c>
      <c r="C57" s="67">
        <v>9200233</v>
      </c>
      <c r="D57" s="153"/>
      <c r="E57" s="157"/>
      <c r="F57" s="155" t="s">
        <v>954</v>
      </c>
      <c r="G57" s="156" t="s">
        <v>955</v>
      </c>
      <c r="H57" s="157"/>
      <c r="I57" s="158"/>
      <c r="J57" s="159" t="str">
        <f t="shared" si="85"/>
        <v>UNKNOWN</v>
      </c>
      <c r="K57" s="160"/>
      <c r="L57" s="160"/>
      <c r="M57" s="194" t="s">
        <v>944</v>
      </c>
      <c r="N57" s="194" t="s">
        <v>944</v>
      </c>
      <c r="O57" s="194" t="s">
        <v>944</v>
      </c>
      <c r="P57" s="195" t="s">
        <v>944</v>
      </c>
      <c r="Q57" s="164"/>
      <c r="R57" s="196" t="s">
        <v>944</v>
      </c>
      <c r="S57" s="196" t="s">
        <v>944</v>
      </c>
      <c r="T57" s="196" t="s">
        <v>944</v>
      </c>
      <c r="U57" s="196" t="s">
        <v>944</v>
      </c>
      <c r="V57" s="196" t="s">
        <v>944</v>
      </c>
      <c r="W57" s="163" t="str">
        <f t="shared" si="86"/>
        <v/>
      </c>
      <c r="X57" s="196" t="s">
        <v>944</v>
      </c>
      <c r="Y57" s="196" t="s">
        <v>944</v>
      </c>
      <c r="Z57" s="196" t="s">
        <v>944</v>
      </c>
      <c r="AA57" s="169"/>
      <c r="AB57" s="169"/>
      <c r="AC57" s="168" t="str">
        <f t="shared" si="87"/>
        <v>_</v>
      </c>
      <c r="AD57" s="169"/>
      <c r="AE57" s="169"/>
      <c r="AF57" s="168" t="str">
        <f t="shared" si="88"/>
        <v>_</v>
      </c>
      <c r="AG57" s="196" t="s">
        <v>944</v>
      </c>
      <c r="AH57" s="196" t="s">
        <v>944</v>
      </c>
      <c r="AI57" s="196" t="s">
        <v>944</v>
      </c>
      <c r="AJ57" s="196" t="s">
        <v>944</v>
      </c>
      <c r="AK57" s="196" t="s">
        <v>944</v>
      </c>
      <c r="AL57" s="196" t="s">
        <v>944</v>
      </c>
      <c r="AM57" s="196" t="s">
        <v>944</v>
      </c>
      <c r="AN57" s="196" t="s">
        <v>944</v>
      </c>
      <c r="AO57" s="196" t="s">
        <v>944</v>
      </c>
      <c r="AP57" s="196" t="s">
        <v>944</v>
      </c>
      <c r="AQ57" s="198" t="s">
        <v>944</v>
      </c>
      <c r="AR57" s="199" t="s">
        <v>944</v>
      </c>
      <c r="AS57" s="199" t="s">
        <v>944</v>
      </c>
      <c r="AT57" s="199" t="s">
        <v>944</v>
      </c>
      <c r="AU57" s="199" t="s">
        <v>944</v>
      </c>
      <c r="AV57" s="199" t="s">
        <v>944</v>
      </c>
      <c r="AW57" s="199" t="s">
        <v>944</v>
      </c>
      <c r="AX57" s="199" t="s">
        <v>944</v>
      </c>
      <c r="AY57" s="199" t="s">
        <v>944</v>
      </c>
      <c r="AZ57" s="199" t="s">
        <v>944</v>
      </c>
      <c r="BA57" s="199" t="s">
        <v>944</v>
      </c>
      <c r="BB57" s="199" t="s">
        <v>944</v>
      </c>
      <c r="BC57" s="199" t="s">
        <v>944</v>
      </c>
      <c r="BD57" s="199" t="s">
        <v>944</v>
      </c>
      <c r="BE57" s="172"/>
      <c r="BF57" s="173"/>
      <c r="BG57" s="174"/>
      <c r="BH57" s="200" t="s">
        <v>944</v>
      </c>
      <c r="BI57" s="176" t="str">
        <f t="shared" si="89"/>
        <v/>
      </c>
      <c r="BJ57" s="177"/>
      <c r="BK57" s="178">
        <f t="shared" si="90"/>
        <v>0</v>
      </c>
      <c r="BL57" s="178">
        <f t="shared" si="91"/>
        <v>0</v>
      </c>
      <c r="BM57" s="179"/>
      <c r="BN57" s="179"/>
      <c r="BO57" s="179"/>
      <c r="BP57" s="179"/>
      <c r="BQ57" s="179"/>
      <c r="BR57" s="176">
        <f t="shared" si="92"/>
        <v>0</v>
      </c>
      <c r="BS57" s="176">
        <f t="shared" si="93"/>
        <v>0</v>
      </c>
      <c r="BT57" s="180">
        <f t="shared" si="94"/>
        <v>0</v>
      </c>
      <c r="BU57" s="181">
        <f t="shared" si="95"/>
        <v>0</v>
      </c>
      <c r="BV57" s="182" t="str">
        <f t="shared" si="96"/>
        <v/>
      </c>
      <c r="BW57" s="183">
        <f t="shared" si="97"/>
        <v>0</v>
      </c>
      <c r="BX57" s="183">
        <f t="shared" si="98"/>
        <v>0</v>
      </c>
      <c r="BY57" s="199" t="s">
        <v>944</v>
      </c>
      <c r="BZ57" s="184">
        <f t="shared" si="99"/>
        <v>0</v>
      </c>
      <c r="CA57" s="184">
        <f t="shared" si="99"/>
        <v>0</v>
      </c>
      <c r="CB57" s="184">
        <f t="shared" si="99"/>
        <v>0</v>
      </c>
      <c r="CC57" s="184">
        <f t="shared" si="99"/>
        <v>0</v>
      </c>
      <c r="CD57" s="184">
        <f t="shared" si="99"/>
        <v>0</v>
      </c>
      <c r="CE57" s="184">
        <f t="shared" si="99"/>
        <v>0</v>
      </c>
      <c r="CF57" s="184">
        <f t="shared" si="99"/>
        <v>0</v>
      </c>
      <c r="CG57" s="184">
        <f t="shared" si="99"/>
        <v>0</v>
      </c>
      <c r="CH57" s="184">
        <f t="shared" si="99"/>
        <v>0</v>
      </c>
      <c r="CI57" s="184">
        <f t="shared" si="99"/>
        <v>0</v>
      </c>
      <c r="CJ57" s="184">
        <f t="shared" si="99"/>
        <v>0</v>
      </c>
      <c r="CK57" s="184">
        <f t="shared" si="99"/>
        <v>0</v>
      </c>
      <c r="CL57" s="184">
        <f t="shared" si="99"/>
        <v>0</v>
      </c>
      <c r="CM57" s="181">
        <f t="shared" si="100"/>
        <v>0</v>
      </c>
      <c r="CN57" s="185"/>
      <c r="CO57" s="185"/>
      <c r="CP57" s="185"/>
      <c r="CQ57" s="185"/>
      <c r="CR57" s="185"/>
      <c r="CS57" s="185"/>
      <c r="CT57" s="176">
        <f t="shared" si="101"/>
        <v>0</v>
      </c>
      <c r="CU57" s="176">
        <f t="shared" si="101"/>
        <v>0</v>
      </c>
      <c r="CV57" s="176">
        <f t="shared" si="101"/>
        <v>0</v>
      </c>
      <c r="CW57" s="176">
        <f t="shared" si="101"/>
        <v>0</v>
      </c>
      <c r="CX57" s="176">
        <f t="shared" si="101"/>
        <v>0</v>
      </c>
      <c r="CY57" s="176">
        <f t="shared" si="101"/>
        <v>0</v>
      </c>
      <c r="CZ57" s="200" t="s">
        <v>944</v>
      </c>
      <c r="DA57" s="201" t="s">
        <v>944</v>
      </c>
      <c r="DB57" s="67">
        <f>IF(V57:V98="Yes",0,IF(FB57="",IF(ISERROR(VLOOKUP(BH57,$A$25024:$B$25027,2,FALSE)),0,VLOOKUP(BH57,$A$25024:$B$25027,2,FALSE)),FB57))</f>
        <v>0</v>
      </c>
      <c r="DC57" s="67">
        <f t="shared" si="102"/>
        <v>0</v>
      </c>
      <c r="DD57" s="67">
        <f t="shared" si="103"/>
        <v>0</v>
      </c>
      <c r="DE57" s="202">
        <v>170</v>
      </c>
      <c r="DF57" s="202">
        <v>1400000</v>
      </c>
      <c r="DG57" s="67">
        <f t="shared" si="104"/>
        <v>8235.2900000000009</v>
      </c>
      <c r="DH57" s="67">
        <f t="shared" si="105"/>
        <v>0</v>
      </c>
      <c r="DI57" s="67">
        <f t="shared" si="106"/>
        <v>0</v>
      </c>
      <c r="DJ57" s="188">
        <f t="shared" si="107"/>
        <v>0</v>
      </c>
      <c r="DK57" s="188">
        <f t="shared" si="107"/>
        <v>0</v>
      </c>
      <c r="DL57" s="188">
        <f t="shared" si="107"/>
        <v>0</v>
      </c>
      <c r="DM57" s="188">
        <f t="shared" si="107"/>
        <v>0</v>
      </c>
      <c r="DN57" s="188">
        <f t="shared" si="107"/>
        <v>0</v>
      </c>
      <c r="DO57" s="188">
        <f t="shared" si="107"/>
        <v>0</v>
      </c>
      <c r="DP57" s="188">
        <f t="shared" si="107"/>
        <v>0</v>
      </c>
      <c r="DQ57" s="188">
        <f t="shared" si="107"/>
        <v>0</v>
      </c>
      <c r="DR57" s="188">
        <f t="shared" si="107"/>
        <v>0</v>
      </c>
      <c r="DS57" s="188">
        <f t="shared" si="107"/>
        <v>0</v>
      </c>
      <c r="DT57" s="188">
        <f t="shared" si="107"/>
        <v>0</v>
      </c>
      <c r="DU57" s="188">
        <f t="shared" si="107"/>
        <v>0</v>
      </c>
      <c r="DV57" s="188">
        <f t="shared" si="107"/>
        <v>0</v>
      </c>
      <c r="DW57" s="67">
        <f t="shared" si="108"/>
        <v>0</v>
      </c>
      <c r="DX57" s="67">
        <f t="shared" si="108"/>
        <v>0</v>
      </c>
      <c r="DY57" s="67">
        <f t="shared" si="108"/>
        <v>0</v>
      </c>
      <c r="DZ57" s="67">
        <f t="shared" si="108"/>
        <v>0</v>
      </c>
      <c r="EA57" s="67">
        <f t="shared" si="108"/>
        <v>0</v>
      </c>
      <c r="EB57" s="67">
        <f t="shared" si="108"/>
        <v>0</v>
      </c>
      <c r="EC57" s="67">
        <f t="shared" si="108"/>
        <v>0</v>
      </c>
      <c r="ED57" s="67">
        <f t="shared" si="108"/>
        <v>0</v>
      </c>
      <c r="EE57" s="67">
        <f t="shared" si="108"/>
        <v>0</v>
      </c>
      <c r="EF57" s="67">
        <f t="shared" si="108"/>
        <v>0</v>
      </c>
      <c r="EG57" s="67">
        <f t="shared" si="108"/>
        <v>0</v>
      </c>
      <c r="EH57" s="67">
        <f t="shared" si="108"/>
        <v>0</v>
      </c>
      <c r="EI57" s="67">
        <f t="shared" si="108"/>
        <v>0</v>
      </c>
      <c r="EJ57" s="203">
        <v>336.9</v>
      </c>
      <c r="EK57" s="203">
        <v>778.61</v>
      </c>
      <c r="EL57" s="203">
        <v>1414.97</v>
      </c>
      <c r="EM57" s="203">
        <v>2021.39</v>
      </c>
      <c r="EN57" s="203">
        <v>988.24</v>
      </c>
      <c r="EO57" s="203">
        <v>875.94</v>
      </c>
      <c r="EP57" s="203">
        <v>239.57</v>
      </c>
      <c r="EQ57" s="203">
        <v>426.74</v>
      </c>
      <c r="ER57" s="203">
        <v>224.6</v>
      </c>
      <c r="ES57" s="203">
        <v>119.79</v>
      </c>
      <c r="ET57" s="203">
        <v>44.92</v>
      </c>
      <c r="EU57" s="203">
        <v>134.76</v>
      </c>
      <c r="EV57" s="203">
        <v>112.3</v>
      </c>
      <c r="EW57" s="67">
        <f t="shared" si="109"/>
        <v>1</v>
      </c>
      <c r="EX57" s="67">
        <f t="shared" si="110"/>
        <v>9999999</v>
      </c>
      <c r="EY57" s="67">
        <f t="shared" si="111"/>
        <v>1</v>
      </c>
      <c r="EZ57" s="67">
        <f t="shared" si="112"/>
        <v>9999999</v>
      </c>
      <c r="FA57" s="67">
        <f t="shared" si="113"/>
        <v>1</v>
      </c>
      <c r="FC57" s="202">
        <v>0</v>
      </c>
      <c r="FD57" s="67" t="str">
        <f t="shared" si="114"/>
        <v/>
      </c>
      <c r="FE57" s="202">
        <v>205011</v>
      </c>
      <c r="FF57" s="202">
        <v>8687699</v>
      </c>
      <c r="FG57" s="190">
        <f t="shared" si="115"/>
        <v>0</v>
      </c>
      <c r="FH57" s="190">
        <f t="shared" si="115"/>
        <v>0</v>
      </c>
      <c r="FI57" s="190">
        <f t="shared" si="115"/>
        <v>0</v>
      </c>
      <c r="FJ57" s="190">
        <f t="shared" si="115"/>
        <v>0</v>
      </c>
      <c r="FK57" s="190">
        <f t="shared" si="115"/>
        <v>0</v>
      </c>
      <c r="FL57" s="190">
        <f t="shared" si="115"/>
        <v>0</v>
      </c>
      <c r="FM57" s="190">
        <f t="shared" si="115"/>
        <v>0</v>
      </c>
      <c r="FN57" s="190">
        <f t="shared" si="115"/>
        <v>0</v>
      </c>
      <c r="FO57" s="190">
        <f t="shared" si="115"/>
        <v>0</v>
      </c>
      <c r="FP57" s="190">
        <f t="shared" si="115"/>
        <v>0</v>
      </c>
      <c r="FQ57" s="190">
        <f t="shared" si="115"/>
        <v>0</v>
      </c>
      <c r="FR57" s="190">
        <f t="shared" si="115"/>
        <v>0</v>
      </c>
      <c r="FS57" s="190">
        <f t="shared" si="115"/>
        <v>0</v>
      </c>
      <c r="HL57" s="204" t="s">
        <v>944</v>
      </c>
      <c r="HM57" s="204" t="s">
        <v>944</v>
      </c>
      <c r="HN57" s="204" t="s">
        <v>944</v>
      </c>
      <c r="HO57" s="204" t="s">
        <v>944</v>
      </c>
      <c r="HP57" s="205" t="s">
        <v>942</v>
      </c>
      <c r="HQ57" s="202">
        <v>0</v>
      </c>
      <c r="HR57" s="202" t="s">
        <v>942</v>
      </c>
      <c r="HS57" s="202">
        <v>0</v>
      </c>
      <c r="HT57" s="133">
        <f t="shared" ref="HT57:IF57" si="119">(BZ$57*$AB$57)*IF((0+($CN$57="X")+($CO$57="X")+($CP$57="X")+($CQ$57="X")+($CR$57="X")+($CS$57="X"))=0,0,1)</f>
        <v>0</v>
      </c>
      <c r="HU57" s="133">
        <f t="shared" si="119"/>
        <v>0</v>
      </c>
      <c r="HV57" s="133">
        <f t="shared" si="119"/>
        <v>0</v>
      </c>
      <c r="HW57" s="133">
        <f t="shared" si="119"/>
        <v>0</v>
      </c>
      <c r="HX57" s="133">
        <f t="shared" si="119"/>
        <v>0</v>
      </c>
      <c r="HY57" s="133">
        <f t="shared" si="119"/>
        <v>0</v>
      </c>
      <c r="HZ57" s="133">
        <f t="shared" si="119"/>
        <v>0</v>
      </c>
      <c r="IA57" s="133">
        <f t="shared" si="119"/>
        <v>0</v>
      </c>
      <c r="IB57" s="133">
        <f t="shared" si="119"/>
        <v>0</v>
      </c>
      <c r="IC57" s="133">
        <f t="shared" si="119"/>
        <v>0</v>
      </c>
      <c r="ID57" s="133">
        <f t="shared" si="119"/>
        <v>0</v>
      </c>
      <c r="IE57" s="133">
        <f t="shared" si="119"/>
        <v>0</v>
      </c>
      <c r="IF57" s="133">
        <f t="shared" si="119"/>
        <v>0</v>
      </c>
      <c r="IG57" s="202" t="s">
        <v>943</v>
      </c>
      <c r="IH57" s="202" t="s">
        <v>943</v>
      </c>
      <c r="II57" s="202" t="s">
        <v>943</v>
      </c>
      <c r="IJ57" s="202" t="s">
        <v>943</v>
      </c>
      <c r="IK57" s="202" t="s">
        <v>943</v>
      </c>
      <c r="IL57" s="202" t="s">
        <v>943</v>
      </c>
      <c r="IM57" s="202" t="s">
        <v>943</v>
      </c>
      <c r="IN57" s="202" t="s">
        <v>943</v>
      </c>
      <c r="IO57" s="202" t="s">
        <v>943</v>
      </c>
      <c r="IP57" s="202" t="s">
        <v>943</v>
      </c>
      <c r="IQ57" s="202" t="s">
        <v>943</v>
      </c>
      <c r="IR57" s="202" t="s">
        <v>943</v>
      </c>
      <c r="IS57" s="202" t="s">
        <v>943</v>
      </c>
    </row>
    <row r="58" spans="2:253" ht="12.75" hidden="1" customHeight="1" x14ac:dyDescent="0.2">
      <c r="B58" s="67" t="s">
        <v>937</v>
      </c>
      <c r="C58" s="67">
        <v>9200233</v>
      </c>
      <c r="D58" s="153"/>
      <c r="E58" s="157"/>
      <c r="F58" s="155" t="s">
        <v>954</v>
      </c>
      <c r="G58" s="156" t="s">
        <v>955</v>
      </c>
      <c r="H58" s="157"/>
      <c r="I58" s="158"/>
      <c r="J58" s="159" t="str">
        <f t="shared" si="85"/>
        <v>UNKNOWN</v>
      </c>
      <c r="K58" s="160"/>
      <c r="L58" s="160"/>
      <c r="M58" s="194" t="s">
        <v>944</v>
      </c>
      <c r="N58" s="194" t="s">
        <v>944</v>
      </c>
      <c r="O58" s="194" t="s">
        <v>944</v>
      </c>
      <c r="P58" s="195" t="s">
        <v>944</v>
      </c>
      <c r="Q58" s="164"/>
      <c r="R58" s="196" t="s">
        <v>944</v>
      </c>
      <c r="S58" s="196" t="s">
        <v>944</v>
      </c>
      <c r="T58" s="196" t="s">
        <v>944</v>
      </c>
      <c r="U58" s="196" t="s">
        <v>944</v>
      </c>
      <c r="V58" s="196" t="s">
        <v>944</v>
      </c>
      <c r="W58" s="163" t="str">
        <f t="shared" si="86"/>
        <v/>
      </c>
      <c r="X58" s="196" t="s">
        <v>944</v>
      </c>
      <c r="Y58" s="196" t="s">
        <v>944</v>
      </c>
      <c r="Z58" s="196" t="s">
        <v>944</v>
      </c>
      <c r="AA58" s="169"/>
      <c r="AB58" s="169"/>
      <c r="AC58" s="168" t="str">
        <f t="shared" si="87"/>
        <v>_</v>
      </c>
      <c r="AD58" s="169"/>
      <c r="AE58" s="169"/>
      <c r="AF58" s="168" t="str">
        <f t="shared" si="88"/>
        <v>_</v>
      </c>
      <c r="AG58" s="196" t="s">
        <v>944</v>
      </c>
      <c r="AH58" s="196" t="s">
        <v>944</v>
      </c>
      <c r="AI58" s="196" t="s">
        <v>944</v>
      </c>
      <c r="AJ58" s="196" t="s">
        <v>944</v>
      </c>
      <c r="AK58" s="196" t="s">
        <v>944</v>
      </c>
      <c r="AL58" s="196" t="s">
        <v>944</v>
      </c>
      <c r="AM58" s="196" t="s">
        <v>944</v>
      </c>
      <c r="AN58" s="196" t="s">
        <v>944</v>
      </c>
      <c r="AO58" s="196" t="s">
        <v>944</v>
      </c>
      <c r="AP58" s="196" t="s">
        <v>944</v>
      </c>
      <c r="AQ58" s="198" t="s">
        <v>944</v>
      </c>
      <c r="AR58" s="199" t="s">
        <v>944</v>
      </c>
      <c r="AS58" s="199" t="s">
        <v>944</v>
      </c>
      <c r="AT58" s="199" t="s">
        <v>944</v>
      </c>
      <c r="AU58" s="199" t="s">
        <v>944</v>
      </c>
      <c r="AV58" s="199" t="s">
        <v>944</v>
      </c>
      <c r="AW58" s="199" t="s">
        <v>944</v>
      </c>
      <c r="AX58" s="199" t="s">
        <v>944</v>
      </c>
      <c r="AY58" s="199" t="s">
        <v>944</v>
      </c>
      <c r="AZ58" s="199" t="s">
        <v>944</v>
      </c>
      <c r="BA58" s="199" t="s">
        <v>944</v>
      </c>
      <c r="BB58" s="199" t="s">
        <v>944</v>
      </c>
      <c r="BC58" s="199" t="s">
        <v>944</v>
      </c>
      <c r="BD58" s="199" t="s">
        <v>944</v>
      </c>
      <c r="BE58" s="172"/>
      <c r="BF58" s="173"/>
      <c r="BG58" s="174"/>
      <c r="BH58" s="200" t="s">
        <v>944</v>
      </c>
      <c r="BI58" s="176" t="str">
        <f t="shared" si="89"/>
        <v/>
      </c>
      <c r="BJ58" s="177"/>
      <c r="BK58" s="178">
        <f t="shared" si="90"/>
        <v>0</v>
      </c>
      <c r="BL58" s="178">
        <f t="shared" si="91"/>
        <v>0</v>
      </c>
      <c r="BM58" s="179"/>
      <c r="BN58" s="179"/>
      <c r="BO58" s="179"/>
      <c r="BP58" s="179"/>
      <c r="BQ58" s="179"/>
      <c r="BR58" s="176">
        <f t="shared" si="92"/>
        <v>0</v>
      </c>
      <c r="BS58" s="176">
        <f t="shared" si="93"/>
        <v>0</v>
      </c>
      <c r="BT58" s="180">
        <f t="shared" si="94"/>
        <v>0</v>
      </c>
      <c r="BU58" s="181">
        <f t="shared" si="95"/>
        <v>0</v>
      </c>
      <c r="BV58" s="182" t="str">
        <f t="shared" si="96"/>
        <v/>
      </c>
      <c r="BW58" s="183">
        <f t="shared" si="97"/>
        <v>0</v>
      </c>
      <c r="BX58" s="183">
        <f t="shared" si="98"/>
        <v>0</v>
      </c>
      <c r="BY58" s="199" t="s">
        <v>944</v>
      </c>
      <c r="BZ58" s="184">
        <f t="shared" si="99"/>
        <v>0</v>
      </c>
      <c r="CA58" s="184">
        <f t="shared" si="99"/>
        <v>0</v>
      </c>
      <c r="CB58" s="184">
        <f t="shared" si="99"/>
        <v>0</v>
      </c>
      <c r="CC58" s="184">
        <f t="shared" si="99"/>
        <v>0</v>
      </c>
      <c r="CD58" s="184">
        <f t="shared" si="99"/>
        <v>0</v>
      </c>
      <c r="CE58" s="184">
        <f t="shared" si="99"/>
        <v>0</v>
      </c>
      <c r="CF58" s="184">
        <f t="shared" si="99"/>
        <v>0</v>
      </c>
      <c r="CG58" s="184">
        <f t="shared" si="99"/>
        <v>0</v>
      </c>
      <c r="CH58" s="184">
        <f t="shared" si="99"/>
        <v>0</v>
      </c>
      <c r="CI58" s="184">
        <f t="shared" si="99"/>
        <v>0</v>
      </c>
      <c r="CJ58" s="184">
        <f t="shared" si="99"/>
        <v>0</v>
      </c>
      <c r="CK58" s="184">
        <f t="shared" si="99"/>
        <v>0</v>
      </c>
      <c r="CL58" s="184">
        <f t="shared" si="99"/>
        <v>0</v>
      </c>
      <c r="CM58" s="181">
        <f t="shared" si="100"/>
        <v>0</v>
      </c>
      <c r="CN58" s="185"/>
      <c r="CO58" s="185"/>
      <c r="CP58" s="185"/>
      <c r="CQ58" s="185"/>
      <c r="CR58" s="185"/>
      <c r="CS58" s="185"/>
      <c r="CT58" s="176">
        <f t="shared" si="101"/>
        <v>0</v>
      </c>
      <c r="CU58" s="176">
        <f t="shared" si="101"/>
        <v>0</v>
      </c>
      <c r="CV58" s="176">
        <f t="shared" si="101"/>
        <v>0</v>
      </c>
      <c r="CW58" s="176">
        <f t="shared" si="101"/>
        <v>0</v>
      </c>
      <c r="CX58" s="176">
        <f t="shared" si="101"/>
        <v>0</v>
      </c>
      <c r="CY58" s="176">
        <f t="shared" si="101"/>
        <v>0</v>
      </c>
      <c r="CZ58" s="200" t="s">
        <v>944</v>
      </c>
      <c r="DA58" s="201" t="s">
        <v>944</v>
      </c>
      <c r="DB58" s="67">
        <f>IF(V58:V98="Yes",0,IF(FB58="",IF(ISERROR(VLOOKUP(BH58,$A$25024:$B$25027,2,FALSE)),0,VLOOKUP(BH58,$A$25024:$B$25027,2,FALSE)),FB58))</f>
        <v>0</v>
      </c>
      <c r="DC58" s="67">
        <f t="shared" si="102"/>
        <v>0</v>
      </c>
      <c r="DD58" s="67">
        <f t="shared" si="103"/>
        <v>0</v>
      </c>
      <c r="DE58" s="202">
        <v>170</v>
      </c>
      <c r="DF58" s="202">
        <v>1400000</v>
      </c>
      <c r="DG58" s="67">
        <f t="shared" si="104"/>
        <v>8235.2900000000009</v>
      </c>
      <c r="DH58" s="67">
        <f t="shared" si="105"/>
        <v>0</v>
      </c>
      <c r="DI58" s="67">
        <f t="shared" si="106"/>
        <v>0</v>
      </c>
      <c r="DJ58" s="188">
        <f t="shared" si="107"/>
        <v>0</v>
      </c>
      <c r="DK58" s="188">
        <f t="shared" si="107"/>
        <v>0</v>
      </c>
      <c r="DL58" s="188">
        <f t="shared" si="107"/>
        <v>0</v>
      </c>
      <c r="DM58" s="188">
        <f t="shared" si="107"/>
        <v>0</v>
      </c>
      <c r="DN58" s="188">
        <f t="shared" si="107"/>
        <v>0</v>
      </c>
      <c r="DO58" s="188">
        <f t="shared" si="107"/>
        <v>0</v>
      </c>
      <c r="DP58" s="188">
        <f t="shared" si="107"/>
        <v>0</v>
      </c>
      <c r="DQ58" s="188">
        <f t="shared" si="107"/>
        <v>0</v>
      </c>
      <c r="DR58" s="188">
        <f t="shared" si="107"/>
        <v>0</v>
      </c>
      <c r="DS58" s="188">
        <f t="shared" si="107"/>
        <v>0</v>
      </c>
      <c r="DT58" s="188">
        <f t="shared" si="107"/>
        <v>0</v>
      </c>
      <c r="DU58" s="188">
        <f t="shared" si="107"/>
        <v>0</v>
      </c>
      <c r="DV58" s="188">
        <f t="shared" si="107"/>
        <v>0</v>
      </c>
      <c r="DW58" s="67">
        <f t="shared" si="108"/>
        <v>0</v>
      </c>
      <c r="DX58" s="67">
        <f t="shared" si="108"/>
        <v>0</v>
      </c>
      <c r="DY58" s="67">
        <f t="shared" si="108"/>
        <v>0</v>
      </c>
      <c r="DZ58" s="67">
        <f t="shared" si="108"/>
        <v>0</v>
      </c>
      <c r="EA58" s="67">
        <f t="shared" si="108"/>
        <v>0</v>
      </c>
      <c r="EB58" s="67">
        <f t="shared" si="108"/>
        <v>0</v>
      </c>
      <c r="EC58" s="67">
        <f t="shared" si="108"/>
        <v>0</v>
      </c>
      <c r="ED58" s="67">
        <f t="shared" si="108"/>
        <v>0</v>
      </c>
      <c r="EE58" s="67">
        <f t="shared" si="108"/>
        <v>0</v>
      </c>
      <c r="EF58" s="67">
        <f t="shared" si="108"/>
        <v>0</v>
      </c>
      <c r="EG58" s="67">
        <f t="shared" si="108"/>
        <v>0</v>
      </c>
      <c r="EH58" s="67">
        <f t="shared" si="108"/>
        <v>0</v>
      </c>
      <c r="EI58" s="67">
        <f t="shared" si="108"/>
        <v>0</v>
      </c>
      <c r="EJ58" s="203">
        <v>336.9</v>
      </c>
      <c r="EK58" s="203">
        <v>778.61</v>
      </c>
      <c r="EL58" s="203">
        <v>1414.97</v>
      </c>
      <c r="EM58" s="203">
        <v>2021.39</v>
      </c>
      <c r="EN58" s="203">
        <v>988.24</v>
      </c>
      <c r="EO58" s="203">
        <v>875.94</v>
      </c>
      <c r="EP58" s="203">
        <v>239.57</v>
      </c>
      <c r="EQ58" s="203">
        <v>426.74</v>
      </c>
      <c r="ER58" s="203">
        <v>224.6</v>
      </c>
      <c r="ES58" s="203">
        <v>119.79</v>
      </c>
      <c r="ET58" s="203">
        <v>44.92</v>
      </c>
      <c r="EU58" s="203">
        <v>134.76</v>
      </c>
      <c r="EV58" s="203">
        <v>112.3</v>
      </c>
      <c r="EW58" s="67">
        <f t="shared" si="109"/>
        <v>1</v>
      </c>
      <c r="EX58" s="67">
        <f t="shared" si="110"/>
        <v>9999999</v>
      </c>
      <c r="EY58" s="67">
        <f t="shared" si="111"/>
        <v>1</v>
      </c>
      <c r="EZ58" s="67">
        <f t="shared" si="112"/>
        <v>9999999</v>
      </c>
      <c r="FA58" s="67">
        <f t="shared" si="113"/>
        <v>1</v>
      </c>
      <c r="FC58" s="202">
        <v>0</v>
      </c>
      <c r="FD58" s="67" t="str">
        <f t="shared" si="114"/>
        <v/>
      </c>
      <c r="FE58" s="202">
        <v>205011</v>
      </c>
      <c r="FF58" s="202">
        <v>8687700</v>
      </c>
      <c r="FG58" s="190">
        <f t="shared" si="115"/>
        <v>0</v>
      </c>
      <c r="FH58" s="190">
        <f t="shared" si="115"/>
        <v>0</v>
      </c>
      <c r="FI58" s="190">
        <f t="shared" si="115"/>
        <v>0</v>
      </c>
      <c r="FJ58" s="190">
        <f t="shared" si="115"/>
        <v>0</v>
      </c>
      <c r="FK58" s="190">
        <f t="shared" si="115"/>
        <v>0</v>
      </c>
      <c r="FL58" s="190">
        <f t="shared" si="115"/>
        <v>0</v>
      </c>
      <c r="FM58" s="190">
        <f t="shared" si="115"/>
        <v>0</v>
      </c>
      <c r="FN58" s="190">
        <f t="shared" si="115"/>
        <v>0</v>
      </c>
      <c r="FO58" s="190">
        <f t="shared" si="115"/>
        <v>0</v>
      </c>
      <c r="FP58" s="190">
        <f t="shared" si="115"/>
        <v>0</v>
      </c>
      <c r="FQ58" s="190">
        <f t="shared" si="115"/>
        <v>0</v>
      </c>
      <c r="FR58" s="190">
        <f t="shared" si="115"/>
        <v>0</v>
      </c>
      <c r="FS58" s="190">
        <f t="shared" si="115"/>
        <v>0</v>
      </c>
      <c r="HL58" s="204" t="s">
        <v>944</v>
      </c>
      <c r="HM58" s="204" t="s">
        <v>944</v>
      </c>
      <c r="HN58" s="204" t="s">
        <v>944</v>
      </c>
      <c r="HO58" s="204" t="s">
        <v>944</v>
      </c>
      <c r="HP58" s="205" t="s">
        <v>942</v>
      </c>
      <c r="HQ58" s="202">
        <v>0</v>
      </c>
      <c r="HR58" s="202" t="s">
        <v>942</v>
      </c>
      <c r="HS58" s="202">
        <v>0</v>
      </c>
      <c r="HT58" s="133">
        <f t="shared" ref="HT58:IF58" si="120">(BZ$58*$AB$58)*IF((0+($CN$58="X")+($CO$58="X")+($CP$58="X")+($CQ$58="X")+($CR$58="X")+($CS$58="X"))=0,0,1)</f>
        <v>0</v>
      </c>
      <c r="HU58" s="133">
        <f t="shared" si="120"/>
        <v>0</v>
      </c>
      <c r="HV58" s="133">
        <f t="shared" si="120"/>
        <v>0</v>
      </c>
      <c r="HW58" s="133">
        <f t="shared" si="120"/>
        <v>0</v>
      </c>
      <c r="HX58" s="133">
        <f t="shared" si="120"/>
        <v>0</v>
      </c>
      <c r="HY58" s="133">
        <f t="shared" si="120"/>
        <v>0</v>
      </c>
      <c r="HZ58" s="133">
        <f t="shared" si="120"/>
        <v>0</v>
      </c>
      <c r="IA58" s="133">
        <f t="shared" si="120"/>
        <v>0</v>
      </c>
      <c r="IB58" s="133">
        <f t="shared" si="120"/>
        <v>0</v>
      </c>
      <c r="IC58" s="133">
        <f t="shared" si="120"/>
        <v>0</v>
      </c>
      <c r="ID58" s="133">
        <f t="shared" si="120"/>
        <v>0</v>
      </c>
      <c r="IE58" s="133">
        <f t="shared" si="120"/>
        <v>0</v>
      </c>
      <c r="IF58" s="133">
        <f t="shared" si="120"/>
        <v>0</v>
      </c>
      <c r="IG58" s="202" t="s">
        <v>943</v>
      </c>
      <c r="IH58" s="202" t="s">
        <v>943</v>
      </c>
      <c r="II58" s="202" t="s">
        <v>943</v>
      </c>
      <c r="IJ58" s="202" t="s">
        <v>943</v>
      </c>
      <c r="IK58" s="202" t="s">
        <v>943</v>
      </c>
      <c r="IL58" s="202" t="s">
        <v>943</v>
      </c>
      <c r="IM58" s="202" t="s">
        <v>943</v>
      </c>
      <c r="IN58" s="202" t="s">
        <v>943</v>
      </c>
      <c r="IO58" s="202" t="s">
        <v>943</v>
      </c>
      <c r="IP58" s="202" t="s">
        <v>943</v>
      </c>
      <c r="IQ58" s="202" t="s">
        <v>943</v>
      </c>
      <c r="IR58" s="202" t="s">
        <v>943</v>
      </c>
      <c r="IS58" s="202" t="s">
        <v>943</v>
      </c>
    </row>
    <row r="59" spans="2:253" ht="12.75" hidden="1" customHeight="1" x14ac:dyDescent="0.2">
      <c r="B59" s="67" t="s">
        <v>937</v>
      </c>
      <c r="C59" s="67">
        <v>9200233</v>
      </c>
      <c r="D59" s="153"/>
      <c r="E59" s="157"/>
      <c r="F59" s="155" t="s">
        <v>954</v>
      </c>
      <c r="G59" s="156" t="s">
        <v>955</v>
      </c>
      <c r="H59" s="157"/>
      <c r="I59" s="158"/>
      <c r="J59" s="159" t="str">
        <f t="shared" si="85"/>
        <v>UNKNOWN</v>
      </c>
      <c r="K59" s="160"/>
      <c r="L59" s="160"/>
      <c r="M59" s="194" t="s">
        <v>944</v>
      </c>
      <c r="N59" s="194" t="s">
        <v>944</v>
      </c>
      <c r="O59" s="194" t="s">
        <v>944</v>
      </c>
      <c r="P59" s="195" t="s">
        <v>944</v>
      </c>
      <c r="Q59" s="164"/>
      <c r="R59" s="196" t="s">
        <v>944</v>
      </c>
      <c r="S59" s="196" t="s">
        <v>944</v>
      </c>
      <c r="T59" s="196" t="s">
        <v>944</v>
      </c>
      <c r="U59" s="196" t="s">
        <v>944</v>
      </c>
      <c r="V59" s="196" t="s">
        <v>944</v>
      </c>
      <c r="W59" s="163" t="str">
        <f t="shared" si="86"/>
        <v/>
      </c>
      <c r="X59" s="196" t="s">
        <v>944</v>
      </c>
      <c r="Y59" s="196" t="s">
        <v>944</v>
      </c>
      <c r="Z59" s="196" t="s">
        <v>944</v>
      </c>
      <c r="AA59" s="169"/>
      <c r="AB59" s="169"/>
      <c r="AC59" s="168" t="str">
        <f t="shared" si="87"/>
        <v>_</v>
      </c>
      <c r="AD59" s="169"/>
      <c r="AE59" s="169"/>
      <c r="AF59" s="168" t="str">
        <f t="shared" si="88"/>
        <v>_</v>
      </c>
      <c r="AG59" s="196" t="s">
        <v>944</v>
      </c>
      <c r="AH59" s="196" t="s">
        <v>944</v>
      </c>
      <c r="AI59" s="196" t="s">
        <v>944</v>
      </c>
      <c r="AJ59" s="196" t="s">
        <v>944</v>
      </c>
      <c r="AK59" s="196" t="s">
        <v>944</v>
      </c>
      <c r="AL59" s="196" t="s">
        <v>944</v>
      </c>
      <c r="AM59" s="196" t="s">
        <v>944</v>
      </c>
      <c r="AN59" s="196" t="s">
        <v>944</v>
      </c>
      <c r="AO59" s="196" t="s">
        <v>944</v>
      </c>
      <c r="AP59" s="196" t="s">
        <v>944</v>
      </c>
      <c r="AQ59" s="198" t="s">
        <v>944</v>
      </c>
      <c r="AR59" s="199" t="s">
        <v>944</v>
      </c>
      <c r="AS59" s="199" t="s">
        <v>944</v>
      </c>
      <c r="AT59" s="199" t="s">
        <v>944</v>
      </c>
      <c r="AU59" s="199" t="s">
        <v>944</v>
      </c>
      <c r="AV59" s="199" t="s">
        <v>944</v>
      </c>
      <c r="AW59" s="199" t="s">
        <v>944</v>
      </c>
      <c r="AX59" s="199" t="s">
        <v>944</v>
      </c>
      <c r="AY59" s="199" t="s">
        <v>944</v>
      </c>
      <c r="AZ59" s="199" t="s">
        <v>944</v>
      </c>
      <c r="BA59" s="199" t="s">
        <v>944</v>
      </c>
      <c r="BB59" s="199" t="s">
        <v>944</v>
      </c>
      <c r="BC59" s="199" t="s">
        <v>944</v>
      </c>
      <c r="BD59" s="199" t="s">
        <v>944</v>
      </c>
      <c r="BE59" s="172"/>
      <c r="BF59" s="173"/>
      <c r="BG59" s="174"/>
      <c r="BH59" s="200" t="s">
        <v>944</v>
      </c>
      <c r="BI59" s="176" t="str">
        <f t="shared" si="89"/>
        <v/>
      </c>
      <c r="BJ59" s="177"/>
      <c r="BK59" s="178">
        <f t="shared" si="90"/>
        <v>0</v>
      </c>
      <c r="BL59" s="178">
        <f t="shared" si="91"/>
        <v>0</v>
      </c>
      <c r="BM59" s="179"/>
      <c r="BN59" s="179"/>
      <c r="BO59" s="179"/>
      <c r="BP59" s="179"/>
      <c r="BQ59" s="179"/>
      <c r="BR59" s="176">
        <f t="shared" si="92"/>
        <v>0</v>
      </c>
      <c r="BS59" s="176">
        <f t="shared" si="93"/>
        <v>0</v>
      </c>
      <c r="BT59" s="180">
        <f t="shared" si="94"/>
        <v>0</v>
      </c>
      <c r="BU59" s="181">
        <f t="shared" si="95"/>
        <v>0</v>
      </c>
      <c r="BV59" s="182" t="str">
        <f t="shared" si="96"/>
        <v/>
      </c>
      <c r="BW59" s="183">
        <f t="shared" si="97"/>
        <v>0</v>
      </c>
      <c r="BX59" s="183">
        <f t="shared" si="98"/>
        <v>0</v>
      </c>
      <c r="BY59" s="199" t="s">
        <v>944</v>
      </c>
      <c r="BZ59" s="184">
        <f t="shared" si="99"/>
        <v>0</v>
      </c>
      <c r="CA59" s="184">
        <f t="shared" si="99"/>
        <v>0</v>
      </c>
      <c r="CB59" s="184">
        <f t="shared" si="99"/>
        <v>0</v>
      </c>
      <c r="CC59" s="184">
        <f t="shared" si="99"/>
        <v>0</v>
      </c>
      <c r="CD59" s="184">
        <f t="shared" si="99"/>
        <v>0</v>
      </c>
      <c r="CE59" s="184">
        <f t="shared" si="99"/>
        <v>0</v>
      </c>
      <c r="CF59" s="184">
        <f t="shared" si="99"/>
        <v>0</v>
      </c>
      <c r="CG59" s="184">
        <f t="shared" si="99"/>
        <v>0</v>
      </c>
      <c r="CH59" s="184">
        <f t="shared" si="99"/>
        <v>0</v>
      </c>
      <c r="CI59" s="184">
        <f t="shared" si="99"/>
        <v>0</v>
      </c>
      <c r="CJ59" s="184">
        <f t="shared" si="99"/>
        <v>0</v>
      </c>
      <c r="CK59" s="184">
        <f t="shared" si="99"/>
        <v>0</v>
      </c>
      <c r="CL59" s="184">
        <f t="shared" si="99"/>
        <v>0</v>
      </c>
      <c r="CM59" s="181">
        <f t="shared" si="100"/>
        <v>0</v>
      </c>
      <c r="CN59" s="185"/>
      <c r="CO59" s="185"/>
      <c r="CP59" s="185"/>
      <c r="CQ59" s="185"/>
      <c r="CR59" s="185"/>
      <c r="CS59" s="185"/>
      <c r="CT59" s="176">
        <f t="shared" si="101"/>
        <v>0</v>
      </c>
      <c r="CU59" s="176">
        <f t="shared" si="101"/>
        <v>0</v>
      </c>
      <c r="CV59" s="176">
        <f t="shared" si="101"/>
        <v>0</v>
      </c>
      <c r="CW59" s="176">
        <f t="shared" si="101"/>
        <v>0</v>
      </c>
      <c r="CX59" s="176">
        <f t="shared" si="101"/>
        <v>0</v>
      </c>
      <c r="CY59" s="176">
        <f t="shared" si="101"/>
        <v>0</v>
      </c>
      <c r="CZ59" s="200" t="s">
        <v>944</v>
      </c>
      <c r="DA59" s="201" t="s">
        <v>944</v>
      </c>
      <c r="DB59" s="67">
        <f>IF(V59:V98="Yes",0,IF(FB59="",IF(ISERROR(VLOOKUP(BH59,$A$25024:$B$25027,2,FALSE)),0,VLOOKUP(BH59,$A$25024:$B$25027,2,FALSE)),FB59))</f>
        <v>0</v>
      </c>
      <c r="DC59" s="67">
        <f t="shared" si="102"/>
        <v>0</v>
      </c>
      <c r="DD59" s="67">
        <f t="shared" si="103"/>
        <v>0</v>
      </c>
      <c r="DE59" s="202">
        <v>170</v>
      </c>
      <c r="DF59" s="202">
        <v>1400000</v>
      </c>
      <c r="DG59" s="67">
        <f t="shared" si="104"/>
        <v>8235.2900000000009</v>
      </c>
      <c r="DH59" s="67">
        <f t="shared" si="105"/>
        <v>0</v>
      </c>
      <c r="DI59" s="67">
        <f t="shared" si="106"/>
        <v>0</v>
      </c>
      <c r="DJ59" s="188">
        <f t="shared" si="107"/>
        <v>0</v>
      </c>
      <c r="DK59" s="188">
        <f t="shared" si="107"/>
        <v>0</v>
      </c>
      <c r="DL59" s="188">
        <f t="shared" si="107"/>
        <v>0</v>
      </c>
      <c r="DM59" s="188">
        <f t="shared" si="107"/>
        <v>0</v>
      </c>
      <c r="DN59" s="188">
        <f t="shared" si="107"/>
        <v>0</v>
      </c>
      <c r="DO59" s="188">
        <f t="shared" si="107"/>
        <v>0</v>
      </c>
      <c r="DP59" s="188">
        <f t="shared" si="107"/>
        <v>0</v>
      </c>
      <c r="DQ59" s="188">
        <f t="shared" si="107"/>
        <v>0</v>
      </c>
      <c r="DR59" s="188">
        <f t="shared" si="107"/>
        <v>0</v>
      </c>
      <c r="DS59" s="188">
        <f t="shared" si="107"/>
        <v>0</v>
      </c>
      <c r="DT59" s="188">
        <f t="shared" si="107"/>
        <v>0</v>
      </c>
      <c r="DU59" s="188">
        <f t="shared" si="107"/>
        <v>0</v>
      </c>
      <c r="DV59" s="188">
        <f t="shared" si="107"/>
        <v>0</v>
      </c>
      <c r="DW59" s="67">
        <f t="shared" si="108"/>
        <v>0</v>
      </c>
      <c r="DX59" s="67">
        <f t="shared" si="108"/>
        <v>0</v>
      </c>
      <c r="DY59" s="67">
        <f t="shared" si="108"/>
        <v>0</v>
      </c>
      <c r="DZ59" s="67">
        <f t="shared" si="108"/>
        <v>0</v>
      </c>
      <c r="EA59" s="67">
        <f t="shared" si="108"/>
        <v>0</v>
      </c>
      <c r="EB59" s="67">
        <f t="shared" si="108"/>
        <v>0</v>
      </c>
      <c r="EC59" s="67">
        <f t="shared" si="108"/>
        <v>0</v>
      </c>
      <c r="ED59" s="67">
        <f t="shared" si="108"/>
        <v>0</v>
      </c>
      <c r="EE59" s="67">
        <f t="shared" si="108"/>
        <v>0</v>
      </c>
      <c r="EF59" s="67">
        <f t="shared" si="108"/>
        <v>0</v>
      </c>
      <c r="EG59" s="67">
        <f t="shared" si="108"/>
        <v>0</v>
      </c>
      <c r="EH59" s="67">
        <f t="shared" si="108"/>
        <v>0</v>
      </c>
      <c r="EI59" s="67">
        <f t="shared" si="108"/>
        <v>0</v>
      </c>
      <c r="EJ59" s="203">
        <v>336.9</v>
      </c>
      <c r="EK59" s="203">
        <v>778.61</v>
      </c>
      <c r="EL59" s="203">
        <v>1414.97</v>
      </c>
      <c r="EM59" s="203">
        <v>2021.39</v>
      </c>
      <c r="EN59" s="203">
        <v>988.24</v>
      </c>
      <c r="EO59" s="203">
        <v>875.94</v>
      </c>
      <c r="EP59" s="203">
        <v>239.57</v>
      </c>
      <c r="EQ59" s="203">
        <v>426.74</v>
      </c>
      <c r="ER59" s="203">
        <v>224.6</v>
      </c>
      <c r="ES59" s="203">
        <v>119.79</v>
      </c>
      <c r="ET59" s="203">
        <v>44.92</v>
      </c>
      <c r="EU59" s="203">
        <v>134.76</v>
      </c>
      <c r="EV59" s="203">
        <v>112.3</v>
      </c>
      <c r="EW59" s="67">
        <f t="shared" si="109"/>
        <v>1</v>
      </c>
      <c r="EX59" s="67">
        <f t="shared" si="110"/>
        <v>9999999</v>
      </c>
      <c r="EY59" s="67">
        <f t="shared" si="111"/>
        <v>1</v>
      </c>
      <c r="EZ59" s="67">
        <f t="shared" si="112"/>
        <v>9999999</v>
      </c>
      <c r="FA59" s="67">
        <f t="shared" si="113"/>
        <v>1</v>
      </c>
      <c r="FC59" s="202">
        <v>0</v>
      </c>
      <c r="FD59" s="67" t="str">
        <f t="shared" si="114"/>
        <v/>
      </c>
      <c r="FE59" s="202">
        <v>205011</v>
      </c>
      <c r="FF59" s="202">
        <v>8687701</v>
      </c>
      <c r="FG59" s="190">
        <f t="shared" si="115"/>
        <v>0</v>
      </c>
      <c r="FH59" s="190">
        <f t="shared" si="115"/>
        <v>0</v>
      </c>
      <c r="FI59" s="190">
        <f t="shared" si="115"/>
        <v>0</v>
      </c>
      <c r="FJ59" s="190">
        <f t="shared" si="115"/>
        <v>0</v>
      </c>
      <c r="FK59" s="190">
        <f t="shared" si="115"/>
        <v>0</v>
      </c>
      <c r="FL59" s="190">
        <f t="shared" si="115"/>
        <v>0</v>
      </c>
      <c r="FM59" s="190">
        <f t="shared" si="115"/>
        <v>0</v>
      </c>
      <c r="FN59" s="190">
        <f t="shared" si="115"/>
        <v>0</v>
      </c>
      <c r="FO59" s="190">
        <f t="shared" si="115"/>
        <v>0</v>
      </c>
      <c r="FP59" s="190">
        <f t="shared" si="115"/>
        <v>0</v>
      </c>
      <c r="FQ59" s="190">
        <f t="shared" si="115"/>
        <v>0</v>
      </c>
      <c r="FR59" s="190">
        <f t="shared" si="115"/>
        <v>0</v>
      </c>
      <c r="FS59" s="190">
        <f t="shared" si="115"/>
        <v>0</v>
      </c>
      <c r="HL59" s="204" t="s">
        <v>944</v>
      </c>
      <c r="HM59" s="204" t="s">
        <v>944</v>
      </c>
      <c r="HN59" s="204" t="s">
        <v>944</v>
      </c>
      <c r="HO59" s="204" t="s">
        <v>944</v>
      </c>
      <c r="HP59" s="205" t="s">
        <v>942</v>
      </c>
      <c r="HQ59" s="202">
        <v>0</v>
      </c>
      <c r="HR59" s="202" t="s">
        <v>942</v>
      </c>
      <c r="HS59" s="202">
        <v>0</v>
      </c>
      <c r="HT59" s="133">
        <f t="shared" ref="HT59:IF59" si="121">(BZ$59*$AB$59)*IF((0+($CN$59="X")+($CO$59="X")+($CP$59="X")+($CQ$59="X")+($CR$59="X")+($CS$59="X"))=0,0,1)</f>
        <v>0</v>
      </c>
      <c r="HU59" s="133">
        <f t="shared" si="121"/>
        <v>0</v>
      </c>
      <c r="HV59" s="133">
        <f t="shared" si="121"/>
        <v>0</v>
      </c>
      <c r="HW59" s="133">
        <f t="shared" si="121"/>
        <v>0</v>
      </c>
      <c r="HX59" s="133">
        <f t="shared" si="121"/>
        <v>0</v>
      </c>
      <c r="HY59" s="133">
        <f t="shared" si="121"/>
        <v>0</v>
      </c>
      <c r="HZ59" s="133">
        <f t="shared" si="121"/>
        <v>0</v>
      </c>
      <c r="IA59" s="133">
        <f t="shared" si="121"/>
        <v>0</v>
      </c>
      <c r="IB59" s="133">
        <f t="shared" si="121"/>
        <v>0</v>
      </c>
      <c r="IC59" s="133">
        <f t="shared" si="121"/>
        <v>0</v>
      </c>
      <c r="ID59" s="133">
        <f t="shared" si="121"/>
        <v>0</v>
      </c>
      <c r="IE59" s="133">
        <f t="shared" si="121"/>
        <v>0</v>
      </c>
      <c r="IF59" s="133">
        <f t="shared" si="121"/>
        <v>0</v>
      </c>
      <c r="IG59" s="202" t="s">
        <v>943</v>
      </c>
      <c r="IH59" s="202" t="s">
        <v>943</v>
      </c>
      <c r="II59" s="202" t="s">
        <v>943</v>
      </c>
      <c r="IJ59" s="202" t="s">
        <v>943</v>
      </c>
      <c r="IK59" s="202" t="s">
        <v>943</v>
      </c>
      <c r="IL59" s="202" t="s">
        <v>943</v>
      </c>
      <c r="IM59" s="202" t="s">
        <v>943</v>
      </c>
      <c r="IN59" s="202" t="s">
        <v>943</v>
      </c>
      <c r="IO59" s="202" t="s">
        <v>943</v>
      </c>
      <c r="IP59" s="202" t="s">
        <v>943</v>
      </c>
      <c r="IQ59" s="202" t="s">
        <v>943</v>
      </c>
      <c r="IR59" s="202" t="s">
        <v>943</v>
      </c>
      <c r="IS59" s="202" t="s">
        <v>943</v>
      </c>
    </row>
    <row r="60" spans="2:253" ht="12.75" hidden="1" customHeight="1" x14ac:dyDescent="0.2">
      <c r="B60" s="67" t="s">
        <v>937</v>
      </c>
      <c r="C60" s="67">
        <v>9200233</v>
      </c>
      <c r="D60" s="153"/>
      <c r="E60" s="157"/>
      <c r="F60" s="155" t="s">
        <v>954</v>
      </c>
      <c r="G60" s="156" t="s">
        <v>955</v>
      </c>
      <c r="H60" s="157"/>
      <c r="I60" s="158"/>
      <c r="J60" s="159" t="str">
        <f t="shared" si="85"/>
        <v>UNKNOWN</v>
      </c>
      <c r="K60" s="160"/>
      <c r="L60" s="160"/>
      <c r="M60" s="194" t="s">
        <v>944</v>
      </c>
      <c r="N60" s="194" t="s">
        <v>944</v>
      </c>
      <c r="O60" s="194" t="s">
        <v>944</v>
      </c>
      <c r="P60" s="195" t="s">
        <v>944</v>
      </c>
      <c r="Q60" s="164"/>
      <c r="R60" s="196" t="s">
        <v>944</v>
      </c>
      <c r="S60" s="196" t="s">
        <v>944</v>
      </c>
      <c r="T60" s="196" t="s">
        <v>944</v>
      </c>
      <c r="U60" s="196" t="s">
        <v>944</v>
      </c>
      <c r="V60" s="196" t="s">
        <v>944</v>
      </c>
      <c r="W60" s="163" t="str">
        <f t="shared" si="86"/>
        <v/>
      </c>
      <c r="X60" s="196" t="s">
        <v>944</v>
      </c>
      <c r="Y60" s="196" t="s">
        <v>944</v>
      </c>
      <c r="Z60" s="196" t="s">
        <v>944</v>
      </c>
      <c r="AA60" s="169"/>
      <c r="AB60" s="169"/>
      <c r="AC60" s="168" t="str">
        <f t="shared" si="87"/>
        <v>_</v>
      </c>
      <c r="AD60" s="169"/>
      <c r="AE60" s="169"/>
      <c r="AF60" s="168" t="str">
        <f t="shared" si="88"/>
        <v>_</v>
      </c>
      <c r="AG60" s="196" t="s">
        <v>944</v>
      </c>
      <c r="AH60" s="196" t="s">
        <v>944</v>
      </c>
      <c r="AI60" s="196" t="s">
        <v>944</v>
      </c>
      <c r="AJ60" s="196" t="s">
        <v>944</v>
      </c>
      <c r="AK60" s="196" t="s">
        <v>944</v>
      </c>
      <c r="AL60" s="196" t="s">
        <v>944</v>
      </c>
      <c r="AM60" s="196" t="s">
        <v>944</v>
      </c>
      <c r="AN60" s="196" t="s">
        <v>944</v>
      </c>
      <c r="AO60" s="196" t="s">
        <v>944</v>
      </c>
      <c r="AP60" s="196" t="s">
        <v>944</v>
      </c>
      <c r="AQ60" s="198" t="s">
        <v>944</v>
      </c>
      <c r="AR60" s="199" t="s">
        <v>944</v>
      </c>
      <c r="AS60" s="199" t="s">
        <v>944</v>
      </c>
      <c r="AT60" s="199" t="s">
        <v>944</v>
      </c>
      <c r="AU60" s="199" t="s">
        <v>944</v>
      </c>
      <c r="AV60" s="199" t="s">
        <v>944</v>
      </c>
      <c r="AW60" s="199" t="s">
        <v>944</v>
      </c>
      <c r="AX60" s="199" t="s">
        <v>944</v>
      </c>
      <c r="AY60" s="199" t="s">
        <v>944</v>
      </c>
      <c r="AZ60" s="199" t="s">
        <v>944</v>
      </c>
      <c r="BA60" s="199" t="s">
        <v>944</v>
      </c>
      <c r="BB60" s="199" t="s">
        <v>944</v>
      </c>
      <c r="BC60" s="199" t="s">
        <v>944</v>
      </c>
      <c r="BD60" s="199" t="s">
        <v>944</v>
      </c>
      <c r="BE60" s="172"/>
      <c r="BF60" s="173"/>
      <c r="BG60" s="174"/>
      <c r="BH60" s="200" t="s">
        <v>944</v>
      </c>
      <c r="BI60" s="176" t="str">
        <f t="shared" si="89"/>
        <v/>
      </c>
      <c r="BJ60" s="177"/>
      <c r="BK60" s="178">
        <f t="shared" si="90"/>
        <v>0</v>
      </c>
      <c r="BL60" s="178">
        <f t="shared" si="91"/>
        <v>0</v>
      </c>
      <c r="BM60" s="179"/>
      <c r="BN60" s="179"/>
      <c r="BO60" s="179"/>
      <c r="BP60" s="179"/>
      <c r="BQ60" s="179"/>
      <c r="BR60" s="176">
        <f t="shared" si="92"/>
        <v>0</v>
      </c>
      <c r="BS60" s="176">
        <f t="shared" si="93"/>
        <v>0</v>
      </c>
      <c r="BT60" s="180">
        <f t="shared" si="94"/>
        <v>0</v>
      </c>
      <c r="BU60" s="181">
        <f t="shared" si="95"/>
        <v>0</v>
      </c>
      <c r="BV60" s="182" t="str">
        <f t="shared" si="96"/>
        <v/>
      </c>
      <c r="BW60" s="183">
        <f t="shared" si="97"/>
        <v>0</v>
      </c>
      <c r="BX60" s="183">
        <f t="shared" si="98"/>
        <v>0</v>
      </c>
      <c r="BY60" s="199" t="s">
        <v>944</v>
      </c>
      <c r="BZ60" s="184">
        <f t="shared" si="99"/>
        <v>0</v>
      </c>
      <c r="CA60" s="184">
        <f t="shared" si="99"/>
        <v>0</v>
      </c>
      <c r="CB60" s="184">
        <f t="shared" si="99"/>
        <v>0</v>
      </c>
      <c r="CC60" s="184">
        <f t="shared" si="99"/>
        <v>0</v>
      </c>
      <c r="CD60" s="184">
        <f t="shared" si="99"/>
        <v>0</v>
      </c>
      <c r="CE60" s="184">
        <f t="shared" si="99"/>
        <v>0</v>
      </c>
      <c r="CF60" s="184">
        <f t="shared" si="99"/>
        <v>0</v>
      </c>
      <c r="CG60" s="184">
        <f t="shared" si="99"/>
        <v>0</v>
      </c>
      <c r="CH60" s="184">
        <f t="shared" si="99"/>
        <v>0</v>
      </c>
      <c r="CI60" s="184">
        <f t="shared" si="99"/>
        <v>0</v>
      </c>
      <c r="CJ60" s="184">
        <f t="shared" si="99"/>
        <v>0</v>
      </c>
      <c r="CK60" s="184">
        <f t="shared" si="99"/>
        <v>0</v>
      </c>
      <c r="CL60" s="184">
        <f t="shared" si="99"/>
        <v>0</v>
      </c>
      <c r="CM60" s="181">
        <f t="shared" si="100"/>
        <v>0</v>
      </c>
      <c r="CN60" s="185"/>
      <c r="CO60" s="185"/>
      <c r="CP60" s="185"/>
      <c r="CQ60" s="185"/>
      <c r="CR60" s="185"/>
      <c r="CS60" s="185"/>
      <c r="CT60" s="176">
        <f t="shared" si="101"/>
        <v>0</v>
      </c>
      <c r="CU60" s="176">
        <f t="shared" si="101"/>
        <v>0</v>
      </c>
      <c r="CV60" s="176">
        <f t="shared" si="101"/>
        <v>0</v>
      </c>
      <c r="CW60" s="176">
        <f t="shared" si="101"/>
        <v>0</v>
      </c>
      <c r="CX60" s="176">
        <f t="shared" si="101"/>
        <v>0</v>
      </c>
      <c r="CY60" s="176">
        <f t="shared" si="101"/>
        <v>0</v>
      </c>
      <c r="CZ60" s="200" t="s">
        <v>944</v>
      </c>
      <c r="DA60" s="201" t="s">
        <v>944</v>
      </c>
      <c r="DB60" s="67">
        <f>IF(V60:V98="Yes",0,IF(FB60="",IF(ISERROR(VLOOKUP(BH60,$A$25024:$B$25027,2,FALSE)),0,VLOOKUP(BH60,$A$25024:$B$25027,2,FALSE)),FB60))</f>
        <v>0</v>
      </c>
      <c r="DC60" s="67">
        <f t="shared" si="102"/>
        <v>0</v>
      </c>
      <c r="DD60" s="67">
        <f t="shared" si="103"/>
        <v>0</v>
      </c>
      <c r="DE60" s="202">
        <v>170</v>
      </c>
      <c r="DF60" s="202">
        <v>1400000</v>
      </c>
      <c r="DG60" s="67">
        <f t="shared" si="104"/>
        <v>8235.2900000000009</v>
      </c>
      <c r="DH60" s="67">
        <f t="shared" si="105"/>
        <v>0</v>
      </c>
      <c r="DI60" s="67">
        <f t="shared" si="106"/>
        <v>0</v>
      </c>
      <c r="DJ60" s="188">
        <f t="shared" si="107"/>
        <v>0</v>
      </c>
      <c r="DK60" s="188">
        <f t="shared" si="107"/>
        <v>0</v>
      </c>
      <c r="DL60" s="188">
        <f t="shared" si="107"/>
        <v>0</v>
      </c>
      <c r="DM60" s="188">
        <f t="shared" si="107"/>
        <v>0</v>
      </c>
      <c r="DN60" s="188">
        <f t="shared" si="107"/>
        <v>0</v>
      </c>
      <c r="DO60" s="188">
        <f t="shared" si="107"/>
        <v>0</v>
      </c>
      <c r="DP60" s="188">
        <f t="shared" si="107"/>
        <v>0</v>
      </c>
      <c r="DQ60" s="188">
        <f t="shared" si="107"/>
        <v>0</v>
      </c>
      <c r="DR60" s="188">
        <f t="shared" si="107"/>
        <v>0</v>
      </c>
      <c r="DS60" s="188">
        <f t="shared" si="107"/>
        <v>0</v>
      </c>
      <c r="DT60" s="188">
        <f t="shared" si="107"/>
        <v>0</v>
      </c>
      <c r="DU60" s="188">
        <f t="shared" si="107"/>
        <v>0</v>
      </c>
      <c r="DV60" s="188">
        <f t="shared" si="107"/>
        <v>0</v>
      </c>
      <c r="DW60" s="67">
        <f t="shared" si="108"/>
        <v>0</v>
      </c>
      <c r="DX60" s="67">
        <f t="shared" si="108"/>
        <v>0</v>
      </c>
      <c r="DY60" s="67">
        <f t="shared" si="108"/>
        <v>0</v>
      </c>
      <c r="DZ60" s="67">
        <f t="shared" si="108"/>
        <v>0</v>
      </c>
      <c r="EA60" s="67">
        <f t="shared" si="108"/>
        <v>0</v>
      </c>
      <c r="EB60" s="67">
        <f t="shared" si="108"/>
        <v>0</v>
      </c>
      <c r="EC60" s="67">
        <f t="shared" si="108"/>
        <v>0</v>
      </c>
      <c r="ED60" s="67">
        <f t="shared" si="108"/>
        <v>0</v>
      </c>
      <c r="EE60" s="67">
        <f t="shared" si="108"/>
        <v>0</v>
      </c>
      <c r="EF60" s="67">
        <f t="shared" si="108"/>
        <v>0</v>
      </c>
      <c r="EG60" s="67">
        <f t="shared" si="108"/>
        <v>0</v>
      </c>
      <c r="EH60" s="67">
        <f t="shared" si="108"/>
        <v>0</v>
      </c>
      <c r="EI60" s="67">
        <f t="shared" si="108"/>
        <v>0</v>
      </c>
      <c r="EJ60" s="203">
        <v>336.9</v>
      </c>
      <c r="EK60" s="203">
        <v>778.61</v>
      </c>
      <c r="EL60" s="203">
        <v>1414.97</v>
      </c>
      <c r="EM60" s="203">
        <v>2021.39</v>
      </c>
      <c r="EN60" s="203">
        <v>988.24</v>
      </c>
      <c r="EO60" s="203">
        <v>875.94</v>
      </c>
      <c r="EP60" s="203">
        <v>239.57</v>
      </c>
      <c r="EQ60" s="203">
        <v>426.74</v>
      </c>
      <c r="ER60" s="203">
        <v>224.6</v>
      </c>
      <c r="ES60" s="203">
        <v>119.79</v>
      </c>
      <c r="ET60" s="203">
        <v>44.92</v>
      </c>
      <c r="EU60" s="203">
        <v>134.76</v>
      </c>
      <c r="EV60" s="203">
        <v>112.3</v>
      </c>
      <c r="EW60" s="67">
        <f t="shared" si="109"/>
        <v>1</v>
      </c>
      <c r="EX60" s="67">
        <f t="shared" si="110"/>
        <v>9999999</v>
      </c>
      <c r="EY60" s="67">
        <f t="shared" si="111"/>
        <v>1</v>
      </c>
      <c r="EZ60" s="67">
        <f t="shared" si="112"/>
        <v>9999999</v>
      </c>
      <c r="FA60" s="67">
        <f t="shared" si="113"/>
        <v>1</v>
      </c>
      <c r="FC60" s="202">
        <v>0</v>
      </c>
      <c r="FD60" s="67" t="str">
        <f t="shared" si="114"/>
        <v/>
      </c>
      <c r="FE60" s="202">
        <v>205011</v>
      </c>
      <c r="FF60" s="202">
        <v>8687702</v>
      </c>
      <c r="FG60" s="190">
        <f t="shared" si="115"/>
        <v>0</v>
      </c>
      <c r="FH60" s="190">
        <f t="shared" si="115"/>
        <v>0</v>
      </c>
      <c r="FI60" s="190">
        <f t="shared" si="115"/>
        <v>0</v>
      </c>
      <c r="FJ60" s="190">
        <f t="shared" si="115"/>
        <v>0</v>
      </c>
      <c r="FK60" s="190">
        <f t="shared" si="115"/>
        <v>0</v>
      </c>
      <c r="FL60" s="190">
        <f t="shared" si="115"/>
        <v>0</v>
      </c>
      <c r="FM60" s="190">
        <f t="shared" si="115"/>
        <v>0</v>
      </c>
      <c r="FN60" s="190">
        <f t="shared" si="115"/>
        <v>0</v>
      </c>
      <c r="FO60" s="190">
        <f t="shared" si="115"/>
        <v>0</v>
      </c>
      <c r="FP60" s="190">
        <f t="shared" si="115"/>
        <v>0</v>
      </c>
      <c r="FQ60" s="190">
        <f t="shared" si="115"/>
        <v>0</v>
      </c>
      <c r="FR60" s="190">
        <f t="shared" si="115"/>
        <v>0</v>
      </c>
      <c r="FS60" s="190">
        <f t="shared" si="115"/>
        <v>0</v>
      </c>
      <c r="HL60" s="204" t="s">
        <v>944</v>
      </c>
      <c r="HM60" s="204" t="s">
        <v>944</v>
      </c>
      <c r="HN60" s="204" t="s">
        <v>944</v>
      </c>
      <c r="HO60" s="204" t="s">
        <v>944</v>
      </c>
      <c r="HP60" s="205" t="s">
        <v>942</v>
      </c>
      <c r="HQ60" s="202">
        <v>0</v>
      </c>
      <c r="HR60" s="202" t="s">
        <v>942</v>
      </c>
      <c r="HS60" s="202">
        <v>0</v>
      </c>
      <c r="HT60" s="133">
        <f t="shared" ref="HT60:IF60" si="122">(BZ$60*$AB$60)*IF((0+($CN$60="X")+($CO$60="X")+($CP$60="X")+($CQ$60="X")+($CR$60="X")+($CS$60="X"))=0,0,1)</f>
        <v>0</v>
      </c>
      <c r="HU60" s="133">
        <f t="shared" si="122"/>
        <v>0</v>
      </c>
      <c r="HV60" s="133">
        <f t="shared" si="122"/>
        <v>0</v>
      </c>
      <c r="HW60" s="133">
        <f t="shared" si="122"/>
        <v>0</v>
      </c>
      <c r="HX60" s="133">
        <f t="shared" si="122"/>
        <v>0</v>
      </c>
      <c r="HY60" s="133">
        <f t="shared" si="122"/>
        <v>0</v>
      </c>
      <c r="HZ60" s="133">
        <f t="shared" si="122"/>
        <v>0</v>
      </c>
      <c r="IA60" s="133">
        <f t="shared" si="122"/>
        <v>0</v>
      </c>
      <c r="IB60" s="133">
        <f t="shared" si="122"/>
        <v>0</v>
      </c>
      <c r="IC60" s="133">
        <f t="shared" si="122"/>
        <v>0</v>
      </c>
      <c r="ID60" s="133">
        <f t="shared" si="122"/>
        <v>0</v>
      </c>
      <c r="IE60" s="133">
        <f t="shared" si="122"/>
        <v>0</v>
      </c>
      <c r="IF60" s="133">
        <f t="shared" si="122"/>
        <v>0</v>
      </c>
      <c r="IG60" s="202" t="s">
        <v>943</v>
      </c>
      <c r="IH60" s="202" t="s">
        <v>943</v>
      </c>
      <c r="II60" s="202" t="s">
        <v>943</v>
      </c>
      <c r="IJ60" s="202" t="s">
        <v>943</v>
      </c>
      <c r="IK60" s="202" t="s">
        <v>943</v>
      </c>
      <c r="IL60" s="202" t="s">
        <v>943</v>
      </c>
      <c r="IM60" s="202" t="s">
        <v>943</v>
      </c>
      <c r="IN60" s="202" t="s">
        <v>943</v>
      </c>
      <c r="IO60" s="202" t="s">
        <v>943</v>
      </c>
      <c r="IP60" s="202" t="s">
        <v>943</v>
      </c>
      <c r="IQ60" s="202" t="s">
        <v>943</v>
      </c>
      <c r="IR60" s="202" t="s">
        <v>943</v>
      </c>
      <c r="IS60" s="202" t="s">
        <v>943</v>
      </c>
    </row>
    <row r="61" spans="2:253" ht="12.75" hidden="1" customHeight="1" x14ac:dyDescent="0.2">
      <c r="B61" s="67" t="s">
        <v>937</v>
      </c>
      <c r="C61" s="67">
        <v>9200233</v>
      </c>
      <c r="D61" s="153"/>
      <c r="E61" s="157"/>
      <c r="F61" s="155" t="s">
        <v>954</v>
      </c>
      <c r="G61" s="156" t="s">
        <v>955</v>
      </c>
      <c r="H61" s="157"/>
      <c r="I61" s="158"/>
      <c r="J61" s="159" t="str">
        <f t="shared" si="85"/>
        <v>UNKNOWN</v>
      </c>
      <c r="K61" s="160"/>
      <c r="L61" s="160"/>
      <c r="M61" s="194" t="s">
        <v>944</v>
      </c>
      <c r="N61" s="194" t="s">
        <v>944</v>
      </c>
      <c r="O61" s="194" t="s">
        <v>944</v>
      </c>
      <c r="P61" s="195" t="s">
        <v>944</v>
      </c>
      <c r="Q61" s="164"/>
      <c r="R61" s="196" t="s">
        <v>944</v>
      </c>
      <c r="S61" s="196" t="s">
        <v>944</v>
      </c>
      <c r="T61" s="196" t="s">
        <v>944</v>
      </c>
      <c r="U61" s="196" t="s">
        <v>944</v>
      </c>
      <c r="V61" s="196" t="s">
        <v>944</v>
      </c>
      <c r="W61" s="163" t="str">
        <f t="shared" si="86"/>
        <v/>
      </c>
      <c r="X61" s="196" t="s">
        <v>944</v>
      </c>
      <c r="Y61" s="196" t="s">
        <v>944</v>
      </c>
      <c r="Z61" s="196" t="s">
        <v>944</v>
      </c>
      <c r="AA61" s="169"/>
      <c r="AB61" s="169"/>
      <c r="AC61" s="168" t="str">
        <f t="shared" si="87"/>
        <v>_</v>
      </c>
      <c r="AD61" s="169"/>
      <c r="AE61" s="169"/>
      <c r="AF61" s="168" t="str">
        <f t="shared" si="88"/>
        <v>_</v>
      </c>
      <c r="AG61" s="196" t="s">
        <v>944</v>
      </c>
      <c r="AH61" s="196" t="s">
        <v>944</v>
      </c>
      <c r="AI61" s="196" t="s">
        <v>944</v>
      </c>
      <c r="AJ61" s="196" t="s">
        <v>944</v>
      </c>
      <c r="AK61" s="196" t="s">
        <v>944</v>
      </c>
      <c r="AL61" s="196" t="s">
        <v>944</v>
      </c>
      <c r="AM61" s="196" t="s">
        <v>944</v>
      </c>
      <c r="AN61" s="196" t="s">
        <v>944</v>
      </c>
      <c r="AO61" s="196" t="s">
        <v>944</v>
      </c>
      <c r="AP61" s="196" t="s">
        <v>944</v>
      </c>
      <c r="AQ61" s="198" t="s">
        <v>944</v>
      </c>
      <c r="AR61" s="199" t="s">
        <v>944</v>
      </c>
      <c r="AS61" s="199" t="s">
        <v>944</v>
      </c>
      <c r="AT61" s="199" t="s">
        <v>944</v>
      </c>
      <c r="AU61" s="199" t="s">
        <v>944</v>
      </c>
      <c r="AV61" s="199" t="s">
        <v>944</v>
      </c>
      <c r="AW61" s="199" t="s">
        <v>944</v>
      </c>
      <c r="AX61" s="199" t="s">
        <v>944</v>
      </c>
      <c r="AY61" s="199" t="s">
        <v>944</v>
      </c>
      <c r="AZ61" s="199" t="s">
        <v>944</v>
      </c>
      <c r="BA61" s="199" t="s">
        <v>944</v>
      </c>
      <c r="BB61" s="199" t="s">
        <v>944</v>
      </c>
      <c r="BC61" s="199" t="s">
        <v>944</v>
      </c>
      <c r="BD61" s="199" t="s">
        <v>944</v>
      </c>
      <c r="BE61" s="172"/>
      <c r="BF61" s="173"/>
      <c r="BG61" s="174"/>
      <c r="BH61" s="200" t="s">
        <v>944</v>
      </c>
      <c r="BI61" s="176" t="str">
        <f t="shared" si="89"/>
        <v/>
      </c>
      <c r="BJ61" s="177"/>
      <c r="BK61" s="178">
        <f t="shared" si="90"/>
        <v>0</v>
      </c>
      <c r="BL61" s="178">
        <f t="shared" si="91"/>
        <v>0</v>
      </c>
      <c r="BM61" s="179"/>
      <c r="BN61" s="179"/>
      <c r="BO61" s="179"/>
      <c r="BP61" s="179"/>
      <c r="BQ61" s="179"/>
      <c r="BR61" s="176">
        <f t="shared" si="92"/>
        <v>0</v>
      </c>
      <c r="BS61" s="176">
        <f t="shared" si="93"/>
        <v>0</v>
      </c>
      <c r="BT61" s="180">
        <f t="shared" si="94"/>
        <v>0</v>
      </c>
      <c r="BU61" s="181">
        <f t="shared" si="95"/>
        <v>0</v>
      </c>
      <c r="BV61" s="182" t="str">
        <f t="shared" si="96"/>
        <v/>
      </c>
      <c r="BW61" s="183">
        <f t="shared" si="97"/>
        <v>0</v>
      </c>
      <c r="BX61" s="183">
        <f t="shared" si="98"/>
        <v>0</v>
      </c>
      <c r="BY61" s="199" t="s">
        <v>944</v>
      </c>
      <c r="BZ61" s="184">
        <f t="shared" si="99"/>
        <v>0</v>
      </c>
      <c r="CA61" s="184">
        <f t="shared" si="99"/>
        <v>0</v>
      </c>
      <c r="CB61" s="184">
        <f t="shared" si="99"/>
        <v>0</v>
      </c>
      <c r="CC61" s="184">
        <f t="shared" si="99"/>
        <v>0</v>
      </c>
      <c r="CD61" s="184">
        <f t="shared" si="99"/>
        <v>0</v>
      </c>
      <c r="CE61" s="184">
        <f t="shared" si="99"/>
        <v>0</v>
      </c>
      <c r="CF61" s="184">
        <f t="shared" si="99"/>
        <v>0</v>
      </c>
      <c r="CG61" s="184">
        <f t="shared" si="99"/>
        <v>0</v>
      </c>
      <c r="CH61" s="184">
        <f t="shared" si="99"/>
        <v>0</v>
      </c>
      <c r="CI61" s="184">
        <f t="shared" si="99"/>
        <v>0</v>
      </c>
      <c r="CJ61" s="184">
        <f t="shared" si="99"/>
        <v>0</v>
      </c>
      <c r="CK61" s="184">
        <f t="shared" si="99"/>
        <v>0</v>
      </c>
      <c r="CL61" s="184">
        <f t="shared" si="99"/>
        <v>0</v>
      </c>
      <c r="CM61" s="181">
        <f t="shared" si="100"/>
        <v>0</v>
      </c>
      <c r="CN61" s="185"/>
      <c r="CO61" s="185"/>
      <c r="CP61" s="185"/>
      <c r="CQ61" s="185"/>
      <c r="CR61" s="185"/>
      <c r="CS61" s="185"/>
      <c r="CT61" s="176">
        <f t="shared" si="101"/>
        <v>0</v>
      </c>
      <c r="CU61" s="176">
        <f t="shared" si="101"/>
        <v>0</v>
      </c>
      <c r="CV61" s="176">
        <f t="shared" si="101"/>
        <v>0</v>
      </c>
      <c r="CW61" s="176">
        <f t="shared" si="101"/>
        <v>0</v>
      </c>
      <c r="CX61" s="176">
        <f t="shared" si="101"/>
        <v>0</v>
      </c>
      <c r="CY61" s="176">
        <f t="shared" si="101"/>
        <v>0</v>
      </c>
      <c r="CZ61" s="200" t="s">
        <v>944</v>
      </c>
      <c r="DA61" s="201" t="s">
        <v>944</v>
      </c>
      <c r="DB61" s="67">
        <f>IF(V61:V98="Yes",0,IF(FB61="",IF(ISERROR(VLOOKUP(BH61,$A$25024:$B$25027,2,FALSE)),0,VLOOKUP(BH61,$A$25024:$B$25027,2,FALSE)),FB61))</f>
        <v>0</v>
      </c>
      <c r="DC61" s="67">
        <f t="shared" si="102"/>
        <v>0</v>
      </c>
      <c r="DD61" s="67">
        <f t="shared" si="103"/>
        <v>0</v>
      </c>
      <c r="DE61" s="202">
        <v>170</v>
      </c>
      <c r="DF61" s="202">
        <v>1400000</v>
      </c>
      <c r="DG61" s="67">
        <f t="shared" si="104"/>
        <v>8235.2900000000009</v>
      </c>
      <c r="DH61" s="67">
        <f t="shared" si="105"/>
        <v>0</v>
      </c>
      <c r="DI61" s="67">
        <f t="shared" si="106"/>
        <v>0</v>
      </c>
      <c r="DJ61" s="188">
        <f t="shared" si="107"/>
        <v>0</v>
      </c>
      <c r="DK61" s="188">
        <f t="shared" si="107"/>
        <v>0</v>
      </c>
      <c r="DL61" s="188">
        <f t="shared" si="107"/>
        <v>0</v>
      </c>
      <c r="DM61" s="188">
        <f t="shared" si="107"/>
        <v>0</v>
      </c>
      <c r="DN61" s="188">
        <f t="shared" si="107"/>
        <v>0</v>
      </c>
      <c r="DO61" s="188">
        <f t="shared" si="107"/>
        <v>0</v>
      </c>
      <c r="DP61" s="188">
        <f t="shared" si="107"/>
        <v>0</v>
      </c>
      <c r="DQ61" s="188">
        <f t="shared" si="107"/>
        <v>0</v>
      </c>
      <c r="DR61" s="188">
        <f t="shared" si="107"/>
        <v>0</v>
      </c>
      <c r="DS61" s="188">
        <f t="shared" si="107"/>
        <v>0</v>
      </c>
      <c r="DT61" s="188">
        <f t="shared" si="107"/>
        <v>0</v>
      </c>
      <c r="DU61" s="188">
        <f t="shared" si="107"/>
        <v>0</v>
      </c>
      <c r="DV61" s="188">
        <f t="shared" si="107"/>
        <v>0</v>
      </c>
      <c r="DW61" s="67">
        <f t="shared" si="108"/>
        <v>0</v>
      </c>
      <c r="DX61" s="67">
        <f t="shared" si="108"/>
        <v>0</v>
      </c>
      <c r="DY61" s="67">
        <f t="shared" si="108"/>
        <v>0</v>
      </c>
      <c r="DZ61" s="67">
        <f t="shared" si="108"/>
        <v>0</v>
      </c>
      <c r="EA61" s="67">
        <f t="shared" si="108"/>
        <v>0</v>
      </c>
      <c r="EB61" s="67">
        <f t="shared" si="108"/>
        <v>0</v>
      </c>
      <c r="EC61" s="67">
        <f t="shared" si="108"/>
        <v>0</v>
      </c>
      <c r="ED61" s="67">
        <f t="shared" si="108"/>
        <v>0</v>
      </c>
      <c r="EE61" s="67">
        <f t="shared" si="108"/>
        <v>0</v>
      </c>
      <c r="EF61" s="67">
        <f t="shared" si="108"/>
        <v>0</v>
      </c>
      <c r="EG61" s="67">
        <f t="shared" si="108"/>
        <v>0</v>
      </c>
      <c r="EH61" s="67">
        <f t="shared" si="108"/>
        <v>0</v>
      </c>
      <c r="EI61" s="67">
        <f t="shared" si="108"/>
        <v>0</v>
      </c>
      <c r="EJ61" s="203">
        <v>336.9</v>
      </c>
      <c r="EK61" s="203">
        <v>778.61</v>
      </c>
      <c r="EL61" s="203">
        <v>1414.97</v>
      </c>
      <c r="EM61" s="203">
        <v>2021.39</v>
      </c>
      <c r="EN61" s="203">
        <v>988.24</v>
      </c>
      <c r="EO61" s="203">
        <v>875.94</v>
      </c>
      <c r="EP61" s="203">
        <v>239.57</v>
      </c>
      <c r="EQ61" s="203">
        <v>426.74</v>
      </c>
      <c r="ER61" s="203">
        <v>224.6</v>
      </c>
      <c r="ES61" s="203">
        <v>119.79</v>
      </c>
      <c r="ET61" s="203">
        <v>44.92</v>
      </c>
      <c r="EU61" s="203">
        <v>134.76</v>
      </c>
      <c r="EV61" s="203">
        <v>112.3</v>
      </c>
      <c r="EW61" s="67">
        <f t="shared" si="109"/>
        <v>1</v>
      </c>
      <c r="EX61" s="67">
        <f t="shared" si="110"/>
        <v>9999999</v>
      </c>
      <c r="EY61" s="67">
        <f t="shared" si="111"/>
        <v>1</v>
      </c>
      <c r="EZ61" s="67">
        <f t="shared" si="112"/>
        <v>9999999</v>
      </c>
      <c r="FA61" s="67">
        <f t="shared" si="113"/>
        <v>1</v>
      </c>
      <c r="FC61" s="202">
        <v>0</v>
      </c>
      <c r="FD61" s="67" t="str">
        <f t="shared" si="114"/>
        <v/>
      </c>
      <c r="FE61" s="202">
        <v>205011</v>
      </c>
      <c r="FF61" s="202">
        <v>8687703</v>
      </c>
      <c r="FG61" s="190">
        <f t="shared" si="115"/>
        <v>0</v>
      </c>
      <c r="FH61" s="190">
        <f t="shared" si="115"/>
        <v>0</v>
      </c>
      <c r="FI61" s="190">
        <f t="shared" si="115"/>
        <v>0</v>
      </c>
      <c r="FJ61" s="190">
        <f t="shared" si="115"/>
        <v>0</v>
      </c>
      <c r="FK61" s="190">
        <f t="shared" si="115"/>
        <v>0</v>
      </c>
      <c r="FL61" s="190">
        <f t="shared" si="115"/>
        <v>0</v>
      </c>
      <c r="FM61" s="190">
        <f t="shared" si="115"/>
        <v>0</v>
      </c>
      <c r="FN61" s="190">
        <f t="shared" si="115"/>
        <v>0</v>
      </c>
      <c r="FO61" s="190">
        <f t="shared" si="115"/>
        <v>0</v>
      </c>
      <c r="FP61" s="190">
        <f t="shared" si="115"/>
        <v>0</v>
      </c>
      <c r="FQ61" s="190">
        <f t="shared" si="115"/>
        <v>0</v>
      </c>
      <c r="FR61" s="190">
        <f t="shared" si="115"/>
        <v>0</v>
      </c>
      <c r="FS61" s="190">
        <f t="shared" si="115"/>
        <v>0</v>
      </c>
      <c r="HL61" s="204" t="s">
        <v>944</v>
      </c>
      <c r="HM61" s="204" t="s">
        <v>944</v>
      </c>
      <c r="HN61" s="204" t="s">
        <v>944</v>
      </c>
      <c r="HO61" s="204" t="s">
        <v>944</v>
      </c>
      <c r="HP61" s="205" t="s">
        <v>942</v>
      </c>
      <c r="HQ61" s="202">
        <v>0</v>
      </c>
      <c r="HR61" s="202" t="s">
        <v>942</v>
      </c>
      <c r="HS61" s="202">
        <v>0</v>
      </c>
      <c r="HT61" s="133">
        <f t="shared" ref="HT61:IF61" si="123">(BZ$61*$AB$61)*IF((0+($CN$61="X")+($CO$61="X")+($CP$61="X")+($CQ$61="X")+($CR$61="X")+($CS$61="X"))=0,0,1)</f>
        <v>0</v>
      </c>
      <c r="HU61" s="133">
        <f t="shared" si="123"/>
        <v>0</v>
      </c>
      <c r="HV61" s="133">
        <f t="shared" si="123"/>
        <v>0</v>
      </c>
      <c r="HW61" s="133">
        <f t="shared" si="123"/>
        <v>0</v>
      </c>
      <c r="HX61" s="133">
        <f t="shared" si="123"/>
        <v>0</v>
      </c>
      <c r="HY61" s="133">
        <f t="shared" si="123"/>
        <v>0</v>
      </c>
      <c r="HZ61" s="133">
        <f t="shared" si="123"/>
        <v>0</v>
      </c>
      <c r="IA61" s="133">
        <f t="shared" si="123"/>
        <v>0</v>
      </c>
      <c r="IB61" s="133">
        <f t="shared" si="123"/>
        <v>0</v>
      </c>
      <c r="IC61" s="133">
        <f t="shared" si="123"/>
        <v>0</v>
      </c>
      <c r="ID61" s="133">
        <f t="shared" si="123"/>
        <v>0</v>
      </c>
      <c r="IE61" s="133">
        <f t="shared" si="123"/>
        <v>0</v>
      </c>
      <c r="IF61" s="133">
        <f t="shared" si="123"/>
        <v>0</v>
      </c>
      <c r="IG61" s="202" t="s">
        <v>943</v>
      </c>
      <c r="IH61" s="202" t="s">
        <v>943</v>
      </c>
      <c r="II61" s="202" t="s">
        <v>943</v>
      </c>
      <c r="IJ61" s="202" t="s">
        <v>943</v>
      </c>
      <c r="IK61" s="202" t="s">
        <v>943</v>
      </c>
      <c r="IL61" s="202" t="s">
        <v>943</v>
      </c>
      <c r="IM61" s="202" t="s">
        <v>943</v>
      </c>
      <c r="IN61" s="202" t="s">
        <v>943</v>
      </c>
      <c r="IO61" s="202" t="s">
        <v>943</v>
      </c>
      <c r="IP61" s="202" t="s">
        <v>943</v>
      </c>
      <c r="IQ61" s="202" t="s">
        <v>943</v>
      </c>
      <c r="IR61" s="202" t="s">
        <v>943</v>
      </c>
      <c r="IS61" s="202" t="s">
        <v>943</v>
      </c>
    </row>
    <row r="62" spans="2:253" ht="12.75" hidden="1" customHeight="1" x14ac:dyDescent="0.2">
      <c r="B62" s="67" t="s">
        <v>937</v>
      </c>
      <c r="C62" s="67">
        <v>9200233</v>
      </c>
      <c r="D62" s="153"/>
      <c r="E62" s="157"/>
      <c r="F62" s="155" t="s">
        <v>954</v>
      </c>
      <c r="G62" s="156" t="s">
        <v>955</v>
      </c>
      <c r="H62" s="157"/>
      <c r="I62" s="158"/>
      <c r="J62" s="159" t="str">
        <f t="shared" si="85"/>
        <v>UNKNOWN</v>
      </c>
      <c r="K62" s="160"/>
      <c r="L62" s="160"/>
      <c r="M62" s="194" t="s">
        <v>944</v>
      </c>
      <c r="N62" s="194" t="s">
        <v>944</v>
      </c>
      <c r="O62" s="194" t="s">
        <v>944</v>
      </c>
      <c r="P62" s="195" t="s">
        <v>944</v>
      </c>
      <c r="Q62" s="164"/>
      <c r="R62" s="196" t="s">
        <v>944</v>
      </c>
      <c r="S62" s="196" t="s">
        <v>944</v>
      </c>
      <c r="T62" s="196" t="s">
        <v>944</v>
      </c>
      <c r="U62" s="196" t="s">
        <v>944</v>
      </c>
      <c r="V62" s="196" t="s">
        <v>944</v>
      </c>
      <c r="W62" s="163" t="str">
        <f t="shared" si="86"/>
        <v/>
      </c>
      <c r="X62" s="196" t="s">
        <v>944</v>
      </c>
      <c r="Y62" s="196" t="s">
        <v>944</v>
      </c>
      <c r="Z62" s="196" t="s">
        <v>944</v>
      </c>
      <c r="AA62" s="169"/>
      <c r="AB62" s="169"/>
      <c r="AC62" s="168" t="str">
        <f t="shared" si="87"/>
        <v>_</v>
      </c>
      <c r="AD62" s="169"/>
      <c r="AE62" s="169"/>
      <c r="AF62" s="168" t="str">
        <f t="shared" si="88"/>
        <v>_</v>
      </c>
      <c r="AG62" s="196" t="s">
        <v>944</v>
      </c>
      <c r="AH62" s="196" t="s">
        <v>944</v>
      </c>
      <c r="AI62" s="196" t="s">
        <v>944</v>
      </c>
      <c r="AJ62" s="196" t="s">
        <v>944</v>
      </c>
      <c r="AK62" s="196" t="s">
        <v>944</v>
      </c>
      <c r="AL62" s="196" t="s">
        <v>944</v>
      </c>
      <c r="AM62" s="196" t="s">
        <v>944</v>
      </c>
      <c r="AN62" s="196" t="s">
        <v>944</v>
      </c>
      <c r="AO62" s="196" t="s">
        <v>944</v>
      </c>
      <c r="AP62" s="196" t="s">
        <v>944</v>
      </c>
      <c r="AQ62" s="198" t="s">
        <v>944</v>
      </c>
      <c r="AR62" s="199" t="s">
        <v>944</v>
      </c>
      <c r="AS62" s="199" t="s">
        <v>944</v>
      </c>
      <c r="AT62" s="199" t="s">
        <v>944</v>
      </c>
      <c r="AU62" s="199" t="s">
        <v>944</v>
      </c>
      <c r="AV62" s="199" t="s">
        <v>944</v>
      </c>
      <c r="AW62" s="199" t="s">
        <v>944</v>
      </c>
      <c r="AX62" s="199" t="s">
        <v>944</v>
      </c>
      <c r="AY62" s="199" t="s">
        <v>944</v>
      </c>
      <c r="AZ62" s="199" t="s">
        <v>944</v>
      </c>
      <c r="BA62" s="199" t="s">
        <v>944</v>
      </c>
      <c r="BB62" s="199" t="s">
        <v>944</v>
      </c>
      <c r="BC62" s="199" t="s">
        <v>944</v>
      </c>
      <c r="BD62" s="199" t="s">
        <v>944</v>
      </c>
      <c r="BE62" s="172"/>
      <c r="BF62" s="173"/>
      <c r="BG62" s="174"/>
      <c r="BH62" s="200" t="s">
        <v>944</v>
      </c>
      <c r="BI62" s="176" t="str">
        <f t="shared" si="89"/>
        <v/>
      </c>
      <c r="BJ62" s="177"/>
      <c r="BK62" s="178">
        <f t="shared" si="90"/>
        <v>0</v>
      </c>
      <c r="BL62" s="178">
        <f t="shared" si="91"/>
        <v>0</v>
      </c>
      <c r="BM62" s="179"/>
      <c r="BN62" s="179"/>
      <c r="BO62" s="179"/>
      <c r="BP62" s="179"/>
      <c r="BQ62" s="179"/>
      <c r="BR62" s="176">
        <f t="shared" si="92"/>
        <v>0</v>
      </c>
      <c r="BS62" s="176">
        <f t="shared" si="93"/>
        <v>0</v>
      </c>
      <c r="BT62" s="180">
        <f t="shared" si="94"/>
        <v>0</v>
      </c>
      <c r="BU62" s="181">
        <f t="shared" si="95"/>
        <v>0</v>
      </c>
      <c r="BV62" s="182" t="str">
        <f t="shared" si="96"/>
        <v/>
      </c>
      <c r="BW62" s="183">
        <f t="shared" si="97"/>
        <v>0</v>
      </c>
      <c r="BX62" s="183">
        <f t="shared" si="98"/>
        <v>0</v>
      </c>
      <c r="BY62" s="199" t="s">
        <v>944</v>
      </c>
      <c r="BZ62" s="184">
        <f t="shared" si="99"/>
        <v>0</v>
      </c>
      <c r="CA62" s="184">
        <f t="shared" si="99"/>
        <v>0</v>
      </c>
      <c r="CB62" s="184">
        <f t="shared" si="99"/>
        <v>0</v>
      </c>
      <c r="CC62" s="184">
        <f t="shared" si="99"/>
        <v>0</v>
      </c>
      <c r="CD62" s="184">
        <f t="shared" si="99"/>
        <v>0</v>
      </c>
      <c r="CE62" s="184">
        <f t="shared" si="99"/>
        <v>0</v>
      </c>
      <c r="CF62" s="184">
        <f t="shared" si="99"/>
        <v>0</v>
      </c>
      <c r="CG62" s="184">
        <f t="shared" si="99"/>
        <v>0</v>
      </c>
      <c r="CH62" s="184">
        <f t="shared" si="99"/>
        <v>0</v>
      </c>
      <c r="CI62" s="184">
        <f t="shared" si="99"/>
        <v>0</v>
      </c>
      <c r="CJ62" s="184">
        <f t="shared" si="99"/>
        <v>0</v>
      </c>
      <c r="CK62" s="184">
        <f t="shared" si="99"/>
        <v>0</v>
      </c>
      <c r="CL62" s="184">
        <f t="shared" si="99"/>
        <v>0</v>
      </c>
      <c r="CM62" s="181">
        <f t="shared" si="100"/>
        <v>0</v>
      </c>
      <c r="CN62" s="185"/>
      <c r="CO62" s="185"/>
      <c r="CP62" s="185"/>
      <c r="CQ62" s="185"/>
      <c r="CR62" s="185"/>
      <c r="CS62" s="185"/>
      <c r="CT62" s="176">
        <f t="shared" si="101"/>
        <v>0</v>
      </c>
      <c r="CU62" s="176">
        <f t="shared" si="101"/>
        <v>0</v>
      </c>
      <c r="CV62" s="176">
        <f t="shared" si="101"/>
        <v>0</v>
      </c>
      <c r="CW62" s="176">
        <f t="shared" si="101"/>
        <v>0</v>
      </c>
      <c r="CX62" s="176">
        <f t="shared" si="101"/>
        <v>0</v>
      </c>
      <c r="CY62" s="176">
        <f t="shared" si="101"/>
        <v>0</v>
      </c>
      <c r="CZ62" s="200" t="s">
        <v>944</v>
      </c>
      <c r="DA62" s="201" t="s">
        <v>944</v>
      </c>
      <c r="DB62" s="67">
        <f>IF(V62:V98="Yes",0,IF(FB62="",IF(ISERROR(VLOOKUP(BH62,$A$25024:$B$25027,2,FALSE)),0,VLOOKUP(BH62,$A$25024:$B$25027,2,FALSE)),FB62))</f>
        <v>0</v>
      </c>
      <c r="DC62" s="67">
        <f t="shared" si="102"/>
        <v>0</v>
      </c>
      <c r="DD62" s="67">
        <f t="shared" si="103"/>
        <v>0</v>
      </c>
      <c r="DE62" s="202">
        <v>170</v>
      </c>
      <c r="DF62" s="202">
        <v>1400000</v>
      </c>
      <c r="DG62" s="67">
        <f t="shared" si="104"/>
        <v>8235.2900000000009</v>
      </c>
      <c r="DH62" s="67">
        <f t="shared" si="105"/>
        <v>0</v>
      </c>
      <c r="DI62" s="67">
        <f t="shared" si="106"/>
        <v>0</v>
      </c>
      <c r="DJ62" s="188">
        <f t="shared" si="107"/>
        <v>0</v>
      </c>
      <c r="DK62" s="188">
        <f t="shared" si="107"/>
        <v>0</v>
      </c>
      <c r="DL62" s="188">
        <f t="shared" si="107"/>
        <v>0</v>
      </c>
      <c r="DM62" s="188">
        <f t="shared" si="107"/>
        <v>0</v>
      </c>
      <c r="DN62" s="188">
        <f t="shared" si="107"/>
        <v>0</v>
      </c>
      <c r="DO62" s="188">
        <f t="shared" si="107"/>
        <v>0</v>
      </c>
      <c r="DP62" s="188">
        <f t="shared" si="107"/>
        <v>0</v>
      </c>
      <c r="DQ62" s="188">
        <f t="shared" si="107"/>
        <v>0</v>
      </c>
      <c r="DR62" s="188">
        <f t="shared" si="107"/>
        <v>0</v>
      </c>
      <c r="DS62" s="188">
        <f t="shared" si="107"/>
        <v>0</v>
      </c>
      <c r="DT62" s="188">
        <f t="shared" si="107"/>
        <v>0</v>
      </c>
      <c r="DU62" s="188">
        <f t="shared" si="107"/>
        <v>0</v>
      </c>
      <c r="DV62" s="188">
        <f t="shared" si="107"/>
        <v>0</v>
      </c>
      <c r="DW62" s="67">
        <f t="shared" si="108"/>
        <v>0</v>
      </c>
      <c r="DX62" s="67">
        <f t="shared" si="108"/>
        <v>0</v>
      </c>
      <c r="DY62" s="67">
        <f t="shared" si="108"/>
        <v>0</v>
      </c>
      <c r="DZ62" s="67">
        <f t="shared" si="108"/>
        <v>0</v>
      </c>
      <c r="EA62" s="67">
        <f t="shared" si="108"/>
        <v>0</v>
      </c>
      <c r="EB62" s="67">
        <f t="shared" si="108"/>
        <v>0</v>
      </c>
      <c r="EC62" s="67">
        <f t="shared" si="108"/>
        <v>0</v>
      </c>
      <c r="ED62" s="67">
        <f t="shared" si="108"/>
        <v>0</v>
      </c>
      <c r="EE62" s="67">
        <f t="shared" si="108"/>
        <v>0</v>
      </c>
      <c r="EF62" s="67">
        <f t="shared" si="108"/>
        <v>0</v>
      </c>
      <c r="EG62" s="67">
        <f t="shared" si="108"/>
        <v>0</v>
      </c>
      <c r="EH62" s="67">
        <f t="shared" si="108"/>
        <v>0</v>
      </c>
      <c r="EI62" s="67">
        <f t="shared" si="108"/>
        <v>0</v>
      </c>
      <c r="EJ62" s="203">
        <v>336.9</v>
      </c>
      <c r="EK62" s="203">
        <v>778.61</v>
      </c>
      <c r="EL62" s="203">
        <v>1414.97</v>
      </c>
      <c r="EM62" s="203">
        <v>2021.39</v>
      </c>
      <c r="EN62" s="203">
        <v>988.24</v>
      </c>
      <c r="EO62" s="203">
        <v>875.94</v>
      </c>
      <c r="EP62" s="203">
        <v>239.57</v>
      </c>
      <c r="EQ62" s="203">
        <v>426.74</v>
      </c>
      <c r="ER62" s="203">
        <v>224.6</v>
      </c>
      <c r="ES62" s="203">
        <v>119.79</v>
      </c>
      <c r="ET62" s="203">
        <v>44.92</v>
      </c>
      <c r="EU62" s="203">
        <v>134.76</v>
      </c>
      <c r="EV62" s="203">
        <v>112.3</v>
      </c>
      <c r="EW62" s="67">
        <f t="shared" si="109"/>
        <v>1</v>
      </c>
      <c r="EX62" s="67">
        <f t="shared" si="110"/>
        <v>9999999</v>
      </c>
      <c r="EY62" s="67">
        <f t="shared" si="111"/>
        <v>1</v>
      </c>
      <c r="EZ62" s="67">
        <f t="shared" si="112"/>
        <v>9999999</v>
      </c>
      <c r="FA62" s="67">
        <f t="shared" si="113"/>
        <v>1</v>
      </c>
      <c r="FC62" s="202">
        <v>0</v>
      </c>
      <c r="FD62" s="67" t="str">
        <f t="shared" si="114"/>
        <v/>
      </c>
      <c r="FE62" s="202">
        <v>205011</v>
      </c>
      <c r="FF62" s="202">
        <v>8687704</v>
      </c>
      <c r="FG62" s="190">
        <f t="shared" si="115"/>
        <v>0</v>
      </c>
      <c r="FH62" s="190">
        <f t="shared" si="115"/>
        <v>0</v>
      </c>
      <c r="FI62" s="190">
        <f t="shared" si="115"/>
        <v>0</v>
      </c>
      <c r="FJ62" s="190">
        <f t="shared" si="115"/>
        <v>0</v>
      </c>
      <c r="FK62" s="190">
        <f t="shared" si="115"/>
        <v>0</v>
      </c>
      <c r="FL62" s="190">
        <f t="shared" si="115"/>
        <v>0</v>
      </c>
      <c r="FM62" s="190">
        <f t="shared" si="115"/>
        <v>0</v>
      </c>
      <c r="FN62" s="190">
        <f t="shared" si="115"/>
        <v>0</v>
      </c>
      <c r="FO62" s="190">
        <f t="shared" si="115"/>
        <v>0</v>
      </c>
      <c r="FP62" s="190">
        <f t="shared" si="115"/>
        <v>0</v>
      </c>
      <c r="FQ62" s="190">
        <f t="shared" si="115"/>
        <v>0</v>
      </c>
      <c r="FR62" s="190">
        <f t="shared" si="115"/>
        <v>0</v>
      </c>
      <c r="FS62" s="190">
        <f t="shared" si="115"/>
        <v>0</v>
      </c>
      <c r="HL62" s="204" t="s">
        <v>944</v>
      </c>
      <c r="HM62" s="204" t="s">
        <v>944</v>
      </c>
      <c r="HN62" s="204" t="s">
        <v>944</v>
      </c>
      <c r="HO62" s="204" t="s">
        <v>944</v>
      </c>
      <c r="HP62" s="205" t="s">
        <v>942</v>
      </c>
      <c r="HQ62" s="202">
        <v>0</v>
      </c>
      <c r="HR62" s="202" t="s">
        <v>942</v>
      </c>
      <c r="HS62" s="202">
        <v>0</v>
      </c>
      <c r="HT62" s="133">
        <f t="shared" ref="HT62:IF62" si="124">(BZ$62*$AB$62)*IF((0+($CN$62="X")+($CO$62="X")+($CP$62="X")+($CQ$62="X")+($CR$62="X")+($CS$62="X"))=0,0,1)</f>
        <v>0</v>
      </c>
      <c r="HU62" s="133">
        <f t="shared" si="124"/>
        <v>0</v>
      </c>
      <c r="HV62" s="133">
        <f t="shared" si="124"/>
        <v>0</v>
      </c>
      <c r="HW62" s="133">
        <f t="shared" si="124"/>
        <v>0</v>
      </c>
      <c r="HX62" s="133">
        <f t="shared" si="124"/>
        <v>0</v>
      </c>
      <c r="HY62" s="133">
        <f t="shared" si="124"/>
        <v>0</v>
      </c>
      <c r="HZ62" s="133">
        <f t="shared" si="124"/>
        <v>0</v>
      </c>
      <c r="IA62" s="133">
        <f t="shared" si="124"/>
        <v>0</v>
      </c>
      <c r="IB62" s="133">
        <f t="shared" si="124"/>
        <v>0</v>
      </c>
      <c r="IC62" s="133">
        <f t="shared" si="124"/>
        <v>0</v>
      </c>
      <c r="ID62" s="133">
        <f t="shared" si="124"/>
        <v>0</v>
      </c>
      <c r="IE62" s="133">
        <f t="shared" si="124"/>
        <v>0</v>
      </c>
      <c r="IF62" s="133">
        <f t="shared" si="124"/>
        <v>0</v>
      </c>
      <c r="IG62" s="202" t="s">
        <v>943</v>
      </c>
      <c r="IH62" s="202" t="s">
        <v>943</v>
      </c>
      <c r="II62" s="202" t="s">
        <v>943</v>
      </c>
      <c r="IJ62" s="202" t="s">
        <v>943</v>
      </c>
      <c r="IK62" s="202" t="s">
        <v>943</v>
      </c>
      <c r="IL62" s="202" t="s">
        <v>943</v>
      </c>
      <c r="IM62" s="202" t="s">
        <v>943</v>
      </c>
      <c r="IN62" s="202" t="s">
        <v>943</v>
      </c>
      <c r="IO62" s="202" t="s">
        <v>943</v>
      </c>
      <c r="IP62" s="202" t="s">
        <v>943</v>
      </c>
      <c r="IQ62" s="202" t="s">
        <v>943</v>
      </c>
      <c r="IR62" s="202" t="s">
        <v>943</v>
      </c>
      <c r="IS62" s="202" t="s">
        <v>943</v>
      </c>
    </row>
    <row r="63" spans="2:253" ht="12.75" hidden="1" customHeight="1" x14ac:dyDescent="0.2">
      <c r="B63" s="67" t="s">
        <v>937</v>
      </c>
      <c r="C63" s="67">
        <v>9200233</v>
      </c>
      <c r="D63" s="153"/>
      <c r="E63" s="157"/>
      <c r="F63" s="155" t="s">
        <v>954</v>
      </c>
      <c r="G63" s="156" t="s">
        <v>955</v>
      </c>
      <c r="H63" s="157"/>
      <c r="I63" s="158"/>
      <c r="J63" s="159" t="str">
        <f t="shared" si="85"/>
        <v>UNKNOWN</v>
      </c>
      <c r="K63" s="160"/>
      <c r="L63" s="160"/>
      <c r="M63" s="194" t="s">
        <v>944</v>
      </c>
      <c r="N63" s="194" t="s">
        <v>944</v>
      </c>
      <c r="O63" s="194" t="s">
        <v>944</v>
      </c>
      <c r="P63" s="195" t="s">
        <v>944</v>
      </c>
      <c r="Q63" s="164"/>
      <c r="R63" s="196" t="s">
        <v>944</v>
      </c>
      <c r="S63" s="196" t="s">
        <v>944</v>
      </c>
      <c r="T63" s="196" t="s">
        <v>944</v>
      </c>
      <c r="U63" s="196" t="s">
        <v>944</v>
      </c>
      <c r="V63" s="196" t="s">
        <v>944</v>
      </c>
      <c r="W63" s="163" t="str">
        <f t="shared" si="86"/>
        <v/>
      </c>
      <c r="X63" s="196" t="s">
        <v>944</v>
      </c>
      <c r="Y63" s="196" t="s">
        <v>944</v>
      </c>
      <c r="Z63" s="196" t="s">
        <v>944</v>
      </c>
      <c r="AA63" s="169"/>
      <c r="AB63" s="169"/>
      <c r="AC63" s="168" t="str">
        <f t="shared" si="87"/>
        <v>_</v>
      </c>
      <c r="AD63" s="169"/>
      <c r="AE63" s="169"/>
      <c r="AF63" s="168" t="str">
        <f t="shared" si="88"/>
        <v>_</v>
      </c>
      <c r="AG63" s="196" t="s">
        <v>944</v>
      </c>
      <c r="AH63" s="196" t="s">
        <v>944</v>
      </c>
      <c r="AI63" s="196" t="s">
        <v>944</v>
      </c>
      <c r="AJ63" s="196" t="s">
        <v>944</v>
      </c>
      <c r="AK63" s="196" t="s">
        <v>944</v>
      </c>
      <c r="AL63" s="196" t="s">
        <v>944</v>
      </c>
      <c r="AM63" s="196" t="s">
        <v>944</v>
      </c>
      <c r="AN63" s="196" t="s">
        <v>944</v>
      </c>
      <c r="AO63" s="196" t="s">
        <v>944</v>
      </c>
      <c r="AP63" s="196" t="s">
        <v>944</v>
      </c>
      <c r="AQ63" s="198" t="s">
        <v>944</v>
      </c>
      <c r="AR63" s="199" t="s">
        <v>944</v>
      </c>
      <c r="AS63" s="199" t="s">
        <v>944</v>
      </c>
      <c r="AT63" s="199" t="s">
        <v>944</v>
      </c>
      <c r="AU63" s="199" t="s">
        <v>944</v>
      </c>
      <c r="AV63" s="199" t="s">
        <v>944</v>
      </c>
      <c r="AW63" s="199" t="s">
        <v>944</v>
      </c>
      <c r="AX63" s="199" t="s">
        <v>944</v>
      </c>
      <c r="AY63" s="199" t="s">
        <v>944</v>
      </c>
      <c r="AZ63" s="199" t="s">
        <v>944</v>
      </c>
      <c r="BA63" s="199" t="s">
        <v>944</v>
      </c>
      <c r="BB63" s="199" t="s">
        <v>944</v>
      </c>
      <c r="BC63" s="199" t="s">
        <v>944</v>
      </c>
      <c r="BD63" s="199" t="s">
        <v>944</v>
      </c>
      <c r="BE63" s="172"/>
      <c r="BF63" s="173"/>
      <c r="BG63" s="174"/>
      <c r="BH63" s="200" t="s">
        <v>944</v>
      </c>
      <c r="BI63" s="176" t="str">
        <f t="shared" si="89"/>
        <v/>
      </c>
      <c r="BJ63" s="177"/>
      <c r="BK63" s="178">
        <f t="shared" si="90"/>
        <v>0</v>
      </c>
      <c r="BL63" s="178">
        <f t="shared" si="91"/>
        <v>0</v>
      </c>
      <c r="BM63" s="179"/>
      <c r="BN63" s="179"/>
      <c r="BO63" s="179"/>
      <c r="BP63" s="179"/>
      <c r="BQ63" s="179"/>
      <c r="BR63" s="176">
        <f t="shared" si="92"/>
        <v>0</v>
      </c>
      <c r="BS63" s="176">
        <f t="shared" si="93"/>
        <v>0</v>
      </c>
      <c r="BT63" s="180">
        <f t="shared" si="94"/>
        <v>0</v>
      </c>
      <c r="BU63" s="181">
        <f t="shared" si="95"/>
        <v>0</v>
      </c>
      <c r="BV63" s="182" t="str">
        <f t="shared" si="96"/>
        <v/>
      </c>
      <c r="BW63" s="183">
        <f t="shared" si="97"/>
        <v>0</v>
      </c>
      <c r="BX63" s="183">
        <f t="shared" si="98"/>
        <v>0</v>
      </c>
      <c r="BY63" s="199" t="s">
        <v>944</v>
      </c>
      <c r="BZ63" s="184">
        <f t="shared" si="99"/>
        <v>0</v>
      </c>
      <c r="CA63" s="184">
        <f t="shared" si="99"/>
        <v>0</v>
      </c>
      <c r="CB63" s="184">
        <f t="shared" si="99"/>
        <v>0</v>
      </c>
      <c r="CC63" s="184">
        <f t="shared" si="99"/>
        <v>0</v>
      </c>
      <c r="CD63" s="184">
        <f t="shared" si="99"/>
        <v>0</v>
      </c>
      <c r="CE63" s="184">
        <f t="shared" si="99"/>
        <v>0</v>
      </c>
      <c r="CF63" s="184">
        <f t="shared" si="99"/>
        <v>0</v>
      </c>
      <c r="CG63" s="184">
        <f t="shared" si="99"/>
        <v>0</v>
      </c>
      <c r="CH63" s="184">
        <f t="shared" si="99"/>
        <v>0</v>
      </c>
      <c r="CI63" s="184">
        <f t="shared" si="99"/>
        <v>0</v>
      </c>
      <c r="CJ63" s="184">
        <f t="shared" si="99"/>
        <v>0</v>
      </c>
      <c r="CK63" s="184">
        <f t="shared" si="99"/>
        <v>0</v>
      </c>
      <c r="CL63" s="184">
        <f t="shared" si="99"/>
        <v>0</v>
      </c>
      <c r="CM63" s="181">
        <f t="shared" si="100"/>
        <v>0</v>
      </c>
      <c r="CN63" s="185"/>
      <c r="CO63" s="185"/>
      <c r="CP63" s="185"/>
      <c r="CQ63" s="185"/>
      <c r="CR63" s="185"/>
      <c r="CS63" s="185"/>
      <c r="CT63" s="176">
        <f t="shared" si="101"/>
        <v>0</v>
      </c>
      <c r="CU63" s="176">
        <f t="shared" si="101"/>
        <v>0</v>
      </c>
      <c r="CV63" s="176">
        <f t="shared" si="101"/>
        <v>0</v>
      </c>
      <c r="CW63" s="176">
        <f t="shared" si="101"/>
        <v>0</v>
      </c>
      <c r="CX63" s="176">
        <f t="shared" si="101"/>
        <v>0</v>
      </c>
      <c r="CY63" s="176">
        <f t="shared" si="101"/>
        <v>0</v>
      </c>
      <c r="CZ63" s="200" t="s">
        <v>944</v>
      </c>
      <c r="DA63" s="201" t="s">
        <v>944</v>
      </c>
      <c r="DB63" s="67">
        <f>IF(V63:V98="Yes",0,IF(FB63="",IF(ISERROR(VLOOKUP(BH63,$A$25024:$B$25027,2,FALSE)),0,VLOOKUP(BH63,$A$25024:$B$25027,2,FALSE)),FB63))</f>
        <v>0</v>
      </c>
      <c r="DC63" s="67">
        <f t="shared" si="102"/>
        <v>0</v>
      </c>
      <c r="DD63" s="67">
        <f t="shared" si="103"/>
        <v>0</v>
      </c>
      <c r="DE63" s="202">
        <v>170</v>
      </c>
      <c r="DF63" s="202">
        <v>1400000</v>
      </c>
      <c r="DG63" s="67">
        <f t="shared" si="104"/>
        <v>8235.2900000000009</v>
      </c>
      <c r="DH63" s="67">
        <f t="shared" si="105"/>
        <v>0</v>
      </c>
      <c r="DI63" s="67">
        <f t="shared" si="106"/>
        <v>0</v>
      </c>
      <c r="DJ63" s="188">
        <f t="shared" si="107"/>
        <v>0</v>
      </c>
      <c r="DK63" s="188">
        <f t="shared" si="107"/>
        <v>0</v>
      </c>
      <c r="DL63" s="188">
        <f t="shared" si="107"/>
        <v>0</v>
      </c>
      <c r="DM63" s="188">
        <f t="shared" si="107"/>
        <v>0</v>
      </c>
      <c r="DN63" s="188">
        <f t="shared" si="107"/>
        <v>0</v>
      </c>
      <c r="DO63" s="188">
        <f t="shared" si="107"/>
        <v>0</v>
      </c>
      <c r="DP63" s="188">
        <f t="shared" si="107"/>
        <v>0</v>
      </c>
      <c r="DQ63" s="188">
        <f t="shared" si="107"/>
        <v>0</v>
      </c>
      <c r="DR63" s="188">
        <f t="shared" si="107"/>
        <v>0</v>
      </c>
      <c r="DS63" s="188">
        <f t="shared" si="107"/>
        <v>0</v>
      </c>
      <c r="DT63" s="188">
        <f t="shared" si="107"/>
        <v>0</v>
      </c>
      <c r="DU63" s="188">
        <f t="shared" si="107"/>
        <v>0</v>
      </c>
      <c r="DV63" s="188">
        <f t="shared" si="107"/>
        <v>0</v>
      </c>
      <c r="DW63" s="67">
        <f t="shared" si="108"/>
        <v>0</v>
      </c>
      <c r="DX63" s="67">
        <f t="shared" si="108"/>
        <v>0</v>
      </c>
      <c r="DY63" s="67">
        <f t="shared" si="108"/>
        <v>0</v>
      </c>
      <c r="DZ63" s="67">
        <f t="shared" si="108"/>
        <v>0</v>
      </c>
      <c r="EA63" s="67">
        <f t="shared" si="108"/>
        <v>0</v>
      </c>
      <c r="EB63" s="67">
        <f t="shared" si="108"/>
        <v>0</v>
      </c>
      <c r="EC63" s="67">
        <f t="shared" si="108"/>
        <v>0</v>
      </c>
      <c r="ED63" s="67">
        <f t="shared" si="108"/>
        <v>0</v>
      </c>
      <c r="EE63" s="67">
        <f t="shared" si="108"/>
        <v>0</v>
      </c>
      <c r="EF63" s="67">
        <f t="shared" si="108"/>
        <v>0</v>
      </c>
      <c r="EG63" s="67">
        <f t="shared" si="108"/>
        <v>0</v>
      </c>
      <c r="EH63" s="67">
        <f t="shared" si="108"/>
        <v>0</v>
      </c>
      <c r="EI63" s="67">
        <f t="shared" si="108"/>
        <v>0</v>
      </c>
      <c r="EJ63" s="203">
        <v>336.9</v>
      </c>
      <c r="EK63" s="203">
        <v>778.61</v>
      </c>
      <c r="EL63" s="203">
        <v>1414.97</v>
      </c>
      <c r="EM63" s="203">
        <v>2021.39</v>
      </c>
      <c r="EN63" s="203">
        <v>988.24</v>
      </c>
      <c r="EO63" s="203">
        <v>875.94</v>
      </c>
      <c r="EP63" s="203">
        <v>239.57</v>
      </c>
      <c r="EQ63" s="203">
        <v>426.74</v>
      </c>
      <c r="ER63" s="203">
        <v>224.6</v>
      </c>
      <c r="ES63" s="203">
        <v>119.79</v>
      </c>
      <c r="ET63" s="203">
        <v>44.92</v>
      </c>
      <c r="EU63" s="203">
        <v>134.76</v>
      </c>
      <c r="EV63" s="203">
        <v>112.3</v>
      </c>
      <c r="EW63" s="67">
        <f t="shared" si="109"/>
        <v>1</v>
      </c>
      <c r="EX63" s="67">
        <f t="shared" si="110"/>
        <v>9999999</v>
      </c>
      <c r="EY63" s="67">
        <f t="shared" si="111"/>
        <v>1</v>
      </c>
      <c r="EZ63" s="67">
        <f t="shared" si="112"/>
        <v>9999999</v>
      </c>
      <c r="FA63" s="67">
        <f t="shared" si="113"/>
        <v>1</v>
      </c>
      <c r="FC63" s="202">
        <v>0</v>
      </c>
      <c r="FD63" s="67" t="str">
        <f t="shared" si="114"/>
        <v/>
      </c>
      <c r="FE63" s="202">
        <v>205011</v>
      </c>
      <c r="FF63" s="202">
        <v>8687705</v>
      </c>
      <c r="FG63" s="190">
        <f t="shared" si="115"/>
        <v>0</v>
      </c>
      <c r="FH63" s="190">
        <f t="shared" si="115"/>
        <v>0</v>
      </c>
      <c r="FI63" s="190">
        <f t="shared" si="115"/>
        <v>0</v>
      </c>
      <c r="FJ63" s="190">
        <f t="shared" si="115"/>
        <v>0</v>
      </c>
      <c r="FK63" s="190">
        <f t="shared" si="115"/>
        <v>0</v>
      </c>
      <c r="FL63" s="190">
        <f t="shared" si="115"/>
        <v>0</v>
      </c>
      <c r="FM63" s="190">
        <f t="shared" si="115"/>
        <v>0</v>
      </c>
      <c r="FN63" s="190">
        <f t="shared" si="115"/>
        <v>0</v>
      </c>
      <c r="FO63" s="190">
        <f t="shared" si="115"/>
        <v>0</v>
      </c>
      <c r="FP63" s="190">
        <f t="shared" si="115"/>
        <v>0</v>
      </c>
      <c r="FQ63" s="190">
        <f t="shared" si="115"/>
        <v>0</v>
      </c>
      <c r="FR63" s="190">
        <f t="shared" si="115"/>
        <v>0</v>
      </c>
      <c r="FS63" s="190">
        <f t="shared" si="115"/>
        <v>0</v>
      </c>
      <c r="HL63" s="204" t="s">
        <v>944</v>
      </c>
      <c r="HM63" s="204" t="s">
        <v>944</v>
      </c>
      <c r="HN63" s="204" t="s">
        <v>944</v>
      </c>
      <c r="HO63" s="204" t="s">
        <v>944</v>
      </c>
      <c r="HP63" s="205" t="s">
        <v>942</v>
      </c>
      <c r="HQ63" s="202">
        <v>0</v>
      </c>
      <c r="HR63" s="202" t="s">
        <v>942</v>
      </c>
      <c r="HS63" s="202">
        <v>0</v>
      </c>
      <c r="HT63" s="133">
        <f t="shared" ref="HT63:IF63" si="125">(BZ$63*$AB$63)*IF((0+($CN$63="X")+($CO$63="X")+($CP$63="X")+($CQ$63="X")+($CR$63="X")+($CS$63="X"))=0,0,1)</f>
        <v>0</v>
      </c>
      <c r="HU63" s="133">
        <f t="shared" si="125"/>
        <v>0</v>
      </c>
      <c r="HV63" s="133">
        <f t="shared" si="125"/>
        <v>0</v>
      </c>
      <c r="HW63" s="133">
        <f t="shared" si="125"/>
        <v>0</v>
      </c>
      <c r="HX63" s="133">
        <f t="shared" si="125"/>
        <v>0</v>
      </c>
      <c r="HY63" s="133">
        <f t="shared" si="125"/>
        <v>0</v>
      </c>
      <c r="HZ63" s="133">
        <f t="shared" si="125"/>
        <v>0</v>
      </c>
      <c r="IA63" s="133">
        <f t="shared" si="125"/>
        <v>0</v>
      </c>
      <c r="IB63" s="133">
        <f t="shared" si="125"/>
        <v>0</v>
      </c>
      <c r="IC63" s="133">
        <f t="shared" si="125"/>
        <v>0</v>
      </c>
      <c r="ID63" s="133">
        <f t="shared" si="125"/>
        <v>0</v>
      </c>
      <c r="IE63" s="133">
        <f t="shared" si="125"/>
        <v>0</v>
      </c>
      <c r="IF63" s="133">
        <f t="shared" si="125"/>
        <v>0</v>
      </c>
      <c r="IG63" s="202" t="s">
        <v>943</v>
      </c>
      <c r="IH63" s="202" t="s">
        <v>943</v>
      </c>
      <c r="II63" s="202" t="s">
        <v>943</v>
      </c>
      <c r="IJ63" s="202" t="s">
        <v>943</v>
      </c>
      <c r="IK63" s="202" t="s">
        <v>943</v>
      </c>
      <c r="IL63" s="202" t="s">
        <v>943</v>
      </c>
      <c r="IM63" s="202" t="s">
        <v>943</v>
      </c>
      <c r="IN63" s="202" t="s">
        <v>943</v>
      </c>
      <c r="IO63" s="202" t="s">
        <v>943</v>
      </c>
      <c r="IP63" s="202" t="s">
        <v>943</v>
      </c>
      <c r="IQ63" s="202" t="s">
        <v>943</v>
      </c>
      <c r="IR63" s="202" t="s">
        <v>943</v>
      </c>
      <c r="IS63" s="202" t="s">
        <v>943</v>
      </c>
    </row>
    <row r="64" spans="2:253" ht="12.75" hidden="1" customHeight="1" x14ac:dyDescent="0.2">
      <c r="B64" s="67" t="s">
        <v>937</v>
      </c>
      <c r="C64" s="67">
        <v>9200233</v>
      </c>
      <c r="D64" s="153"/>
      <c r="E64" s="157"/>
      <c r="F64" s="155" t="s">
        <v>954</v>
      </c>
      <c r="G64" s="156" t="s">
        <v>955</v>
      </c>
      <c r="H64" s="157"/>
      <c r="I64" s="158"/>
      <c r="J64" s="159" t="str">
        <f t="shared" si="85"/>
        <v>UNKNOWN</v>
      </c>
      <c r="K64" s="160"/>
      <c r="L64" s="160"/>
      <c r="M64" s="194" t="s">
        <v>944</v>
      </c>
      <c r="N64" s="194" t="s">
        <v>944</v>
      </c>
      <c r="O64" s="194" t="s">
        <v>944</v>
      </c>
      <c r="P64" s="195" t="s">
        <v>944</v>
      </c>
      <c r="Q64" s="164"/>
      <c r="R64" s="196" t="s">
        <v>944</v>
      </c>
      <c r="S64" s="196" t="s">
        <v>944</v>
      </c>
      <c r="T64" s="196" t="s">
        <v>944</v>
      </c>
      <c r="U64" s="196" t="s">
        <v>944</v>
      </c>
      <c r="V64" s="196" t="s">
        <v>944</v>
      </c>
      <c r="W64" s="163" t="str">
        <f t="shared" si="86"/>
        <v/>
      </c>
      <c r="X64" s="196" t="s">
        <v>944</v>
      </c>
      <c r="Y64" s="196" t="s">
        <v>944</v>
      </c>
      <c r="Z64" s="196" t="s">
        <v>944</v>
      </c>
      <c r="AA64" s="169"/>
      <c r="AB64" s="169"/>
      <c r="AC64" s="168" t="str">
        <f t="shared" si="87"/>
        <v>_</v>
      </c>
      <c r="AD64" s="169"/>
      <c r="AE64" s="169"/>
      <c r="AF64" s="168" t="str">
        <f t="shared" si="88"/>
        <v>_</v>
      </c>
      <c r="AG64" s="196" t="s">
        <v>944</v>
      </c>
      <c r="AH64" s="196" t="s">
        <v>944</v>
      </c>
      <c r="AI64" s="196" t="s">
        <v>944</v>
      </c>
      <c r="AJ64" s="196" t="s">
        <v>944</v>
      </c>
      <c r="AK64" s="196" t="s">
        <v>944</v>
      </c>
      <c r="AL64" s="196" t="s">
        <v>944</v>
      </c>
      <c r="AM64" s="196" t="s">
        <v>944</v>
      </c>
      <c r="AN64" s="196" t="s">
        <v>944</v>
      </c>
      <c r="AO64" s="196" t="s">
        <v>944</v>
      </c>
      <c r="AP64" s="196" t="s">
        <v>944</v>
      </c>
      <c r="AQ64" s="198" t="s">
        <v>944</v>
      </c>
      <c r="AR64" s="199" t="s">
        <v>944</v>
      </c>
      <c r="AS64" s="199" t="s">
        <v>944</v>
      </c>
      <c r="AT64" s="199" t="s">
        <v>944</v>
      </c>
      <c r="AU64" s="199" t="s">
        <v>944</v>
      </c>
      <c r="AV64" s="199" t="s">
        <v>944</v>
      </c>
      <c r="AW64" s="199" t="s">
        <v>944</v>
      </c>
      <c r="AX64" s="199" t="s">
        <v>944</v>
      </c>
      <c r="AY64" s="199" t="s">
        <v>944</v>
      </c>
      <c r="AZ64" s="199" t="s">
        <v>944</v>
      </c>
      <c r="BA64" s="199" t="s">
        <v>944</v>
      </c>
      <c r="BB64" s="199" t="s">
        <v>944</v>
      </c>
      <c r="BC64" s="199" t="s">
        <v>944</v>
      </c>
      <c r="BD64" s="199" t="s">
        <v>944</v>
      </c>
      <c r="BE64" s="172"/>
      <c r="BF64" s="173"/>
      <c r="BG64" s="174"/>
      <c r="BH64" s="200" t="s">
        <v>944</v>
      </c>
      <c r="BI64" s="176" t="str">
        <f t="shared" si="89"/>
        <v/>
      </c>
      <c r="BJ64" s="177"/>
      <c r="BK64" s="178">
        <f t="shared" si="90"/>
        <v>0</v>
      </c>
      <c r="BL64" s="178">
        <f t="shared" si="91"/>
        <v>0</v>
      </c>
      <c r="BM64" s="179"/>
      <c r="BN64" s="179"/>
      <c r="BO64" s="179"/>
      <c r="BP64" s="179"/>
      <c r="BQ64" s="179"/>
      <c r="BR64" s="176">
        <f t="shared" si="92"/>
        <v>0</v>
      </c>
      <c r="BS64" s="176">
        <f t="shared" si="93"/>
        <v>0</v>
      </c>
      <c r="BT64" s="180">
        <f t="shared" si="94"/>
        <v>0</v>
      </c>
      <c r="BU64" s="181">
        <f t="shared" si="95"/>
        <v>0</v>
      </c>
      <c r="BV64" s="182" t="str">
        <f t="shared" si="96"/>
        <v/>
      </c>
      <c r="BW64" s="183">
        <f t="shared" si="97"/>
        <v>0</v>
      </c>
      <c r="BX64" s="183">
        <f t="shared" si="98"/>
        <v>0</v>
      </c>
      <c r="BY64" s="199" t="s">
        <v>944</v>
      </c>
      <c r="BZ64" s="184">
        <f t="shared" si="99"/>
        <v>0</v>
      </c>
      <c r="CA64" s="184">
        <f t="shared" si="99"/>
        <v>0</v>
      </c>
      <c r="CB64" s="184">
        <f t="shared" si="99"/>
        <v>0</v>
      </c>
      <c r="CC64" s="184">
        <f t="shared" si="99"/>
        <v>0</v>
      </c>
      <c r="CD64" s="184">
        <f t="shared" si="99"/>
        <v>0</v>
      </c>
      <c r="CE64" s="184">
        <f t="shared" si="99"/>
        <v>0</v>
      </c>
      <c r="CF64" s="184">
        <f t="shared" si="99"/>
        <v>0</v>
      </c>
      <c r="CG64" s="184">
        <f t="shared" si="99"/>
        <v>0</v>
      </c>
      <c r="CH64" s="184">
        <f t="shared" si="99"/>
        <v>0</v>
      </c>
      <c r="CI64" s="184">
        <f t="shared" si="99"/>
        <v>0</v>
      </c>
      <c r="CJ64" s="184">
        <f t="shared" si="99"/>
        <v>0</v>
      </c>
      <c r="CK64" s="184">
        <f t="shared" si="99"/>
        <v>0</v>
      </c>
      <c r="CL64" s="184">
        <f t="shared" si="99"/>
        <v>0</v>
      </c>
      <c r="CM64" s="181">
        <f t="shared" si="100"/>
        <v>0</v>
      </c>
      <c r="CN64" s="185"/>
      <c r="CO64" s="185"/>
      <c r="CP64" s="185"/>
      <c r="CQ64" s="185"/>
      <c r="CR64" s="185"/>
      <c r="CS64" s="185"/>
      <c r="CT64" s="176">
        <f t="shared" si="101"/>
        <v>0</v>
      </c>
      <c r="CU64" s="176">
        <f t="shared" si="101"/>
        <v>0</v>
      </c>
      <c r="CV64" s="176">
        <f t="shared" si="101"/>
        <v>0</v>
      </c>
      <c r="CW64" s="176">
        <f t="shared" si="101"/>
        <v>0</v>
      </c>
      <c r="CX64" s="176">
        <f t="shared" si="101"/>
        <v>0</v>
      </c>
      <c r="CY64" s="176">
        <f t="shared" si="101"/>
        <v>0</v>
      </c>
      <c r="CZ64" s="200" t="s">
        <v>944</v>
      </c>
      <c r="DA64" s="201" t="s">
        <v>944</v>
      </c>
      <c r="DB64" s="67">
        <f>IF(V64:V98="Yes",0,IF(FB64="",IF(ISERROR(VLOOKUP(BH64,$A$25024:$B$25027,2,FALSE)),0,VLOOKUP(BH64,$A$25024:$B$25027,2,FALSE)),FB64))</f>
        <v>0</v>
      </c>
      <c r="DC64" s="67">
        <f t="shared" si="102"/>
        <v>0</v>
      </c>
      <c r="DD64" s="67">
        <f t="shared" si="103"/>
        <v>0</v>
      </c>
      <c r="DE64" s="202">
        <v>170</v>
      </c>
      <c r="DF64" s="202">
        <v>1400000</v>
      </c>
      <c r="DG64" s="67">
        <f t="shared" si="104"/>
        <v>8235.2900000000009</v>
      </c>
      <c r="DH64" s="67">
        <f t="shared" si="105"/>
        <v>0</v>
      </c>
      <c r="DI64" s="67">
        <f t="shared" si="106"/>
        <v>0</v>
      </c>
      <c r="DJ64" s="188">
        <f t="shared" si="107"/>
        <v>0</v>
      </c>
      <c r="DK64" s="188">
        <f t="shared" si="107"/>
        <v>0</v>
      </c>
      <c r="DL64" s="188">
        <f t="shared" si="107"/>
        <v>0</v>
      </c>
      <c r="DM64" s="188">
        <f t="shared" si="107"/>
        <v>0</v>
      </c>
      <c r="DN64" s="188">
        <f t="shared" si="107"/>
        <v>0</v>
      </c>
      <c r="DO64" s="188">
        <f t="shared" si="107"/>
        <v>0</v>
      </c>
      <c r="DP64" s="188">
        <f t="shared" si="107"/>
        <v>0</v>
      </c>
      <c r="DQ64" s="188">
        <f t="shared" si="107"/>
        <v>0</v>
      </c>
      <c r="DR64" s="188">
        <f t="shared" si="107"/>
        <v>0</v>
      </c>
      <c r="DS64" s="188">
        <f t="shared" si="107"/>
        <v>0</v>
      </c>
      <c r="DT64" s="188">
        <f t="shared" si="107"/>
        <v>0</v>
      </c>
      <c r="DU64" s="188">
        <f t="shared" si="107"/>
        <v>0</v>
      </c>
      <c r="DV64" s="188">
        <f t="shared" si="107"/>
        <v>0</v>
      </c>
      <c r="DW64" s="67">
        <f t="shared" si="108"/>
        <v>0</v>
      </c>
      <c r="DX64" s="67">
        <f t="shared" si="108"/>
        <v>0</v>
      </c>
      <c r="DY64" s="67">
        <f t="shared" si="108"/>
        <v>0</v>
      </c>
      <c r="DZ64" s="67">
        <f t="shared" si="108"/>
        <v>0</v>
      </c>
      <c r="EA64" s="67">
        <f t="shared" si="108"/>
        <v>0</v>
      </c>
      <c r="EB64" s="67">
        <f t="shared" si="108"/>
        <v>0</v>
      </c>
      <c r="EC64" s="67">
        <f t="shared" si="108"/>
        <v>0</v>
      </c>
      <c r="ED64" s="67">
        <f t="shared" si="108"/>
        <v>0</v>
      </c>
      <c r="EE64" s="67">
        <f t="shared" si="108"/>
        <v>0</v>
      </c>
      <c r="EF64" s="67">
        <f t="shared" si="108"/>
        <v>0</v>
      </c>
      <c r="EG64" s="67">
        <f t="shared" si="108"/>
        <v>0</v>
      </c>
      <c r="EH64" s="67">
        <f t="shared" si="108"/>
        <v>0</v>
      </c>
      <c r="EI64" s="67">
        <f t="shared" si="108"/>
        <v>0</v>
      </c>
      <c r="EJ64" s="203">
        <v>336.9</v>
      </c>
      <c r="EK64" s="203">
        <v>778.61</v>
      </c>
      <c r="EL64" s="203">
        <v>1414.97</v>
      </c>
      <c r="EM64" s="203">
        <v>2021.39</v>
      </c>
      <c r="EN64" s="203">
        <v>988.24</v>
      </c>
      <c r="EO64" s="203">
        <v>875.94</v>
      </c>
      <c r="EP64" s="203">
        <v>239.57</v>
      </c>
      <c r="EQ64" s="203">
        <v>426.74</v>
      </c>
      <c r="ER64" s="203">
        <v>224.6</v>
      </c>
      <c r="ES64" s="203">
        <v>119.79</v>
      </c>
      <c r="ET64" s="203">
        <v>44.92</v>
      </c>
      <c r="EU64" s="203">
        <v>134.76</v>
      </c>
      <c r="EV64" s="203">
        <v>112.3</v>
      </c>
      <c r="EW64" s="67">
        <f t="shared" si="109"/>
        <v>1</v>
      </c>
      <c r="EX64" s="67">
        <f t="shared" si="110"/>
        <v>9999999</v>
      </c>
      <c r="EY64" s="67">
        <f t="shared" si="111"/>
        <v>1</v>
      </c>
      <c r="EZ64" s="67">
        <f t="shared" si="112"/>
        <v>9999999</v>
      </c>
      <c r="FA64" s="67">
        <f t="shared" si="113"/>
        <v>1</v>
      </c>
      <c r="FC64" s="202">
        <v>0</v>
      </c>
      <c r="FD64" s="67" t="str">
        <f t="shared" si="114"/>
        <v/>
      </c>
      <c r="FE64" s="202">
        <v>205011</v>
      </c>
      <c r="FF64" s="202">
        <v>8687706</v>
      </c>
      <c r="FG64" s="190">
        <f t="shared" si="115"/>
        <v>0</v>
      </c>
      <c r="FH64" s="190">
        <f t="shared" si="115"/>
        <v>0</v>
      </c>
      <c r="FI64" s="190">
        <f t="shared" si="115"/>
        <v>0</v>
      </c>
      <c r="FJ64" s="190">
        <f t="shared" si="115"/>
        <v>0</v>
      </c>
      <c r="FK64" s="190">
        <f t="shared" si="115"/>
        <v>0</v>
      </c>
      <c r="FL64" s="190">
        <f t="shared" si="115"/>
        <v>0</v>
      </c>
      <c r="FM64" s="190">
        <f t="shared" si="115"/>
        <v>0</v>
      </c>
      <c r="FN64" s="190">
        <f t="shared" si="115"/>
        <v>0</v>
      </c>
      <c r="FO64" s="190">
        <f t="shared" si="115"/>
        <v>0</v>
      </c>
      <c r="FP64" s="190">
        <f t="shared" si="115"/>
        <v>0</v>
      </c>
      <c r="FQ64" s="190">
        <f t="shared" si="115"/>
        <v>0</v>
      </c>
      <c r="FR64" s="190">
        <f t="shared" si="115"/>
        <v>0</v>
      </c>
      <c r="FS64" s="190">
        <f t="shared" si="115"/>
        <v>0</v>
      </c>
      <c r="HL64" s="204" t="s">
        <v>944</v>
      </c>
      <c r="HM64" s="204" t="s">
        <v>944</v>
      </c>
      <c r="HN64" s="204" t="s">
        <v>944</v>
      </c>
      <c r="HO64" s="204" t="s">
        <v>944</v>
      </c>
      <c r="HP64" s="205" t="s">
        <v>942</v>
      </c>
      <c r="HQ64" s="202">
        <v>0</v>
      </c>
      <c r="HR64" s="202" t="s">
        <v>942</v>
      </c>
      <c r="HS64" s="202">
        <v>0</v>
      </c>
      <c r="HT64" s="133">
        <f t="shared" ref="HT64:IF64" si="126">(BZ$64*$AB$64)*IF((0+($CN$64="X")+($CO$64="X")+($CP$64="X")+($CQ$64="X")+($CR$64="X")+($CS$64="X"))=0,0,1)</f>
        <v>0</v>
      </c>
      <c r="HU64" s="133">
        <f t="shared" si="126"/>
        <v>0</v>
      </c>
      <c r="HV64" s="133">
        <f t="shared" si="126"/>
        <v>0</v>
      </c>
      <c r="HW64" s="133">
        <f t="shared" si="126"/>
        <v>0</v>
      </c>
      <c r="HX64" s="133">
        <f t="shared" si="126"/>
        <v>0</v>
      </c>
      <c r="HY64" s="133">
        <f t="shared" si="126"/>
        <v>0</v>
      </c>
      <c r="HZ64" s="133">
        <f t="shared" si="126"/>
        <v>0</v>
      </c>
      <c r="IA64" s="133">
        <f t="shared" si="126"/>
        <v>0</v>
      </c>
      <c r="IB64" s="133">
        <f t="shared" si="126"/>
        <v>0</v>
      </c>
      <c r="IC64" s="133">
        <f t="shared" si="126"/>
        <v>0</v>
      </c>
      <c r="ID64" s="133">
        <f t="shared" si="126"/>
        <v>0</v>
      </c>
      <c r="IE64" s="133">
        <f t="shared" si="126"/>
        <v>0</v>
      </c>
      <c r="IF64" s="133">
        <f t="shared" si="126"/>
        <v>0</v>
      </c>
      <c r="IG64" s="202" t="s">
        <v>943</v>
      </c>
      <c r="IH64" s="202" t="s">
        <v>943</v>
      </c>
      <c r="II64" s="202" t="s">
        <v>943</v>
      </c>
      <c r="IJ64" s="202" t="s">
        <v>943</v>
      </c>
      <c r="IK64" s="202" t="s">
        <v>943</v>
      </c>
      <c r="IL64" s="202" t="s">
        <v>943</v>
      </c>
      <c r="IM64" s="202" t="s">
        <v>943</v>
      </c>
      <c r="IN64" s="202" t="s">
        <v>943</v>
      </c>
      <c r="IO64" s="202" t="s">
        <v>943</v>
      </c>
      <c r="IP64" s="202" t="s">
        <v>943</v>
      </c>
      <c r="IQ64" s="202" t="s">
        <v>943</v>
      </c>
      <c r="IR64" s="202" t="s">
        <v>943</v>
      </c>
      <c r="IS64" s="202" t="s">
        <v>943</v>
      </c>
    </row>
    <row r="65" spans="2:253" ht="12.75" hidden="1" customHeight="1" x14ac:dyDescent="0.2">
      <c r="B65" s="67" t="s">
        <v>937</v>
      </c>
      <c r="C65" s="67">
        <v>9200233</v>
      </c>
      <c r="E65" s="154"/>
      <c r="F65" s="155" t="s">
        <v>954</v>
      </c>
      <c r="G65" s="156" t="s">
        <v>955</v>
      </c>
      <c r="H65" s="154"/>
      <c r="I65" s="255"/>
      <c r="J65" s="159" t="str">
        <f t="shared" si="85"/>
        <v>UNKNOWN</v>
      </c>
      <c r="K65" s="256"/>
      <c r="L65" s="256"/>
      <c r="M65" s="267" t="s">
        <v>944</v>
      </c>
      <c r="N65" s="267" t="s">
        <v>944</v>
      </c>
      <c r="O65" s="267" t="s">
        <v>944</v>
      </c>
      <c r="P65" s="195" t="s">
        <v>944</v>
      </c>
      <c r="Q65" s="258"/>
      <c r="R65" s="200" t="s">
        <v>944</v>
      </c>
      <c r="S65" s="200" t="s">
        <v>944</v>
      </c>
      <c r="T65" s="200" t="s">
        <v>944</v>
      </c>
      <c r="U65" s="200" t="s">
        <v>944</v>
      </c>
      <c r="V65" s="200" t="s">
        <v>944</v>
      </c>
      <c r="W65" s="163" t="str">
        <f t="shared" si="86"/>
        <v/>
      </c>
      <c r="X65" s="200" t="s">
        <v>944</v>
      </c>
      <c r="Y65" s="200" t="s">
        <v>944</v>
      </c>
      <c r="Z65" s="200" t="s">
        <v>944</v>
      </c>
      <c r="AA65" s="167"/>
      <c r="AB65" s="167"/>
      <c r="AC65" s="168" t="str">
        <f t="shared" si="87"/>
        <v>_</v>
      </c>
      <c r="AD65" s="167"/>
      <c r="AE65" s="167"/>
      <c r="AF65" s="168" t="str">
        <f t="shared" si="88"/>
        <v>_</v>
      </c>
      <c r="AG65" s="200" t="s">
        <v>944</v>
      </c>
      <c r="AH65" s="200" t="s">
        <v>944</v>
      </c>
      <c r="AI65" s="200" t="s">
        <v>944</v>
      </c>
      <c r="AJ65" s="200" t="s">
        <v>944</v>
      </c>
      <c r="AK65" s="200" t="s">
        <v>944</v>
      </c>
      <c r="AL65" s="200" t="s">
        <v>944</v>
      </c>
      <c r="AM65" s="200" t="s">
        <v>944</v>
      </c>
      <c r="AN65" s="200" t="s">
        <v>944</v>
      </c>
      <c r="AO65" s="200" t="s">
        <v>944</v>
      </c>
      <c r="AP65" s="200" t="s">
        <v>944</v>
      </c>
      <c r="AQ65" s="198" t="s">
        <v>944</v>
      </c>
      <c r="AR65" s="199" t="s">
        <v>944</v>
      </c>
      <c r="AS65" s="199" t="s">
        <v>944</v>
      </c>
      <c r="AT65" s="199" t="s">
        <v>944</v>
      </c>
      <c r="AU65" s="199" t="s">
        <v>944</v>
      </c>
      <c r="AV65" s="199" t="s">
        <v>944</v>
      </c>
      <c r="AW65" s="199" t="s">
        <v>944</v>
      </c>
      <c r="AX65" s="199" t="s">
        <v>944</v>
      </c>
      <c r="AY65" s="199" t="s">
        <v>944</v>
      </c>
      <c r="AZ65" s="199" t="s">
        <v>944</v>
      </c>
      <c r="BA65" s="199" t="s">
        <v>944</v>
      </c>
      <c r="BB65" s="199" t="s">
        <v>944</v>
      </c>
      <c r="BC65" s="199" t="s">
        <v>944</v>
      </c>
      <c r="BD65" s="199" t="s">
        <v>944</v>
      </c>
      <c r="BE65" s="268">
        <v>0.1</v>
      </c>
      <c r="BF65" s="269">
        <v>26</v>
      </c>
      <c r="BG65" s="270">
        <v>0.6</v>
      </c>
      <c r="BH65" s="200" t="s">
        <v>944</v>
      </c>
      <c r="BI65" s="176" t="str">
        <f t="shared" si="89"/>
        <v/>
      </c>
      <c r="BJ65" s="177"/>
      <c r="BK65" s="178">
        <f t="shared" si="90"/>
        <v>0</v>
      </c>
      <c r="BL65" s="178">
        <f t="shared" si="91"/>
        <v>0</v>
      </c>
      <c r="BM65" s="271">
        <v>2</v>
      </c>
      <c r="BN65" s="271">
        <v>12</v>
      </c>
      <c r="BO65" s="179"/>
      <c r="BP65" s="179"/>
      <c r="BQ65" s="271"/>
      <c r="BR65" s="176">
        <f t="shared" si="92"/>
        <v>0</v>
      </c>
      <c r="BS65" s="176">
        <f t="shared" si="93"/>
        <v>0</v>
      </c>
      <c r="BT65" s="180">
        <f t="shared" si="94"/>
        <v>0</v>
      </c>
      <c r="BU65" s="181">
        <f t="shared" si="95"/>
        <v>0</v>
      </c>
      <c r="BV65" s="182" t="str">
        <f t="shared" si="96"/>
        <v/>
      </c>
      <c r="BW65" s="183">
        <f t="shared" si="97"/>
        <v>0</v>
      </c>
      <c r="BX65" s="183">
        <f t="shared" si="98"/>
        <v>0</v>
      </c>
      <c r="BY65" s="199" t="s">
        <v>944</v>
      </c>
      <c r="BZ65" s="184">
        <f t="shared" si="99"/>
        <v>0</v>
      </c>
      <c r="CA65" s="184">
        <f t="shared" si="99"/>
        <v>0</v>
      </c>
      <c r="CB65" s="184">
        <f t="shared" si="99"/>
        <v>0</v>
      </c>
      <c r="CC65" s="184">
        <f t="shared" si="99"/>
        <v>0</v>
      </c>
      <c r="CD65" s="184">
        <f t="shared" si="99"/>
        <v>0</v>
      </c>
      <c r="CE65" s="184">
        <f t="shared" si="99"/>
        <v>0</v>
      </c>
      <c r="CF65" s="184">
        <f t="shared" si="99"/>
        <v>0</v>
      </c>
      <c r="CG65" s="184">
        <f t="shared" si="99"/>
        <v>0</v>
      </c>
      <c r="CH65" s="184">
        <f t="shared" si="99"/>
        <v>0</v>
      </c>
      <c r="CI65" s="184">
        <f t="shared" si="99"/>
        <v>0</v>
      </c>
      <c r="CJ65" s="184">
        <f t="shared" si="99"/>
        <v>0</v>
      </c>
      <c r="CK65" s="184">
        <f t="shared" si="99"/>
        <v>0</v>
      </c>
      <c r="CL65" s="184">
        <f t="shared" si="99"/>
        <v>0</v>
      </c>
      <c r="CM65" s="181">
        <f t="shared" si="100"/>
        <v>0</v>
      </c>
      <c r="CN65" s="185"/>
      <c r="CO65" s="185"/>
      <c r="CP65" s="185"/>
      <c r="CQ65" s="185"/>
      <c r="CR65" s="185"/>
      <c r="CS65" s="185"/>
      <c r="CT65" s="176">
        <f t="shared" si="101"/>
        <v>0</v>
      </c>
      <c r="CU65" s="176">
        <f t="shared" si="101"/>
        <v>0</v>
      </c>
      <c r="CV65" s="176">
        <f t="shared" si="101"/>
        <v>0</v>
      </c>
      <c r="CW65" s="176">
        <f t="shared" si="101"/>
        <v>0</v>
      </c>
      <c r="CX65" s="176">
        <f t="shared" si="101"/>
        <v>0</v>
      </c>
      <c r="CY65" s="176">
        <f t="shared" si="101"/>
        <v>0</v>
      </c>
      <c r="CZ65" s="200" t="s">
        <v>944</v>
      </c>
      <c r="DA65" s="201" t="s">
        <v>944</v>
      </c>
      <c r="DB65" s="67">
        <f>IF(V65:V98="Yes",0,IF(FB65="",IF(ISERROR(VLOOKUP(BH65,$A$25024:$B$25027,2,FALSE)),0,VLOOKUP(BH65,$A$25024:$B$25027,2,FALSE)),FB65))</f>
        <v>0</v>
      </c>
      <c r="DC65" s="67">
        <f t="shared" si="102"/>
        <v>0</v>
      </c>
      <c r="DD65" s="67">
        <f t="shared" si="103"/>
        <v>0</v>
      </c>
      <c r="DE65" s="202">
        <v>170</v>
      </c>
      <c r="DF65" s="202">
        <v>1400000</v>
      </c>
      <c r="DG65" s="67">
        <f t="shared" si="104"/>
        <v>8235.2900000000009</v>
      </c>
      <c r="DH65" s="67">
        <f t="shared" si="105"/>
        <v>0</v>
      </c>
      <c r="DI65" s="67">
        <f t="shared" si="106"/>
        <v>0</v>
      </c>
      <c r="DJ65" s="188">
        <f t="shared" si="107"/>
        <v>0</v>
      </c>
      <c r="DK65" s="188">
        <f t="shared" si="107"/>
        <v>0</v>
      </c>
      <c r="DL65" s="188">
        <f t="shared" si="107"/>
        <v>0</v>
      </c>
      <c r="DM65" s="188">
        <f t="shared" si="107"/>
        <v>0</v>
      </c>
      <c r="DN65" s="188">
        <f t="shared" si="107"/>
        <v>0</v>
      </c>
      <c r="DO65" s="188">
        <f t="shared" si="107"/>
        <v>0</v>
      </c>
      <c r="DP65" s="188">
        <f t="shared" si="107"/>
        <v>0</v>
      </c>
      <c r="DQ65" s="188">
        <f t="shared" si="107"/>
        <v>0</v>
      </c>
      <c r="DR65" s="188">
        <f t="shared" si="107"/>
        <v>0</v>
      </c>
      <c r="DS65" s="188">
        <f t="shared" si="107"/>
        <v>0</v>
      </c>
      <c r="DT65" s="188">
        <f t="shared" si="107"/>
        <v>0</v>
      </c>
      <c r="DU65" s="188">
        <f t="shared" si="107"/>
        <v>0</v>
      </c>
      <c r="DV65" s="188">
        <f t="shared" si="107"/>
        <v>0</v>
      </c>
      <c r="DW65" s="67">
        <f t="shared" si="108"/>
        <v>0</v>
      </c>
      <c r="DX65" s="67">
        <f t="shared" si="108"/>
        <v>0</v>
      </c>
      <c r="DY65" s="67">
        <f t="shared" si="108"/>
        <v>0</v>
      </c>
      <c r="DZ65" s="67">
        <f t="shared" si="108"/>
        <v>0</v>
      </c>
      <c r="EA65" s="67">
        <f t="shared" si="108"/>
        <v>0</v>
      </c>
      <c r="EB65" s="67">
        <f t="shared" si="108"/>
        <v>0</v>
      </c>
      <c r="EC65" s="67">
        <f t="shared" si="108"/>
        <v>0</v>
      </c>
      <c r="ED65" s="67">
        <f t="shared" si="108"/>
        <v>0</v>
      </c>
      <c r="EE65" s="67">
        <f t="shared" si="108"/>
        <v>0</v>
      </c>
      <c r="EF65" s="67">
        <f t="shared" si="108"/>
        <v>0</v>
      </c>
      <c r="EG65" s="67">
        <f t="shared" si="108"/>
        <v>0</v>
      </c>
      <c r="EH65" s="67">
        <f t="shared" si="108"/>
        <v>0</v>
      </c>
      <c r="EI65" s="67">
        <f t="shared" si="108"/>
        <v>0</v>
      </c>
      <c r="EJ65" s="203">
        <v>336.9</v>
      </c>
      <c r="EK65" s="203">
        <v>778.61</v>
      </c>
      <c r="EL65" s="203">
        <v>1414.97</v>
      </c>
      <c r="EM65" s="203">
        <v>2021.39</v>
      </c>
      <c r="EN65" s="203">
        <v>988.24</v>
      </c>
      <c r="EO65" s="203">
        <v>875.94</v>
      </c>
      <c r="EP65" s="203">
        <v>239.57</v>
      </c>
      <c r="EQ65" s="203">
        <v>426.74</v>
      </c>
      <c r="ER65" s="203">
        <v>224.6</v>
      </c>
      <c r="ES65" s="203">
        <v>119.79</v>
      </c>
      <c r="ET65" s="203">
        <v>44.92</v>
      </c>
      <c r="EU65" s="203">
        <v>134.76</v>
      </c>
      <c r="EV65" s="203">
        <v>112.3</v>
      </c>
      <c r="EW65" s="67">
        <f t="shared" si="109"/>
        <v>2</v>
      </c>
      <c r="EX65" s="67">
        <f t="shared" si="110"/>
        <v>12</v>
      </c>
      <c r="EY65" s="67">
        <f t="shared" si="111"/>
        <v>1</v>
      </c>
      <c r="EZ65" s="67">
        <f t="shared" si="112"/>
        <v>9999999</v>
      </c>
      <c r="FA65" s="67">
        <f t="shared" si="113"/>
        <v>1</v>
      </c>
      <c r="FD65" s="67" t="str">
        <f t="shared" si="114"/>
        <v/>
      </c>
      <c r="FE65" s="202">
        <v>205011</v>
      </c>
      <c r="FF65" s="202">
        <v>8687707</v>
      </c>
      <c r="FG65" s="190">
        <f t="shared" si="115"/>
        <v>0</v>
      </c>
      <c r="FH65" s="190">
        <f t="shared" si="115"/>
        <v>0</v>
      </c>
      <c r="FI65" s="190">
        <f t="shared" si="115"/>
        <v>0</v>
      </c>
      <c r="FJ65" s="190">
        <f t="shared" si="115"/>
        <v>0</v>
      </c>
      <c r="FK65" s="190">
        <f t="shared" si="115"/>
        <v>0</v>
      </c>
      <c r="FL65" s="190">
        <f t="shared" si="115"/>
        <v>0</v>
      </c>
      <c r="FM65" s="190">
        <f t="shared" si="115"/>
        <v>0</v>
      </c>
      <c r="FN65" s="190">
        <f t="shared" si="115"/>
        <v>0</v>
      </c>
      <c r="FO65" s="190">
        <f t="shared" si="115"/>
        <v>0</v>
      </c>
      <c r="FP65" s="190">
        <f t="shared" si="115"/>
        <v>0</v>
      </c>
      <c r="FQ65" s="190">
        <f t="shared" si="115"/>
        <v>0</v>
      </c>
      <c r="FR65" s="190">
        <f t="shared" si="115"/>
        <v>0</v>
      </c>
      <c r="FS65" s="190">
        <f t="shared" si="115"/>
        <v>0</v>
      </c>
      <c r="HL65" s="204" t="s">
        <v>944</v>
      </c>
      <c r="HM65" s="204" t="s">
        <v>944</v>
      </c>
      <c r="HN65" s="204" t="s">
        <v>944</v>
      </c>
      <c r="HO65" s="204" t="s">
        <v>944</v>
      </c>
      <c r="HT65" s="133">
        <f t="shared" ref="HT65:IF65" si="127">(BZ$65*$AB$65)*IF((0+($CN$65="X")+($CO$65="X")+($CP$65="X")+($CQ$65="X")+($CR$65="X")+($CS$65="X"))=0,0,1)</f>
        <v>0</v>
      </c>
      <c r="HU65" s="133">
        <f t="shared" si="127"/>
        <v>0</v>
      </c>
      <c r="HV65" s="133">
        <f t="shared" si="127"/>
        <v>0</v>
      </c>
      <c r="HW65" s="133">
        <f t="shared" si="127"/>
        <v>0</v>
      </c>
      <c r="HX65" s="133">
        <f t="shared" si="127"/>
        <v>0</v>
      </c>
      <c r="HY65" s="133">
        <f t="shared" si="127"/>
        <v>0</v>
      </c>
      <c r="HZ65" s="133">
        <f t="shared" si="127"/>
        <v>0</v>
      </c>
      <c r="IA65" s="133">
        <f t="shared" si="127"/>
        <v>0</v>
      </c>
      <c r="IB65" s="133">
        <f t="shared" si="127"/>
        <v>0</v>
      </c>
      <c r="IC65" s="133">
        <f t="shared" si="127"/>
        <v>0</v>
      </c>
      <c r="ID65" s="133">
        <f t="shared" si="127"/>
        <v>0</v>
      </c>
      <c r="IE65" s="133">
        <f t="shared" si="127"/>
        <v>0</v>
      </c>
      <c r="IF65" s="133">
        <f t="shared" si="127"/>
        <v>0</v>
      </c>
      <c r="IG65" s="202" t="s">
        <v>943</v>
      </c>
      <c r="IH65" s="202" t="s">
        <v>943</v>
      </c>
      <c r="II65" s="202" t="s">
        <v>943</v>
      </c>
      <c r="IJ65" s="202" t="s">
        <v>943</v>
      </c>
      <c r="IK65" s="202" t="s">
        <v>943</v>
      </c>
      <c r="IL65" s="202" t="s">
        <v>943</v>
      </c>
      <c r="IM65" s="202" t="s">
        <v>943</v>
      </c>
      <c r="IN65" s="202" t="s">
        <v>943</v>
      </c>
      <c r="IO65" s="202" t="s">
        <v>943</v>
      </c>
      <c r="IP65" s="202" t="s">
        <v>943</v>
      </c>
      <c r="IQ65" s="202" t="s">
        <v>943</v>
      </c>
      <c r="IR65" s="202" t="s">
        <v>943</v>
      </c>
      <c r="IS65" s="202" t="s">
        <v>943</v>
      </c>
    </row>
    <row r="66" spans="2:253" ht="12.75" hidden="1" customHeight="1" x14ac:dyDescent="0.2">
      <c r="B66" s="67" t="s">
        <v>937</v>
      </c>
      <c r="C66" s="67">
        <v>9200233</v>
      </c>
      <c r="E66" s="154"/>
      <c r="F66" s="155" t="s">
        <v>954</v>
      </c>
      <c r="G66" s="156" t="s">
        <v>955</v>
      </c>
      <c r="H66" s="154"/>
      <c r="I66" s="255"/>
      <c r="J66" s="159" t="str">
        <f t="shared" si="85"/>
        <v>UNKNOWN</v>
      </c>
      <c r="K66" s="256"/>
      <c r="L66" s="256"/>
      <c r="M66" s="257"/>
      <c r="N66" s="257"/>
      <c r="O66" s="257"/>
      <c r="P66" s="163"/>
      <c r="Q66" s="258"/>
      <c r="R66" s="175"/>
      <c r="S66" s="175"/>
      <c r="T66" s="175"/>
      <c r="U66" s="175"/>
      <c r="V66" s="175"/>
      <c r="W66" s="163" t="str">
        <f t="shared" si="86"/>
        <v/>
      </c>
      <c r="X66" s="175"/>
      <c r="Y66" s="175"/>
      <c r="Z66" s="175"/>
      <c r="AA66" s="167"/>
      <c r="AB66" s="167"/>
      <c r="AC66" s="168" t="str">
        <f t="shared" si="87"/>
        <v>_</v>
      </c>
      <c r="AD66" s="167"/>
      <c r="AE66" s="167"/>
      <c r="AF66" s="168" t="str">
        <f t="shared" si="88"/>
        <v>_</v>
      </c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0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2">
        <v>0.1</v>
      </c>
      <c r="BF66" s="173">
        <v>26</v>
      </c>
      <c r="BG66" s="174">
        <v>0.6</v>
      </c>
      <c r="BH66" s="175"/>
      <c r="BI66" s="176" t="str">
        <f t="shared" si="89"/>
        <v/>
      </c>
      <c r="BJ66" s="177"/>
      <c r="BK66" s="178">
        <f t="shared" si="90"/>
        <v>0</v>
      </c>
      <c r="BL66" s="178">
        <f t="shared" si="91"/>
        <v>0</v>
      </c>
      <c r="BM66" s="179">
        <v>2</v>
      </c>
      <c r="BN66" s="179">
        <v>12</v>
      </c>
      <c r="BO66" s="179"/>
      <c r="BP66" s="179"/>
      <c r="BQ66" s="179"/>
      <c r="BR66" s="176">
        <f t="shared" si="92"/>
        <v>0</v>
      </c>
      <c r="BS66" s="176">
        <f t="shared" si="93"/>
        <v>0</v>
      </c>
      <c r="BT66" s="180">
        <f t="shared" si="94"/>
        <v>0</v>
      </c>
      <c r="BU66" s="181">
        <f t="shared" si="95"/>
        <v>0</v>
      </c>
      <c r="BV66" s="182" t="str">
        <f t="shared" si="96"/>
        <v/>
      </c>
      <c r="BW66" s="183">
        <f t="shared" si="97"/>
        <v>0</v>
      </c>
      <c r="BX66" s="183">
        <f t="shared" si="98"/>
        <v>0</v>
      </c>
      <c r="BY66" s="171"/>
      <c r="BZ66" s="184">
        <f t="shared" si="99"/>
        <v>0</v>
      </c>
      <c r="CA66" s="184">
        <f t="shared" si="99"/>
        <v>0</v>
      </c>
      <c r="CB66" s="184">
        <f t="shared" si="99"/>
        <v>0</v>
      </c>
      <c r="CC66" s="184">
        <f t="shared" si="99"/>
        <v>0</v>
      </c>
      <c r="CD66" s="184">
        <f t="shared" si="99"/>
        <v>0</v>
      </c>
      <c r="CE66" s="184">
        <f t="shared" si="99"/>
        <v>0</v>
      </c>
      <c r="CF66" s="184">
        <f t="shared" si="99"/>
        <v>0</v>
      </c>
      <c r="CG66" s="184">
        <f t="shared" si="99"/>
        <v>0</v>
      </c>
      <c r="CH66" s="184">
        <f t="shared" si="99"/>
        <v>0</v>
      </c>
      <c r="CI66" s="184">
        <f t="shared" si="99"/>
        <v>0</v>
      </c>
      <c r="CJ66" s="184">
        <f t="shared" si="99"/>
        <v>0</v>
      </c>
      <c r="CK66" s="184">
        <f t="shared" si="99"/>
        <v>0</v>
      </c>
      <c r="CL66" s="184">
        <f t="shared" si="99"/>
        <v>0</v>
      </c>
      <c r="CM66" s="181">
        <f t="shared" si="100"/>
        <v>0</v>
      </c>
      <c r="CN66" s="185"/>
      <c r="CO66" s="185"/>
      <c r="CP66" s="185"/>
      <c r="CQ66" s="185"/>
      <c r="CR66" s="185"/>
      <c r="CS66" s="185"/>
      <c r="CT66" s="176">
        <f t="shared" si="101"/>
        <v>0</v>
      </c>
      <c r="CU66" s="176">
        <f t="shared" si="101"/>
        <v>0</v>
      </c>
      <c r="CV66" s="176">
        <f t="shared" si="101"/>
        <v>0</v>
      </c>
      <c r="CW66" s="176">
        <f t="shared" si="101"/>
        <v>0</v>
      </c>
      <c r="CX66" s="176">
        <f t="shared" si="101"/>
        <v>0</v>
      </c>
      <c r="CY66" s="176">
        <f t="shared" si="101"/>
        <v>0</v>
      </c>
      <c r="CZ66" s="175"/>
      <c r="DA66" s="187"/>
      <c r="DB66" s="67">
        <f t="shared" ref="DB66:DB77" si="128">IF(V66:V98="Yes",0,IF(FB66="",IF(ISERROR(VLOOKUP(BH66,$A$25024:$B$25027,2,FALSE)),0,VLOOKUP(BH66,$A$25024:$B$25027,2,FALSE)),FB66))</f>
        <v>0</v>
      </c>
      <c r="DC66" s="67">
        <f t="shared" si="102"/>
        <v>0</v>
      </c>
      <c r="DD66" s="67">
        <f t="shared" si="103"/>
        <v>0</v>
      </c>
      <c r="DE66" s="67">
        <v>170</v>
      </c>
      <c r="DF66" s="67">
        <v>1400000</v>
      </c>
      <c r="DG66" s="67">
        <f t="shared" si="104"/>
        <v>8235.2900000000009</v>
      </c>
      <c r="DH66" s="67">
        <f t="shared" si="105"/>
        <v>0</v>
      </c>
      <c r="DI66" s="67">
        <f t="shared" si="106"/>
        <v>0</v>
      </c>
      <c r="DJ66" s="188">
        <f t="shared" si="107"/>
        <v>0</v>
      </c>
      <c r="DK66" s="188">
        <f t="shared" si="107"/>
        <v>0</v>
      </c>
      <c r="DL66" s="188">
        <f t="shared" si="107"/>
        <v>0</v>
      </c>
      <c r="DM66" s="188">
        <f t="shared" si="107"/>
        <v>0</v>
      </c>
      <c r="DN66" s="188">
        <f t="shared" si="107"/>
        <v>0</v>
      </c>
      <c r="DO66" s="188">
        <f t="shared" si="107"/>
        <v>0</v>
      </c>
      <c r="DP66" s="188">
        <f t="shared" si="107"/>
        <v>0</v>
      </c>
      <c r="DQ66" s="188">
        <f t="shared" si="107"/>
        <v>0</v>
      </c>
      <c r="DR66" s="188">
        <f t="shared" si="107"/>
        <v>0</v>
      </c>
      <c r="DS66" s="188">
        <f t="shared" si="107"/>
        <v>0</v>
      </c>
      <c r="DT66" s="188">
        <f t="shared" si="107"/>
        <v>0</v>
      </c>
      <c r="DU66" s="188">
        <f t="shared" si="107"/>
        <v>0</v>
      </c>
      <c r="DV66" s="188">
        <f t="shared" si="107"/>
        <v>0</v>
      </c>
      <c r="DW66" s="67">
        <f t="shared" si="108"/>
        <v>0</v>
      </c>
      <c r="DX66" s="67">
        <f t="shared" si="108"/>
        <v>0</v>
      </c>
      <c r="DY66" s="67">
        <f t="shared" si="108"/>
        <v>0</v>
      </c>
      <c r="DZ66" s="67">
        <f t="shared" si="108"/>
        <v>0</v>
      </c>
      <c r="EA66" s="67">
        <f t="shared" si="108"/>
        <v>0</v>
      </c>
      <c r="EB66" s="67">
        <f t="shared" si="108"/>
        <v>0</v>
      </c>
      <c r="EC66" s="67">
        <f t="shared" si="108"/>
        <v>0</v>
      </c>
      <c r="ED66" s="67">
        <f t="shared" si="108"/>
        <v>0</v>
      </c>
      <c r="EE66" s="67">
        <f t="shared" si="108"/>
        <v>0</v>
      </c>
      <c r="EF66" s="67">
        <f t="shared" si="108"/>
        <v>0</v>
      </c>
      <c r="EG66" s="67">
        <f t="shared" si="108"/>
        <v>0</v>
      </c>
      <c r="EH66" s="67">
        <f t="shared" si="108"/>
        <v>0</v>
      </c>
      <c r="EI66" s="67">
        <f t="shared" si="108"/>
        <v>0</v>
      </c>
      <c r="EJ66" s="189">
        <v>336.9</v>
      </c>
      <c r="EK66" s="189">
        <v>778.61</v>
      </c>
      <c r="EL66" s="189">
        <v>1414.97</v>
      </c>
      <c r="EM66" s="189">
        <v>2021.39</v>
      </c>
      <c r="EN66" s="189">
        <v>988.24</v>
      </c>
      <c r="EO66" s="189">
        <v>875.94</v>
      </c>
      <c r="EP66" s="189">
        <v>239.57</v>
      </c>
      <c r="EQ66" s="189">
        <v>426.74</v>
      </c>
      <c r="ER66" s="189">
        <v>224.6</v>
      </c>
      <c r="ES66" s="189">
        <v>119.79</v>
      </c>
      <c r="ET66" s="189">
        <v>44.92</v>
      </c>
      <c r="EU66" s="189">
        <v>134.76</v>
      </c>
      <c r="EV66" s="189">
        <v>112.3</v>
      </c>
      <c r="EW66" s="67">
        <f t="shared" si="109"/>
        <v>2</v>
      </c>
      <c r="EX66" s="67">
        <f t="shared" si="110"/>
        <v>12</v>
      </c>
      <c r="EY66" s="67">
        <f t="shared" si="111"/>
        <v>1</v>
      </c>
      <c r="EZ66" s="67">
        <f t="shared" si="112"/>
        <v>9999999</v>
      </c>
      <c r="FA66" s="67">
        <f t="shared" si="113"/>
        <v>1</v>
      </c>
      <c r="FD66" s="67" t="str">
        <f t="shared" si="114"/>
        <v/>
      </c>
      <c r="FE66" s="67">
        <v>205011</v>
      </c>
      <c r="FF66" s="67">
        <v>8687708</v>
      </c>
      <c r="FG66" s="190">
        <f t="shared" si="115"/>
        <v>0</v>
      </c>
      <c r="FH66" s="190">
        <f t="shared" si="115"/>
        <v>0</v>
      </c>
      <c r="FI66" s="190">
        <f t="shared" si="115"/>
        <v>0</v>
      </c>
      <c r="FJ66" s="190">
        <f t="shared" si="115"/>
        <v>0</v>
      </c>
      <c r="FK66" s="190">
        <f t="shared" si="115"/>
        <v>0</v>
      </c>
      <c r="FL66" s="190">
        <f t="shared" si="115"/>
        <v>0</v>
      </c>
      <c r="FM66" s="190">
        <f t="shared" si="115"/>
        <v>0</v>
      </c>
      <c r="FN66" s="190">
        <f t="shared" si="115"/>
        <v>0</v>
      </c>
      <c r="FO66" s="190">
        <f t="shared" si="115"/>
        <v>0</v>
      </c>
      <c r="FP66" s="190">
        <f t="shared" si="115"/>
        <v>0</v>
      </c>
      <c r="FQ66" s="190">
        <f t="shared" si="115"/>
        <v>0</v>
      </c>
      <c r="FR66" s="190">
        <f t="shared" si="115"/>
        <v>0</v>
      </c>
      <c r="FS66" s="190">
        <f t="shared" si="115"/>
        <v>0</v>
      </c>
      <c r="HK66" s="191"/>
      <c r="HL66" s="192"/>
      <c r="HM66" s="192"/>
      <c r="HN66" s="192"/>
      <c r="HO66" s="192"/>
      <c r="HT66" s="133">
        <f t="shared" ref="HT66:IF77" si="129">(BZ66*$AB66)*IF((0+($CN66="X")+($CO66="X")+($CP66="X")+($CQ66="X")+($CR66="X")+($CS66="X"))=0,0,1)</f>
        <v>0</v>
      </c>
      <c r="HU66" s="133">
        <f t="shared" si="129"/>
        <v>0</v>
      </c>
      <c r="HV66" s="133">
        <f t="shared" si="129"/>
        <v>0</v>
      </c>
      <c r="HW66" s="133">
        <f t="shared" si="129"/>
        <v>0</v>
      </c>
      <c r="HX66" s="133">
        <f t="shared" si="129"/>
        <v>0</v>
      </c>
      <c r="HY66" s="133">
        <f t="shared" si="129"/>
        <v>0</v>
      </c>
      <c r="HZ66" s="133">
        <f t="shared" si="129"/>
        <v>0</v>
      </c>
      <c r="IA66" s="133">
        <f t="shared" si="129"/>
        <v>0</v>
      </c>
      <c r="IB66" s="133">
        <f t="shared" si="129"/>
        <v>0</v>
      </c>
      <c r="IC66" s="133">
        <f t="shared" si="129"/>
        <v>0</v>
      </c>
      <c r="ID66" s="133">
        <f t="shared" si="129"/>
        <v>0</v>
      </c>
      <c r="IE66" s="133">
        <f t="shared" si="129"/>
        <v>0</v>
      </c>
      <c r="IF66" s="133">
        <f t="shared" si="129"/>
        <v>0</v>
      </c>
      <c r="IG66" s="67" t="s">
        <v>943</v>
      </c>
      <c r="IH66" s="67" t="s">
        <v>943</v>
      </c>
      <c r="II66" s="67" t="s">
        <v>943</v>
      </c>
      <c r="IJ66" s="67" t="s">
        <v>943</v>
      </c>
      <c r="IK66" s="67" t="s">
        <v>943</v>
      </c>
      <c r="IL66" s="67" t="s">
        <v>943</v>
      </c>
      <c r="IM66" s="67" t="s">
        <v>943</v>
      </c>
      <c r="IN66" s="67" t="s">
        <v>943</v>
      </c>
      <c r="IO66" s="67" t="s">
        <v>943</v>
      </c>
      <c r="IP66" s="67" t="s">
        <v>943</v>
      </c>
      <c r="IQ66" s="67" t="s">
        <v>943</v>
      </c>
      <c r="IR66" s="67" t="s">
        <v>943</v>
      </c>
      <c r="IS66" s="67" t="s">
        <v>943</v>
      </c>
    </row>
    <row r="67" spans="2:253" ht="12.75" hidden="1" customHeight="1" x14ac:dyDescent="0.2">
      <c r="B67" s="67" t="s">
        <v>937</v>
      </c>
      <c r="C67" s="67">
        <v>9200233</v>
      </c>
      <c r="E67" s="154"/>
      <c r="F67" s="155" t="s">
        <v>954</v>
      </c>
      <c r="G67" s="156" t="s">
        <v>955</v>
      </c>
      <c r="H67" s="154"/>
      <c r="I67" s="255"/>
      <c r="J67" s="159" t="str">
        <f t="shared" si="85"/>
        <v>UNKNOWN</v>
      </c>
      <c r="K67" s="256"/>
      <c r="L67" s="256"/>
      <c r="M67" s="257"/>
      <c r="N67" s="257"/>
      <c r="O67" s="257"/>
      <c r="P67" s="163"/>
      <c r="Q67" s="258"/>
      <c r="R67" s="175"/>
      <c r="S67" s="175"/>
      <c r="T67" s="175"/>
      <c r="U67" s="175"/>
      <c r="V67" s="175"/>
      <c r="W67" s="163" t="str">
        <f t="shared" si="86"/>
        <v/>
      </c>
      <c r="X67" s="175"/>
      <c r="Y67" s="175"/>
      <c r="Z67" s="175"/>
      <c r="AA67" s="167"/>
      <c r="AB67" s="167"/>
      <c r="AC67" s="168" t="str">
        <f t="shared" si="87"/>
        <v>_</v>
      </c>
      <c r="AD67" s="167"/>
      <c r="AE67" s="167"/>
      <c r="AF67" s="168" t="str">
        <f t="shared" si="88"/>
        <v>_</v>
      </c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0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2">
        <v>0.1</v>
      </c>
      <c r="BF67" s="173">
        <v>26</v>
      </c>
      <c r="BG67" s="174">
        <v>0.6</v>
      </c>
      <c r="BH67" s="175"/>
      <c r="BI67" s="176" t="str">
        <f t="shared" si="89"/>
        <v/>
      </c>
      <c r="BJ67" s="177"/>
      <c r="BK67" s="178">
        <f t="shared" si="90"/>
        <v>0</v>
      </c>
      <c r="BL67" s="178">
        <f t="shared" si="91"/>
        <v>0</v>
      </c>
      <c r="BM67" s="179">
        <v>2</v>
      </c>
      <c r="BN67" s="179">
        <v>12</v>
      </c>
      <c r="BO67" s="179"/>
      <c r="BP67" s="179"/>
      <c r="BQ67" s="179"/>
      <c r="BR67" s="176">
        <f t="shared" si="92"/>
        <v>0</v>
      </c>
      <c r="BS67" s="176">
        <f t="shared" si="93"/>
        <v>0</v>
      </c>
      <c r="BT67" s="180">
        <f t="shared" si="94"/>
        <v>0</v>
      </c>
      <c r="BU67" s="181">
        <f t="shared" si="95"/>
        <v>0</v>
      </c>
      <c r="BV67" s="182" t="str">
        <f t="shared" si="96"/>
        <v/>
      </c>
      <c r="BW67" s="183">
        <f t="shared" si="97"/>
        <v>0</v>
      </c>
      <c r="BX67" s="183">
        <f t="shared" si="98"/>
        <v>0</v>
      </c>
      <c r="BY67" s="171"/>
      <c r="BZ67" s="184">
        <f t="shared" si="99"/>
        <v>0</v>
      </c>
      <c r="CA67" s="184">
        <f t="shared" si="99"/>
        <v>0</v>
      </c>
      <c r="CB67" s="184">
        <f t="shared" si="99"/>
        <v>0</v>
      </c>
      <c r="CC67" s="184">
        <f t="shared" si="99"/>
        <v>0</v>
      </c>
      <c r="CD67" s="184">
        <f t="shared" si="99"/>
        <v>0</v>
      </c>
      <c r="CE67" s="184">
        <f t="shared" si="99"/>
        <v>0</v>
      </c>
      <c r="CF67" s="184">
        <f t="shared" si="99"/>
        <v>0</v>
      </c>
      <c r="CG67" s="184">
        <f t="shared" si="99"/>
        <v>0</v>
      </c>
      <c r="CH67" s="184">
        <f t="shared" si="99"/>
        <v>0</v>
      </c>
      <c r="CI67" s="184">
        <f t="shared" si="99"/>
        <v>0</v>
      </c>
      <c r="CJ67" s="184">
        <f t="shared" si="99"/>
        <v>0</v>
      </c>
      <c r="CK67" s="184">
        <f t="shared" si="99"/>
        <v>0</v>
      </c>
      <c r="CL67" s="184">
        <f t="shared" si="99"/>
        <v>0</v>
      </c>
      <c r="CM67" s="181">
        <f t="shared" si="100"/>
        <v>0</v>
      </c>
      <c r="CN67" s="185"/>
      <c r="CO67" s="185"/>
      <c r="CP67" s="185"/>
      <c r="CQ67" s="185"/>
      <c r="CR67" s="185"/>
      <c r="CS67" s="185"/>
      <c r="CT67" s="176">
        <f t="shared" si="101"/>
        <v>0</v>
      </c>
      <c r="CU67" s="176">
        <f t="shared" si="101"/>
        <v>0</v>
      </c>
      <c r="CV67" s="176">
        <f t="shared" si="101"/>
        <v>0</v>
      </c>
      <c r="CW67" s="176">
        <f t="shared" si="101"/>
        <v>0</v>
      </c>
      <c r="CX67" s="176">
        <f t="shared" si="101"/>
        <v>0</v>
      </c>
      <c r="CY67" s="176">
        <f t="shared" si="101"/>
        <v>0</v>
      </c>
      <c r="CZ67" s="175"/>
      <c r="DA67" s="187"/>
      <c r="DB67" s="67">
        <f t="shared" si="128"/>
        <v>0</v>
      </c>
      <c r="DC67" s="67">
        <f t="shared" si="102"/>
        <v>0</v>
      </c>
      <c r="DD67" s="67">
        <f t="shared" si="103"/>
        <v>0</v>
      </c>
      <c r="DE67" s="67">
        <v>170</v>
      </c>
      <c r="DF67" s="67">
        <v>1400000</v>
      </c>
      <c r="DG67" s="67">
        <f t="shared" si="104"/>
        <v>8235.2900000000009</v>
      </c>
      <c r="DH67" s="67">
        <f t="shared" si="105"/>
        <v>0</v>
      </c>
      <c r="DI67" s="67">
        <f t="shared" si="106"/>
        <v>0</v>
      </c>
      <c r="DJ67" s="188">
        <f t="shared" si="107"/>
        <v>0</v>
      </c>
      <c r="DK67" s="188">
        <f t="shared" si="107"/>
        <v>0</v>
      </c>
      <c r="DL67" s="188">
        <f t="shared" si="107"/>
        <v>0</v>
      </c>
      <c r="DM67" s="188">
        <f t="shared" si="107"/>
        <v>0</v>
      </c>
      <c r="DN67" s="188">
        <f t="shared" si="107"/>
        <v>0</v>
      </c>
      <c r="DO67" s="188">
        <f t="shared" si="107"/>
        <v>0</v>
      </c>
      <c r="DP67" s="188">
        <f t="shared" si="107"/>
        <v>0</v>
      </c>
      <c r="DQ67" s="188">
        <f t="shared" si="107"/>
        <v>0</v>
      </c>
      <c r="DR67" s="188">
        <f t="shared" si="107"/>
        <v>0</v>
      </c>
      <c r="DS67" s="188">
        <f t="shared" si="107"/>
        <v>0</v>
      </c>
      <c r="DT67" s="188">
        <f t="shared" si="107"/>
        <v>0</v>
      </c>
      <c r="DU67" s="188">
        <f t="shared" si="107"/>
        <v>0</v>
      </c>
      <c r="DV67" s="188">
        <f t="shared" si="107"/>
        <v>0</v>
      </c>
      <c r="DW67" s="67">
        <f t="shared" si="108"/>
        <v>0</v>
      </c>
      <c r="DX67" s="67">
        <f t="shared" si="108"/>
        <v>0</v>
      </c>
      <c r="DY67" s="67">
        <f t="shared" si="108"/>
        <v>0</v>
      </c>
      <c r="DZ67" s="67">
        <f t="shared" si="108"/>
        <v>0</v>
      </c>
      <c r="EA67" s="67">
        <f t="shared" si="108"/>
        <v>0</v>
      </c>
      <c r="EB67" s="67">
        <f t="shared" si="108"/>
        <v>0</v>
      </c>
      <c r="EC67" s="67">
        <f t="shared" si="108"/>
        <v>0</v>
      </c>
      <c r="ED67" s="67">
        <f t="shared" si="108"/>
        <v>0</v>
      </c>
      <c r="EE67" s="67">
        <f t="shared" si="108"/>
        <v>0</v>
      </c>
      <c r="EF67" s="67">
        <f t="shared" si="108"/>
        <v>0</v>
      </c>
      <c r="EG67" s="67">
        <f t="shared" si="108"/>
        <v>0</v>
      </c>
      <c r="EH67" s="67">
        <f t="shared" si="108"/>
        <v>0</v>
      </c>
      <c r="EI67" s="67">
        <f t="shared" si="108"/>
        <v>0</v>
      </c>
      <c r="EJ67" s="189">
        <v>336.9</v>
      </c>
      <c r="EK67" s="189">
        <v>778.61</v>
      </c>
      <c r="EL67" s="189">
        <v>1414.97</v>
      </c>
      <c r="EM67" s="189">
        <v>2021.39</v>
      </c>
      <c r="EN67" s="189">
        <v>988.24</v>
      </c>
      <c r="EO67" s="189">
        <v>875.94</v>
      </c>
      <c r="EP67" s="189">
        <v>239.57</v>
      </c>
      <c r="EQ67" s="189">
        <v>426.74</v>
      </c>
      <c r="ER67" s="189">
        <v>224.6</v>
      </c>
      <c r="ES67" s="189">
        <v>119.79</v>
      </c>
      <c r="ET67" s="189">
        <v>44.92</v>
      </c>
      <c r="EU67" s="189">
        <v>134.76</v>
      </c>
      <c r="EV67" s="189">
        <v>112.3</v>
      </c>
      <c r="EW67" s="67">
        <f t="shared" si="109"/>
        <v>2</v>
      </c>
      <c r="EX67" s="67">
        <f t="shared" si="110"/>
        <v>12</v>
      </c>
      <c r="EY67" s="67">
        <f t="shared" si="111"/>
        <v>1</v>
      </c>
      <c r="EZ67" s="67">
        <f t="shared" si="112"/>
        <v>9999999</v>
      </c>
      <c r="FA67" s="67">
        <f t="shared" si="113"/>
        <v>1</v>
      </c>
      <c r="FD67" s="67" t="str">
        <f t="shared" si="114"/>
        <v/>
      </c>
      <c r="FE67" s="67">
        <v>205011</v>
      </c>
      <c r="FF67" s="67">
        <v>8687709</v>
      </c>
      <c r="FG67" s="190">
        <f t="shared" si="115"/>
        <v>0</v>
      </c>
      <c r="FH67" s="190">
        <f t="shared" si="115"/>
        <v>0</v>
      </c>
      <c r="FI67" s="190">
        <f t="shared" si="115"/>
        <v>0</v>
      </c>
      <c r="FJ67" s="190">
        <f t="shared" si="115"/>
        <v>0</v>
      </c>
      <c r="FK67" s="190">
        <f t="shared" si="115"/>
        <v>0</v>
      </c>
      <c r="FL67" s="190">
        <f t="shared" si="115"/>
        <v>0</v>
      </c>
      <c r="FM67" s="190">
        <f t="shared" si="115"/>
        <v>0</v>
      </c>
      <c r="FN67" s="190">
        <f t="shared" si="115"/>
        <v>0</v>
      </c>
      <c r="FO67" s="190">
        <f t="shared" si="115"/>
        <v>0</v>
      </c>
      <c r="FP67" s="190">
        <f t="shared" si="115"/>
        <v>0</v>
      </c>
      <c r="FQ67" s="190">
        <f t="shared" si="115"/>
        <v>0</v>
      </c>
      <c r="FR67" s="190">
        <f t="shared" si="115"/>
        <v>0</v>
      </c>
      <c r="FS67" s="190">
        <f t="shared" si="115"/>
        <v>0</v>
      </c>
      <c r="HK67" s="191"/>
      <c r="HL67" s="192"/>
      <c r="HM67" s="192"/>
      <c r="HN67" s="192"/>
      <c r="HO67" s="192"/>
      <c r="HT67" s="133">
        <f t="shared" si="129"/>
        <v>0</v>
      </c>
      <c r="HU67" s="133">
        <f t="shared" si="129"/>
        <v>0</v>
      </c>
      <c r="HV67" s="133">
        <f t="shared" si="129"/>
        <v>0</v>
      </c>
      <c r="HW67" s="133">
        <f t="shared" si="129"/>
        <v>0</v>
      </c>
      <c r="HX67" s="133">
        <f t="shared" si="129"/>
        <v>0</v>
      </c>
      <c r="HY67" s="133">
        <f t="shared" si="129"/>
        <v>0</v>
      </c>
      <c r="HZ67" s="133">
        <f t="shared" si="129"/>
        <v>0</v>
      </c>
      <c r="IA67" s="133">
        <f t="shared" si="129"/>
        <v>0</v>
      </c>
      <c r="IB67" s="133">
        <f t="shared" si="129"/>
        <v>0</v>
      </c>
      <c r="IC67" s="133">
        <f t="shared" si="129"/>
        <v>0</v>
      </c>
      <c r="ID67" s="133">
        <f t="shared" si="129"/>
        <v>0</v>
      </c>
      <c r="IE67" s="133">
        <f t="shared" si="129"/>
        <v>0</v>
      </c>
      <c r="IF67" s="133">
        <f t="shared" si="129"/>
        <v>0</v>
      </c>
      <c r="IG67" s="67" t="s">
        <v>943</v>
      </c>
      <c r="IH67" s="67" t="s">
        <v>943</v>
      </c>
      <c r="II67" s="67" t="s">
        <v>943</v>
      </c>
      <c r="IJ67" s="67" t="s">
        <v>943</v>
      </c>
      <c r="IK67" s="67" t="s">
        <v>943</v>
      </c>
      <c r="IL67" s="67" t="s">
        <v>943</v>
      </c>
      <c r="IM67" s="67" t="s">
        <v>943</v>
      </c>
      <c r="IN67" s="67" t="s">
        <v>943</v>
      </c>
      <c r="IO67" s="67" t="s">
        <v>943</v>
      </c>
      <c r="IP67" s="67" t="s">
        <v>943</v>
      </c>
      <c r="IQ67" s="67" t="s">
        <v>943</v>
      </c>
      <c r="IR67" s="67" t="s">
        <v>943</v>
      </c>
      <c r="IS67" s="67" t="s">
        <v>943</v>
      </c>
    </row>
    <row r="68" spans="2:253" ht="12.75" hidden="1" customHeight="1" x14ac:dyDescent="0.2">
      <c r="B68" s="67" t="s">
        <v>937</v>
      </c>
      <c r="C68" s="67">
        <v>9200233</v>
      </c>
      <c r="E68" s="154"/>
      <c r="F68" s="155" t="s">
        <v>954</v>
      </c>
      <c r="G68" s="156" t="s">
        <v>955</v>
      </c>
      <c r="H68" s="154"/>
      <c r="I68" s="255"/>
      <c r="J68" s="159" t="str">
        <f t="shared" si="85"/>
        <v>UNKNOWN</v>
      </c>
      <c r="K68" s="256"/>
      <c r="L68" s="256"/>
      <c r="M68" s="257"/>
      <c r="N68" s="257"/>
      <c r="O68" s="257"/>
      <c r="P68" s="163"/>
      <c r="Q68" s="258"/>
      <c r="R68" s="175"/>
      <c r="S68" s="175"/>
      <c r="T68" s="175"/>
      <c r="U68" s="175"/>
      <c r="V68" s="175"/>
      <c r="W68" s="163" t="str">
        <f t="shared" si="86"/>
        <v/>
      </c>
      <c r="X68" s="175"/>
      <c r="Y68" s="175"/>
      <c r="Z68" s="175"/>
      <c r="AA68" s="167"/>
      <c r="AB68" s="167"/>
      <c r="AC68" s="168" t="str">
        <f t="shared" si="87"/>
        <v>_</v>
      </c>
      <c r="AD68" s="167"/>
      <c r="AE68" s="167"/>
      <c r="AF68" s="168" t="str">
        <f t="shared" si="88"/>
        <v>_</v>
      </c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0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2">
        <v>0.1</v>
      </c>
      <c r="BF68" s="173">
        <v>26</v>
      </c>
      <c r="BG68" s="174">
        <v>0.6</v>
      </c>
      <c r="BH68" s="175"/>
      <c r="BI68" s="176" t="str">
        <f t="shared" si="89"/>
        <v/>
      </c>
      <c r="BJ68" s="177"/>
      <c r="BK68" s="178">
        <f t="shared" si="90"/>
        <v>0</v>
      </c>
      <c r="BL68" s="178">
        <f t="shared" si="91"/>
        <v>0</v>
      </c>
      <c r="BM68" s="179">
        <v>2</v>
      </c>
      <c r="BN68" s="179">
        <v>12</v>
      </c>
      <c r="BO68" s="179"/>
      <c r="BP68" s="179"/>
      <c r="BQ68" s="179"/>
      <c r="BR68" s="176">
        <f t="shared" si="92"/>
        <v>0</v>
      </c>
      <c r="BS68" s="176">
        <f t="shared" si="93"/>
        <v>0</v>
      </c>
      <c r="BT68" s="180">
        <f t="shared" si="94"/>
        <v>0</v>
      </c>
      <c r="BU68" s="181">
        <f t="shared" si="95"/>
        <v>0</v>
      </c>
      <c r="BV68" s="182" t="str">
        <f t="shared" si="96"/>
        <v/>
      </c>
      <c r="BW68" s="183">
        <f t="shared" si="97"/>
        <v>0</v>
      </c>
      <c r="BX68" s="183">
        <f t="shared" si="98"/>
        <v>0</v>
      </c>
      <c r="BY68" s="171"/>
      <c r="BZ68" s="184">
        <f t="shared" si="99"/>
        <v>0</v>
      </c>
      <c r="CA68" s="184">
        <f t="shared" si="99"/>
        <v>0</v>
      </c>
      <c r="CB68" s="184">
        <f t="shared" si="99"/>
        <v>0</v>
      </c>
      <c r="CC68" s="184">
        <f t="shared" si="99"/>
        <v>0</v>
      </c>
      <c r="CD68" s="184">
        <f t="shared" si="99"/>
        <v>0</v>
      </c>
      <c r="CE68" s="184">
        <f t="shared" si="99"/>
        <v>0</v>
      </c>
      <c r="CF68" s="184">
        <f t="shared" si="99"/>
        <v>0</v>
      </c>
      <c r="CG68" s="184">
        <f t="shared" si="99"/>
        <v>0</v>
      </c>
      <c r="CH68" s="184">
        <f t="shared" si="99"/>
        <v>0</v>
      </c>
      <c r="CI68" s="184">
        <f t="shared" si="99"/>
        <v>0</v>
      </c>
      <c r="CJ68" s="184">
        <f t="shared" si="99"/>
        <v>0</v>
      </c>
      <c r="CK68" s="184">
        <f t="shared" si="99"/>
        <v>0</v>
      </c>
      <c r="CL68" s="184">
        <f t="shared" si="99"/>
        <v>0</v>
      </c>
      <c r="CM68" s="181">
        <f t="shared" si="100"/>
        <v>0</v>
      </c>
      <c r="CN68" s="185"/>
      <c r="CO68" s="185"/>
      <c r="CP68" s="185"/>
      <c r="CQ68" s="185"/>
      <c r="CR68" s="185"/>
      <c r="CS68" s="185"/>
      <c r="CT68" s="176">
        <f t="shared" si="101"/>
        <v>0</v>
      </c>
      <c r="CU68" s="176">
        <f t="shared" si="101"/>
        <v>0</v>
      </c>
      <c r="CV68" s="176">
        <f t="shared" si="101"/>
        <v>0</v>
      </c>
      <c r="CW68" s="176">
        <f t="shared" si="101"/>
        <v>0</v>
      </c>
      <c r="CX68" s="176">
        <f t="shared" si="101"/>
        <v>0</v>
      </c>
      <c r="CY68" s="176">
        <f t="shared" si="101"/>
        <v>0</v>
      </c>
      <c r="CZ68" s="175"/>
      <c r="DA68" s="187"/>
      <c r="DB68" s="67">
        <f t="shared" si="128"/>
        <v>0</v>
      </c>
      <c r="DC68" s="67">
        <f t="shared" si="102"/>
        <v>0</v>
      </c>
      <c r="DD68" s="67">
        <f t="shared" si="103"/>
        <v>0</v>
      </c>
      <c r="DE68" s="67">
        <v>170</v>
      </c>
      <c r="DF68" s="67">
        <v>1400000</v>
      </c>
      <c r="DG68" s="67">
        <f t="shared" si="104"/>
        <v>8235.2900000000009</v>
      </c>
      <c r="DH68" s="67">
        <f t="shared" si="105"/>
        <v>0</v>
      </c>
      <c r="DI68" s="67">
        <f t="shared" si="106"/>
        <v>0</v>
      </c>
      <c r="DJ68" s="188">
        <f t="shared" si="107"/>
        <v>0</v>
      </c>
      <c r="DK68" s="188">
        <f t="shared" si="107"/>
        <v>0</v>
      </c>
      <c r="DL68" s="188">
        <f t="shared" si="107"/>
        <v>0</v>
      </c>
      <c r="DM68" s="188">
        <f t="shared" si="107"/>
        <v>0</v>
      </c>
      <c r="DN68" s="188">
        <f t="shared" si="107"/>
        <v>0</v>
      </c>
      <c r="DO68" s="188">
        <f t="shared" si="107"/>
        <v>0</v>
      </c>
      <c r="DP68" s="188">
        <f t="shared" si="107"/>
        <v>0</v>
      </c>
      <c r="DQ68" s="188">
        <f t="shared" si="107"/>
        <v>0</v>
      </c>
      <c r="DR68" s="188">
        <f t="shared" si="107"/>
        <v>0</v>
      </c>
      <c r="DS68" s="188">
        <f t="shared" si="107"/>
        <v>0</v>
      </c>
      <c r="DT68" s="188">
        <f t="shared" si="107"/>
        <v>0</v>
      </c>
      <c r="DU68" s="188">
        <f t="shared" si="107"/>
        <v>0</v>
      </c>
      <c r="DV68" s="188">
        <f t="shared" si="107"/>
        <v>0</v>
      </c>
      <c r="DW68" s="67">
        <f t="shared" si="108"/>
        <v>0</v>
      </c>
      <c r="DX68" s="67">
        <f t="shared" si="108"/>
        <v>0</v>
      </c>
      <c r="DY68" s="67">
        <f t="shared" si="108"/>
        <v>0</v>
      </c>
      <c r="DZ68" s="67">
        <f t="shared" si="108"/>
        <v>0</v>
      </c>
      <c r="EA68" s="67">
        <f t="shared" si="108"/>
        <v>0</v>
      </c>
      <c r="EB68" s="67">
        <f t="shared" si="108"/>
        <v>0</v>
      </c>
      <c r="EC68" s="67">
        <f t="shared" si="108"/>
        <v>0</v>
      </c>
      <c r="ED68" s="67">
        <f t="shared" si="108"/>
        <v>0</v>
      </c>
      <c r="EE68" s="67">
        <f t="shared" si="108"/>
        <v>0</v>
      </c>
      <c r="EF68" s="67">
        <f t="shared" si="108"/>
        <v>0</v>
      </c>
      <c r="EG68" s="67">
        <f t="shared" si="108"/>
        <v>0</v>
      </c>
      <c r="EH68" s="67">
        <f t="shared" si="108"/>
        <v>0</v>
      </c>
      <c r="EI68" s="67">
        <f t="shared" si="108"/>
        <v>0</v>
      </c>
      <c r="EJ68" s="189">
        <v>336.9</v>
      </c>
      <c r="EK68" s="189">
        <v>778.61</v>
      </c>
      <c r="EL68" s="189">
        <v>1414.97</v>
      </c>
      <c r="EM68" s="189">
        <v>2021.39</v>
      </c>
      <c r="EN68" s="189">
        <v>988.24</v>
      </c>
      <c r="EO68" s="189">
        <v>875.94</v>
      </c>
      <c r="EP68" s="189">
        <v>239.57</v>
      </c>
      <c r="EQ68" s="189">
        <v>426.74</v>
      </c>
      <c r="ER68" s="189">
        <v>224.6</v>
      </c>
      <c r="ES68" s="189">
        <v>119.79</v>
      </c>
      <c r="ET68" s="189">
        <v>44.92</v>
      </c>
      <c r="EU68" s="189">
        <v>134.76</v>
      </c>
      <c r="EV68" s="189">
        <v>112.3</v>
      </c>
      <c r="EW68" s="67">
        <f t="shared" si="109"/>
        <v>2</v>
      </c>
      <c r="EX68" s="67">
        <f t="shared" si="110"/>
        <v>12</v>
      </c>
      <c r="EY68" s="67">
        <f t="shared" si="111"/>
        <v>1</v>
      </c>
      <c r="EZ68" s="67">
        <f t="shared" si="112"/>
        <v>9999999</v>
      </c>
      <c r="FA68" s="67">
        <f t="shared" si="113"/>
        <v>1</v>
      </c>
      <c r="FD68" s="67" t="str">
        <f t="shared" si="114"/>
        <v/>
      </c>
      <c r="FE68" s="67">
        <v>205011</v>
      </c>
      <c r="FF68" s="67">
        <v>8687710</v>
      </c>
      <c r="FG68" s="190">
        <f t="shared" si="115"/>
        <v>0</v>
      </c>
      <c r="FH68" s="190">
        <f t="shared" si="115"/>
        <v>0</v>
      </c>
      <c r="FI68" s="190">
        <f t="shared" si="115"/>
        <v>0</v>
      </c>
      <c r="FJ68" s="190">
        <f t="shared" si="115"/>
        <v>0</v>
      </c>
      <c r="FK68" s="190">
        <f t="shared" si="115"/>
        <v>0</v>
      </c>
      <c r="FL68" s="190">
        <f t="shared" si="115"/>
        <v>0</v>
      </c>
      <c r="FM68" s="190">
        <f t="shared" si="115"/>
        <v>0</v>
      </c>
      <c r="FN68" s="190">
        <f t="shared" si="115"/>
        <v>0</v>
      </c>
      <c r="FO68" s="190">
        <f t="shared" si="115"/>
        <v>0</v>
      </c>
      <c r="FP68" s="190">
        <f t="shared" si="115"/>
        <v>0</v>
      </c>
      <c r="FQ68" s="190">
        <f t="shared" si="115"/>
        <v>0</v>
      </c>
      <c r="FR68" s="190">
        <f t="shared" si="115"/>
        <v>0</v>
      </c>
      <c r="FS68" s="190">
        <f t="shared" si="115"/>
        <v>0</v>
      </c>
      <c r="HK68" s="191"/>
      <c r="HL68" s="192"/>
      <c r="HM68" s="192"/>
      <c r="HN68" s="192"/>
      <c r="HO68" s="192"/>
      <c r="HT68" s="133">
        <f t="shared" si="129"/>
        <v>0</v>
      </c>
      <c r="HU68" s="133">
        <f t="shared" si="129"/>
        <v>0</v>
      </c>
      <c r="HV68" s="133">
        <f t="shared" si="129"/>
        <v>0</v>
      </c>
      <c r="HW68" s="133">
        <f t="shared" si="129"/>
        <v>0</v>
      </c>
      <c r="HX68" s="133">
        <f t="shared" si="129"/>
        <v>0</v>
      </c>
      <c r="HY68" s="133">
        <f t="shared" si="129"/>
        <v>0</v>
      </c>
      <c r="HZ68" s="133">
        <f t="shared" si="129"/>
        <v>0</v>
      </c>
      <c r="IA68" s="133">
        <f t="shared" si="129"/>
        <v>0</v>
      </c>
      <c r="IB68" s="133">
        <f t="shared" si="129"/>
        <v>0</v>
      </c>
      <c r="IC68" s="133">
        <f t="shared" si="129"/>
        <v>0</v>
      </c>
      <c r="ID68" s="133">
        <f t="shared" si="129"/>
        <v>0</v>
      </c>
      <c r="IE68" s="133">
        <f t="shared" si="129"/>
        <v>0</v>
      </c>
      <c r="IF68" s="133">
        <f t="shared" si="129"/>
        <v>0</v>
      </c>
      <c r="IG68" s="67" t="s">
        <v>943</v>
      </c>
      <c r="IH68" s="67" t="s">
        <v>943</v>
      </c>
      <c r="II68" s="67" t="s">
        <v>943</v>
      </c>
      <c r="IJ68" s="67" t="s">
        <v>943</v>
      </c>
      <c r="IK68" s="67" t="s">
        <v>943</v>
      </c>
      <c r="IL68" s="67" t="s">
        <v>943</v>
      </c>
      <c r="IM68" s="67" t="s">
        <v>943</v>
      </c>
      <c r="IN68" s="67" t="s">
        <v>943</v>
      </c>
      <c r="IO68" s="67" t="s">
        <v>943</v>
      </c>
      <c r="IP68" s="67" t="s">
        <v>943</v>
      </c>
      <c r="IQ68" s="67" t="s">
        <v>943</v>
      </c>
      <c r="IR68" s="67" t="s">
        <v>943</v>
      </c>
      <c r="IS68" s="67" t="s">
        <v>943</v>
      </c>
    </row>
    <row r="69" spans="2:253" ht="12.75" hidden="1" customHeight="1" x14ac:dyDescent="0.2">
      <c r="B69" s="67" t="s">
        <v>937</v>
      </c>
      <c r="C69" s="67">
        <v>9200233</v>
      </c>
      <c r="E69" s="154"/>
      <c r="F69" s="155" t="s">
        <v>954</v>
      </c>
      <c r="G69" s="156" t="s">
        <v>955</v>
      </c>
      <c r="H69" s="154"/>
      <c r="I69" s="255"/>
      <c r="J69" s="159" t="str">
        <f t="shared" si="85"/>
        <v>UNKNOWN</v>
      </c>
      <c r="K69" s="256"/>
      <c r="L69" s="256"/>
      <c r="M69" s="257"/>
      <c r="N69" s="257"/>
      <c r="O69" s="257"/>
      <c r="P69" s="163"/>
      <c r="Q69" s="258"/>
      <c r="R69" s="175"/>
      <c r="S69" s="175"/>
      <c r="T69" s="175"/>
      <c r="U69" s="175"/>
      <c r="V69" s="175"/>
      <c r="W69" s="163" t="str">
        <f t="shared" si="86"/>
        <v/>
      </c>
      <c r="X69" s="175"/>
      <c r="Y69" s="175"/>
      <c r="Z69" s="175"/>
      <c r="AA69" s="167"/>
      <c r="AB69" s="167"/>
      <c r="AC69" s="168" t="str">
        <f t="shared" si="87"/>
        <v>_</v>
      </c>
      <c r="AD69" s="167"/>
      <c r="AE69" s="167"/>
      <c r="AF69" s="168" t="str">
        <f t="shared" si="88"/>
        <v>_</v>
      </c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0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2">
        <v>0.1</v>
      </c>
      <c r="BF69" s="173">
        <v>26</v>
      </c>
      <c r="BG69" s="174">
        <v>0.6</v>
      </c>
      <c r="BH69" s="175"/>
      <c r="BI69" s="176" t="str">
        <f t="shared" si="89"/>
        <v/>
      </c>
      <c r="BJ69" s="177"/>
      <c r="BK69" s="178">
        <f t="shared" si="90"/>
        <v>0</v>
      </c>
      <c r="BL69" s="178">
        <f t="shared" si="91"/>
        <v>0</v>
      </c>
      <c r="BM69" s="179">
        <v>2</v>
      </c>
      <c r="BN69" s="179">
        <v>12</v>
      </c>
      <c r="BO69" s="179"/>
      <c r="BP69" s="179"/>
      <c r="BQ69" s="179"/>
      <c r="BR69" s="176">
        <f t="shared" si="92"/>
        <v>0</v>
      </c>
      <c r="BS69" s="176">
        <f t="shared" si="93"/>
        <v>0</v>
      </c>
      <c r="BT69" s="180">
        <f t="shared" si="94"/>
        <v>0</v>
      </c>
      <c r="BU69" s="181">
        <f t="shared" si="95"/>
        <v>0</v>
      </c>
      <c r="BV69" s="182" t="str">
        <f t="shared" si="96"/>
        <v/>
      </c>
      <c r="BW69" s="183">
        <f t="shared" si="97"/>
        <v>0</v>
      </c>
      <c r="BX69" s="183">
        <f t="shared" si="98"/>
        <v>0</v>
      </c>
      <c r="BY69" s="171"/>
      <c r="BZ69" s="184">
        <f t="shared" ref="BZ69:CL76" si="130">IF(IG69="F",,IF($BJ69&lt;0,0,IF(OR(AR30069="T",$FC69=1),BZ30069,IF($V69&lt;&gt;"Yes",ROUND(INT(IF(IF(DJ69&gt;$EX69,$EX69,DJ69)&lt;$EW69,ROUND(DJ69/$EW69,0)*$EW69,IF(DJ69&gt;$EX69,$EX69,DJ69))/$FA69),0)*$FA69,IF(ISERROR(($BJ69*((BZ30069*BZ$16)/SUMPRODUCT($BZ30069:$CL30069,$BZ$16:$CL$16)))/BZ$16),0,($BJ69*((BZ30069*BZ$16)/SUMPRODUCT($BZ30069:$CL30069,$BZ$16:$CL$16)))/BZ$16)))))</f>
        <v>0</v>
      </c>
      <c r="CA69" s="184">
        <f t="shared" si="130"/>
        <v>0</v>
      </c>
      <c r="CB69" s="184">
        <f t="shared" si="130"/>
        <v>0</v>
      </c>
      <c r="CC69" s="184">
        <f t="shared" si="130"/>
        <v>0</v>
      </c>
      <c r="CD69" s="184">
        <f t="shared" si="130"/>
        <v>0</v>
      </c>
      <c r="CE69" s="184">
        <f t="shared" si="130"/>
        <v>0</v>
      </c>
      <c r="CF69" s="184">
        <f t="shared" si="130"/>
        <v>0</v>
      </c>
      <c r="CG69" s="184">
        <f t="shared" si="130"/>
        <v>0</v>
      </c>
      <c r="CH69" s="184">
        <f t="shared" si="130"/>
        <v>0</v>
      </c>
      <c r="CI69" s="184">
        <f t="shared" si="130"/>
        <v>0</v>
      </c>
      <c r="CJ69" s="184">
        <f t="shared" si="130"/>
        <v>0</v>
      </c>
      <c r="CK69" s="184">
        <f t="shared" si="130"/>
        <v>0</v>
      </c>
      <c r="CL69" s="184">
        <f t="shared" si="130"/>
        <v>0</v>
      </c>
      <c r="CM69" s="181">
        <f t="shared" si="100"/>
        <v>0</v>
      </c>
      <c r="CN69" s="185"/>
      <c r="CO69" s="185"/>
      <c r="CP69" s="185"/>
      <c r="CQ69" s="185"/>
      <c r="CR69" s="185"/>
      <c r="CS69" s="185"/>
      <c r="CT69" s="176">
        <f t="shared" si="101"/>
        <v>0</v>
      </c>
      <c r="CU69" s="176">
        <f t="shared" si="101"/>
        <v>0</v>
      </c>
      <c r="CV69" s="176">
        <f t="shared" si="101"/>
        <v>0</v>
      </c>
      <c r="CW69" s="176">
        <f t="shared" si="101"/>
        <v>0</v>
      </c>
      <c r="CX69" s="176">
        <f t="shared" si="101"/>
        <v>0</v>
      </c>
      <c r="CY69" s="176">
        <f t="shared" si="101"/>
        <v>0</v>
      </c>
      <c r="CZ69" s="175"/>
      <c r="DA69" s="187"/>
      <c r="DB69" s="67">
        <f t="shared" si="128"/>
        <v>0</v>
      </c>
      <c r="DC69" s="67">
        <f t="shared" si="102"/>
        <v>0</v>
      </c>
      <c r="DD69" s="67">
        <f t="shared" si="103"/>
        <v>0</v>
      </c>
      <c r="DE69" s="67">
        <v>170</v>
      </c>
      <c r="DF69" s="67">
        <v>1400000</v>
      </c>
      <c r="DG69" s="67">
        <f t="shared" si="104"/>
        <v>8235.2900000000009</v>
      </c>
      <c r="DH69" s="67">
        <f t="shared" si="105"/>
        <v>0</v>
      </c>
      <c r="DI69" s="67">
        <f t="shared" si="106"/>
        <v>0</v>
      </c>
      <c r="DJ69" s="188">
        <f t="shared" si="107"/>
        <v>0</v>
      </c>
      <c r="DK69" s="188">
        <f t="shared" si="107"/>
        <v>0</v>
      </c>
      <c r="DL69" s="188">
        <f t="shared" si="107"/>
        <v>0</v>
      </c>
      <c r="DM69" s="188">
        <f t="shared" si="107"/>
        <v>0</v>
      </c>
      <c r="DN69" s="188">
        <f t="shared" si="107"/>
        <v>0</v>
      </c>
      <c r="DO69" s="188">
        <f t="shared" si="107"/>
        <v>0</v>
      </c>
      <c r="DP69" s="188">
        <f t="shared" si="107"/>
        <v>0</v>
      </c>
      <c r="DQ69" s="188">
        <f t="shared" si="107"/>
        <v>0</v>
      </c>
      <c r="DR69" s="188">
        <f t="shared" si="107"/>
        <v>0</v>
      </c>
      <c r="DS69" s="188">
        <f t="shared" si="107"/>
        <v>0</v>
      </c>
      <c r="DT69" s="188">
        <f t="shared" si="107"/>
        <v>0</v>
      </c>
      <c r="DU69" s="188">
        <f t="shared" si="107"/>
        <v>0</v>
      </c>
      <c r="DV69" s="188">
        <f t="shared" si="107"/>
        <v>0</v>
      </c>
      <c r="DW69" s="67">
        <f t="shared" si="108"/>
        <v>0</v>
      </c>
      <c r="DX69" s="67">
        <f t="shared" si="108"/>
        <v>0</v>
      </c>
      <c r="DY69" s="67">
        <f t="shared" si="108"/>
        <v>0</v>
      </c>
      <c r="DZ69" s="67">
        <f t="shared" si="108"/>
        <v>0</v>
      </c>
      <c r="EA69" s="67">
        <f t="shared" si="108"/>
        <v>0</v>
      </c>
      <c r="EB69" s="67">
        <f t="shared" si="108"/>
        <v>0</v>
      </c>
      <c r="EC69" s="67">
        <f t="shared" si="108"/>
        <v>0</v>
      </c>
      <c r="ED69" s="67">
        <f t="shared" si="108"/>
        <v>0</v>
      </c>
      <c r="EE69" s="67">
        <f t="shared" si="108"/>
        <v>0</v>
      </c>
      <c r="EF69" s="67">
        <f t="shared" si="108"/>
        <v>0</v>
      </c>
      <c r="EG69" s="67">
        <f t="shared" si="108"/>
        <v>0</v>
      </c>
      <c r="EH69" s="67">
        <f t="shared" si="108"/>
        <v>0</v>
      </c>
      <c r="EI69" s="67">
        <f t="shared" si="108"/>
        <v>0</v>
      </c>
      <c r="EJ69" s="189">
        <v>336.9</v>
      </c>
      <c r="EK69" s="189">
        <v>778.61</v>
      </c>
      <c r="EL69" s="189">
        <v>1414.97</v>
      </c>
      <c r="EM69" s="189">
        <v>2021.39</v>
      </c>
      <c r="EN69" s="189">
        <v>988.24</v>
      </c>
      <c r="EO69" s="189">
        <v>875.94</v>
      </c>
      <c r="EP69" s="189">
        <v>239.57</v>
      </c>
      <c r="EQ69" s="189">
        <v>426.74</v>
      </c>
      <c r="ER69" s="189">
        <v>224.6</v>
      </c>
      <c r="ES69" s="189">
        <v>119.79</v>
      </c>
      <c r="ET69" s="189">
        <v>44.92</v>
      </c>
      <c r="EU69" s="189">
        <v>134.76</v>
      </c>
      <c r="EV69" s="189">
        <v>112.3</v>
      </c>
      <c r="EW69" s="67">
        <f t="shared" si="109"/>
        <v>2</v>
      </c>
      <c r="EX69" s="67">
        <f t="shared" si="110"/>
        <v>12</v>
      </c>
      <c r="EY69" s="67">
        <f t="shared" si="111"/>
        <v>1</v>
      </c>
      <c r="EZ69" s="67">
        <f t="shared" si="112"/>
        <v>9999999</v>
      </c>
      <c r="FA69" s="67">
        <f t="shared" si="113"/>
        <v>1</v>
      </c>
      <c r="FD69" s="67" t="str">
        <f t="shared" si="114"/>
        <v/>
      </c>
      <c r="FE69" s="67">
        <v>205011</v>
      </c>
      <c r="FF69" s="67">
        <v>8687711</v>
      </c>
      <c r="FG69" s="190">
        <f t="shared" ref="FG69:FS76" si="131">IF(IG69="F",,IF($BJ69&lt;0,0,IF(OR(AR30069="T",$FC69=1),BZ30069,IF($V69&lt;&gt;"Yes",ROUND(INT(IF(IF(DJ69&gt;$EX69,$EX69,DJ69)&lt;$EW69,ROUND(DJ69/$EW69,0)*$EW69,IF(DJ69&gt;$EX69,$EX69,DJ69))/$FA69),0)*$FA69,IF(ISERROR(($BJ69*((BZ30069*BZ$16)/SUMPRODUCT($BZ30069:$CL30069,$BZ$16:$CL$16)))/BZ$16),0,($BJ69*((BZ30069*BZ$16)/SUMPRODUCT($BZ30069:$CL30069,$BZ$16:$CL$16)))/BZ$16)))))</f>
        <v>0</v>
      </c>
      <c r="FH69" s="190">
        <f t="shared" si="131"/>
        <v>0</v>
      </c>
      <c r="FI69" s="190">
        <f t="shared" si="131"/>
        <v>0</v>
      </c>
      <c r="FJ69" s="190">
        <f t="shared" si="131"/>
        <v>0</v>
      </c>
      <c r="FK69" s="190">
        <f t="shared" si="131"/>
        <v>0</v>
      </c>
      <c r="FL69" s="190">
        <f t="shared" si="131"/>
        <v>0</v>
      </c>
      <c r="FM69" s="190">
        <f t="shared" si="131"/>
        <v>0</v>
      </c>
      <c r="FN69" s="190">
        <f t="shared" si="131"/>
        <v>0</v>
      </c>
      <c r="FO69" s="190">
        <f t="shared" si="131"/>
        <v>0</v>
      </c>
      <c r="FP69" s="190">
        <f t="shared" si="131"/>
        <v>0</v>
      </c>
      <c r="FQ69" s="190">
        <f t="shared" si="131"/>
        <v>0</v>
      </c>
      <c r="FR69" s="190">
        <f t="shared" si="131"/>
        <v>0</v>
      </c>
      <c r="FS69" s="190">
        <f t="shared" si="131"/>
        <v>0</v>
      </c>
      <c r="HK69" s="191"/>
      <c r="HL69" s="192"/>
      <c r="HM69" s="192"/>
      <c r="HN69" s="192"/>
      <c r="HO69" s="192"/>
      <c r="HT69" s="133">
        <f t="shared" si="129"/>
        <v>0</v>
      </c>
      <c r="HU69" s="133">
        <f t="shared" si="129"/>
        <v>0</v>
      </c>
      <c r="HV69" s="133">
        <f t="shared" si="129"/>
        <v>0</v>
      </c>
      <c r="HW69" s="133">
        <f t="shared" si="129"/>
        <v>0</v>
      </c>
      <c r="HX69" s="133">
        <f t="shared" si="129"/>
        <v>0</v>
      </c>
      <c r="HY69" s="133">
        <f t="shared" si="129"/>
        <v>0</v>
      </c>
      <c r="HZ69" s="133">
        <f t="shared" si="129"/>
        <v>0</v>
      </c>
      <c r="IA69" s="133">
        <f t="shared" si="129"/>
        <v>0</v>
      </c>
      <c r="IB69" s="133">
        <f t="shared" si="129"/>
        <v>0</v>
      </c>
      <c r="IC69" s="133">
        <f t="shared" si="129"/>
        <v>0</v>
      </c>
      <c r="ID69" s="133">
        <f t="shared" si="129"/>
        <v>0</v>
      </c>
      <c r="IE69" s="133">
        <f t="shared" si="129"/>
        <v>0</v>
      </c>
      <c r="IF69" s="133">
        <f t="shared" si="129"/>
        <v>0</v>
      </c>
      <c r="IG69" s="67" t="s">
        <v>943</v>
      </c>
      <c r="IH69" s="67" t="s">
        <v>943</v>
      </c>
      <c r="II69" s="67" t="s">
        <v>943</v>
      </c>
      <c r="IJ69" s="67" t="s">
        <v>943</v>
      </c>
      <c r="IK69" s="67" t="s">
        <v>943</v>
      </c>
      <c r="IL69" s="67" t="s">
        <v>943</v>
      </c>
      <c r="IM69" s="67" t="s">
        <v>943</v>
      </c>
      <c r="IN69" s="67" t="s">
        <v>943</v>
      </c>
      <c r="IO69" s="67" t="s">
        <v>943</v>
      </c>
      <c r="IP69" s="67" t="s">
        <v>943</v>
      </c>
      <c r="IQ69" s="67" t="s">
        <v>943</v>
      </c>
      <c r="IR69" s="67" t="s">
        <v>943</v>
      </c>
      <c r="IS69" s="67" t="s">
        <v>943</v>
      </c>
    </row>
    <row r="70" spans="2:253" ht="12.75" hidden="1" customHeight="1" x14ac:dyDescent="0.2">
      <c r="B70" s="67" t="s">
        <v>937</v>
      </c>
      <c r="C70" s="67">
        <v>9200233</v>
      </c>
      <c r="E70" s="154"/>
      <c r="F70" s="155" t="s">
        <v>954</v>
      </c>
      <c r="G70" s="156" t="s">
        <v>955</v>
      </c>
      <c r="H70" s="154"/>
      <c r="I70" s="255"/>
      <c r="J70" s="159" t="str">
        <f t="shared" si="85"/>
        <v>UNKNOWN</v>
      </c>
      <c r="K70" s="256"/>
      <c r="L70" s="256"/>
      <c r="M70" s="257"/>
      <c r="N70" s="257"/>
      <c r="O70" s="257"/>
      <c r="P70" s="163"/>
      <c r="Q70" s="258"/>
      <c r="R70" s="175"/>
      <c r="S70" s="175"/>
      <c r="T70" s="175"/>
      <c r="U70" s="175"/>
      <c r="V70" s="175"/>
      <c r="W70" s="163" t="str">
        <f t="shared" si="86"/>
        <v/>
      </c>
      <c r="X70" s="175"/>
      <c r="Y70" s="175"/>
      <c r="Z70" s="175"/>
      <c r="AA70" s="167"/>
      <c r="AB70" s="167"/>
      <c r="AC70" s="168" t="str">
        <f t="shared" si="87"/>
        <v>_</v>
      </c>
      <c r="AD70" s="167"/>
      <c r="AE70" s="167"/>
      <c r="AF70" s="168" t="str">
        <f t="shared" si="88"/>
        <v>_</v>
      </c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0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2">
        <v>0.1</v>
      </c>
      <c r="BF70" s="173">
        <v>26</v>
      </c>
      <c r="BG70" s="174">
        <v>0.6</v>
      </c>
      <c r="BH70" s="175"/>
      <c r="BI70" s="176" t="str">
        <f t="shared" si="89"/>
        <v/>
      </c>
      <c r="BJ70" s="177"/>
      <c r="BK70" s="178">
        <f t="shared" si="90"/>
        <v>0</v>
      </c>
      <c r="BL70" s="178">
        <f t="shared" si="91"/>
        <v>0</v>
      </c>
      <c r="BM70" s="179">
        <v>2</v>
      </c>
      <c r="BN70" s="179">
        <v>12</v>
      </c>
      <c r="BO70" s="179"/>
      <c r="BP70" s="179"/>
      <c r="BQ70" s="179"/>
      <c r="BR70" s="176">
        <f t="shared" si="92"/>
        <v>0</v>
      </c>
      <c r="BS70" s="176">
        <f t="shared" si="93"/>
        <v>0</v>
      </c>
      <c r="BT70" s="180">
        <f t="shared" si="94"/>
        <v>0</v>
      </c>
      <c r="BU70" s="181">
        <f t="shared" si="95"/>
        <v>0</v>
      </c>
      <c r="BV70" s="182" t="str">
        <f t="shared" si="96"/>
        <v/>
      </c>
      <c r="BW70" s="183">
        <f t="shared" si="97"/>
        <v>0</v>
      </c>
      <c r="BX70" s="183">
        <f t="shared" si="98"/>
        <v>0</v>
      </c>
      <c r="BY70" s="171"/>
      <c r="BZ70" s="184">
        <f t="shared" si="130"/>
        <v>0</v>
      </c>
      <c r="CA70" s="184">
        <f t="shared" si="130"/>
        <v>0</v>
      </c>
      <c r="CB70" s="184">
        <f t="shared" si="130"/>
        <v>0</v>
      </c>
      <c r="CC70" s="184">
        <f t="shared" si="130"/>
        <v>0</v>
      </c>
      <c r="CD70" s="184">
        <f t="shared" si="130"/>
        <v>0</v>
      </c>
      <c r="CE70" s="184">
        <f t="shared" si="130"/>
        <v>0</v>
      </c>
      <c r="CF70" s="184">
        <f t="shared" si="130"/>
        <v>0</v>
      </c>
      <c r="CG70" s="184">
        <f t="shared" si="130"/>
        <v>0</v>
      </c>
      <c r="CH70" s="184">
        <f t="shared" si="130"/>
        <v>0</v>
      </c>
      <c r="CI70" s="184">
        <f t="shared" si="130"/>
        <v>0</v>
      </c>
      <c r="CJ70" s="184">
        <f t="shared" si="130"/>
        <v>0</v>
      </c>
      <c r="CK70" s="184">
        <f t="shared" si="130"/>
        <v>0</v>
      </c>
      <c r="CL70" s="184">
        <f t="shared" si="130"/>
        <v>0</v>
      </c>
      <c r="CM70" s="181">
        <f t="shared" si="100"/>
        <v>0</v>
      </c>
      <c r="CN70" s="185"/>
      <c r="CO70" s="185"/>
      <c r="CP70" s="185"/>
      <c r="CQ70" s="185"/>
      <c r="CR70" s="185"/>
      <c r="CS70" s="185"/>
      <c r="CT70" s="176">
        <f t="shared" si="101"/>
        <v>0</v>
      </c>
      <c r="CU70" s="176">
        <f t="shared" si="101"/>
        <v>0</v>
      </c>
      <c r="CV70" s="176">
        <f t="shared" si="101"/>
        <v>0</v>
      </c>
      <c r="CW70" s="176">
        <f t="shared" si="101"/>
        <v>0</v>
      </c>
      <c r="CX70" s="176">
        <f t="shared" si="101"/>
        <v>0</v>
      </c>
      <c r="CY70" s="176">
        <f t="shared" si="101"/>
        <v>0</v>
      </c>
      <c r="CZ70" s="175"/>
      <c r="DA70" s="187"/>
      <c r="DB70" s="67">
        <f t="shared" si="128"/>
        <v>0</v>
      </c>
      <c r="DC70" s="67">
        <f t="shared" si="102"/>
        <v>0</v>
      </c>
      <c r="DD70" s="67">
        <f t="shared" si="103"/>
        <v>0</v>
      </c>
      <c r="DE70" s="67">
        <v>170</v>
      </c>
      <c r="DF70" s="67">
        <v>1400000</v>
      </c>
      <c r="DG70" s="67">
        <f t="shared" si="104"/>
        <v>8235.2900000000009</v>
      </c>
      <c r="DH70" s="67">
        <f t="shared" si="105"/>
        <v>0</v>
      </c>
      <c r="DI70" s="67">
        <f t="shared" si="106"/>
        <v>0</v>
      </c>
      <c r="DJ70" s="188">
        <f t="shared" si="107"/>
        <v>0</v>
      </c>
      <c r="DK70" s="188">
        <f t="shared" si="107"/>
        <v>0</v>
      </c>
      <c r="DL70" s="188">
        <f t="shared" si="107"/>
        <v>0</v>
      </c>
      <c r="DM70" s="188">
        <f t="shared" si="107"/>
        <v>0</v>
      </c>
      <c r="DN70" s="188">
        <f t="shared" si="107"/>
        <v>0</v>
      </c>
      <c r="DO70" s="188">
        <f t="shared" si="107"/>
        <v>0</v>
      </c>
      <c r="DP70" s="188">
        <f t="shared" si="107"/>
        <v>0</v>
      </c>
      <c r="DQ70" s="188">
        <f t="shared" si="107"/>
        <v>0</v>
      </c>
      <c r="DR70" s="188">
        <f t="shared" si="107"/>
        <v>0</v>
      </c>
      <c r="DS70" s="188">
        <f t="shared" si="107"/>
        <v>0</v>
      </c>
      <c r="DT70" s="188">
        <f t="shared" si="107"/>
        <v>0</v>
      </c>
      <c r="DU70" s="188">
        <f t="shared" si="107"/>
        <v>0</v>
      </c>
      <c r="DV70" s="188">
        <f t="shared" si="107"/>
        <v>0</v>
      </c>
      <c r="DW70" s="67">
        <f t="shared" si="108"/>
        <v>0</v>
      </c>
      <c r="DX70" s="67">
        <f t="shared" si="108"/>
        <v>0</v>
      </c>
      <c r="DY70" s="67">
        <f t="shared" si="108"/>
        <v>0</v>
      </c>
      <c r="DZ70" s="67">
        <f t="shared" si="108"/>
        <v>0</v>
      </c>
      <c r="EA70" s="67">
        <f t="shared" si="108"/>
        <v>0</v>
      </c>
      <c r="EB70" s="67">
        <f t="shared" si="108"/>
        <v>0</v>
      </c>
      <c r="EC70" s="67">
        <f t="shared" si="108"/>
        <v>0</v>
      </c>
      <c r="ED70" s="67">
        <f t="shared" si="108"/>
        <v>0</v>
      </c>
      <c r="EE70" s="67">
        <f t="shared" si="108"/>
        <v>0</v>
      </c>
      <c r="EF70" s="67">
        <f t="shared" si="108"/>
        <v>0</v>
      </c>
      <c r="EG70" s="67">
        <f t="shared" si="108"/>
        <v>0</v>
      </c>
      <c r="EH70" s="67">
        <f t="shared" si="108"/>
        <v>0</v>
      </c>
      <c r="EI70" s="67">
        <f t="shared" si="108"/>
        <v>0</v>
      </c>
      <c r="EJ70" s="189">
        <v>336.9</v>
      </c>
      <c r="EK70" s="189">
        <v>778.61</v>
      </c>
      <c r="EL70" s="189">
        <v>1414.97</v>
      </c>
      <c r="EM70" s="189">
        <v>2021.39</v>
      </c>
      <c r="EN70" s="189">
        <v>988.24</v>
      </c>
      <c r="EO70" s="189">
        <v>875.94</v>
      </c>
      <c r="EP70" s="189">
        <v>239.57</v>
      </c>
      <c r="EQ70" s="189">
        <v>426.74</v>
      </c>
      <c r="ER70" s="189">
        <v>224.6</v>
      </c>
      <c r="ES70" s="189">
        <v>119.79</v>
      </c>
      <c r="ET70" s="189">
        <v>44.92</v>
      </c>
      <c r="EU70" s="189">
        <v>134.76</v>
      </c>
      <c r="EV70" s="189">
        <v>112.3</v>
      </c>
      <c r="EW70" s="67">
        <f t="shared" si="109"/>
        <v>2</v>
      </c>
      <c r="EX70" s="67">
        <f t="shared" si="110"/>
        <v>12</v>
      </c>
      <c r="EY70" s="67">
        <f t="shared" si="111"/>
        <v>1</v>
      </c>
      <c r="EZ70" s="67">
        <f t="shared" si="112"/>
        <v>9999999</v>
      </c>
      <c r="FA70" s="67">
        <f t="shared" si="113"/>
        <v>1</v>
      </c>
      <c r="FD70" s="67" t="str">
        <f t="shared" si="114"/>
        <v/>
      </c>
      <c r="FE70" s="67">
        <v>205011</v>
      </c>
      <c r="FF70" s="67">
        <v>8687712</v>
      </c>
      <c r="FG70" s="190">
        <f t="shared" si="131"/>
        <v>0</v>
      </c>
      <c r="FH70" s="190">
        <f t="shared" si="131"/>
        <v>0</v>
      </c>
      <c r="FI70" s="190">
        <f t="shared" si="131"/>
        <v>0</v>
      </c>
      <c r="FJ70" s="190">
        <f t="shared" si="131"/>
        <v>0</v>
      </c>
      <c r="FK70" s="190">
        <f t="shared" si="131"/>
        <v>0</v>
      </c>
      <c r="FL70" s="190">
        <f t="shared" si="131"/>
        <v>0</v>
      </c>
      <c r="FM70" s="190">
        <f t="shared" si="131"/>
        <v>0</v>
      </c>
      <c r="FN70" s="190">
        <f t="shared" si="131"/>
        <v>0</v>
      </c>
      <c r="FO70" s="190">
        <f t="shared" si="131"/>
        <v>0</v>
      </c>
      <c r="FP70" s="190">
        <f t="shared" si="131"/>
        <v>0</v>
      </c>
      <c r="FQ70" s="190">
        <f t="shared" si="131"/>
        <v>0</v>
      </c>
      <c r="FR70" s="190">
        <f t="shared" si="131"/>
        <v>0</v>
      </c>
      <c r="FS70" s="190">
        <f t="shared" si="131"/>
        <v>0</v>
      </c>
      <c r="HK70" s="191"/>
      <c r="HL70" s="192"/>
      <c r="HM70" s="192"/>
      <c r="HN70" s="192"/>
      <c r="HO70" s="192"/>
      <c r="HT70" s="133">
        <f t="shared" si="129"/>
        <v>0</v>
      </c>
      <c r="HU70" s="133">
        <f t="shared" si="129"/>
        <v>0</v>
      </c>
      <c r="HV70" s="133">
        <f t="shared" si="129"/>
        <v>0</v>
      </c>
      <c r="HW70" s="133">
        <f t="shared" si="129"/>
        <v>0</v>
      </c>
      <c r="HX70" s="133">
        <f t="shared" si="129"/>
        <v>0</v>
      </c>
      <c r="HY70" s="133">
        <f t="shared" si="129"/>
        <v>0</v>
      </c>
      <c r="HZ70" s="133">
        <f t="shared" si="129"/>
        <v>0</v>
      </c>
      <c r="IA70" s="133">
        <f t="shared" si="129"/>
        <v>0</v>
      </c>
      <c r="IB70" s="133">
        <f t="shared" si="129"/>
        <v>0</v>
      </c>
      <c r="IC70" s="133">
        <f t="shared" si="129"/>
        <v>0</v>
      </c>
      <c r="ID70" s="133">
        <f t="shared" si="129"/>
        <v>0</v>
      </c>
      <c r="IE70" s="133">
        <f t="shared" si="129"/>
        <v>0</v>
      </c>
      <c r="IF70" s="133">
        <f t="shared" si="129"/>
        <v>0</v>
      </c>
      <c r="IG70" s="67" t="s">
        <v>943</v>
      </c>
      <c r="IH70" s="67" t="s">
        <v>943</v>
      </c>
      <c r="II70" s="67" t="s">
        <v>943</v>
      </c>
      <c r="IJ70" s="67" t="s">
        <v>943</v>
      </c>
      <c r="IK70" s="67" t="s">
        <v>943</v>
      </c>
      <c r="IL70" s="67" t="s">
        <v>943</v>
      </c>
      <c r="IM70" s="67" t="s">
        <v>943</v>
      </c>
      <c r="IN70" s="67" t="s">
        <v>943</v>
      </c>
      <c r="IO70" s="67" t="s">
        <v>943</v>
      </c>
      <c r="IP70" s="67" t="s">
        <v>943</v>
      </c>
      <c r="IQ70" s="67" t="s">
        <v>943</v>
      </c>
      <c r="IR70" s="67" t="s">
        <v>943</v>
      </c>
      <c r="IS70" s="67" t="s">
        <v>943</v>
      </c>
    </row>
    <row r="71" spans="2:253" ht="12.75" hidden="1" customHeight="1" x14ac:dyDescent="0.2">
      <c r="B71" s="67" t="s">
        <v>937</v>
      </c>
      <c r="C71" s="67">
        <v>9200233</v>
      </c>
      <c r="E71" s="154"/>
      <c r="F71" s="155" t="s">
        <v>954</v>
      </c>
      <c r="G71" s="156" t="s">
        <v>955</v>
      </c>
      <c r="H71" s="154"/>
      <c r="I71" s="255"/>
      <c r="J71" s="159" t="str">
        <f t="shared" si="85"/>
        <v>UNKNOWN</v>
      </c>
      <c r="K71" s="256"/>
      <c r="L71" s="256"/>
      <c r="M71" s="257"/>
      <c r="N71" s="257"/>
      <c r="O71" s="257"/>
      <c r="P71" s="163"/>
      <c r="Q71" s="258"/>
      <c r="R71" s="175"/>
      <c r="S71" s="175"/>
      <c r="T71" s="175"/>
      <c r="U71" s="175"/>
      <c r="V71" s="175"/>
      <c r="W71" s="163" t="str">
        <f t="shared" si="86"/>
        <v/>
      </c>
      <c r="X71" s="175"/>
      <c r="Y71" s="175"/>
      <c r="Z71" s="175"/>
      <c r="AA71" s="167"/>
      <c r="AB71" s="167"/>
      <c r="AC71" s="168" t="str">
        <f t="shared" si="87"/>
        <v>_</v>
      </c>
      <c r="AD71" s="167"/>
      <c r="AE71" s="167"/>
      <c r="AF71" s="168" t="str">
        <f t="shared" si="88"/>
        <v>_</v>
      </c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0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2">
        <v>0.1</v>
      </c>
      <c r="BF71" s="173">
        <v>26</v>
      </c>
      <c r="BG71" s="174">
        <v>0.6</v>
      </c>
      <c r="BH71" s="175"/>
      <c r="BI71" s="176" t="str">
        <f t="shared" si="89"/>
        <v/>
      </c>
      <c r="BJ71" s="177"/>
      <c r="BK71" s="178">
        <f t="shared" si="90"/>
        <v>0</v>
      </c>
      <c r="BL71" s="178">
        <f t="shared" si="91"/>
        <v>0</v>
      </c>
      <c r="BM71" s="179">
        <v>2</v>
      </c>
      <c r="BN71" s="179">
        <v>12</v>
      </c>
      <c r="BO71" s="179"/>
      <c r="BP71" s="179"/>
      <c r="BQ71" s="179"/>
      <c r="BR71" s="176">
        <f t="shared" si="92"/>
        <v>0</v>
      </c>
      <c r="BS71" s="176">
        <f t="shared" si="93"/>
        <v>0</v>
      </c>
      <c r="BT71" s="180">
        <f t="shared" si="94"/>
        <v>0</v>
      </c>
      <c r="BU71" s="181">
        <f t="shared" si="95"/>
        <v>0</v>
      </c>
      <c r="BV71" s="182" t="str">
        <f t="shared" si="96"/>
        <v/>
      </c>
      <c r="BW71" s="183">
        <f t="shared" si="97"/>
        <v>0</v>
      </c>
      <c r="BX71" s="183">
        <f t="shared" si="98"/>
        <v>0</v>
      </c>
      <c r="BY71" s="171"/>
      <c r="BZ71" s="184">
        <f t="shared" si="130"/>
        <v>0</v>
      </c>
      <c r="CA71" s="184">
        <f t="shared" si="130"/>
        <v>0</v>
      </c>
      <c r="CB71" s="184">
        <f t="shared" si="130"/>
        <v>0</v>
      </c>
      <c r="CC71" s="184">
        <f t="shared" si="130"/>
        <v>0</v>
      </c>
      <c r="CD71" s="184">
        <f t="shared" si="130"/>
        <v>0</v>
      </c>
      <c r="CE71" s="184">
        <f t="shared" si="130"/>
        <v>0</v>
      </c>
      <c r="CF71" s="184">
        <f t="shared" si="130"/>
        <v>0</v>
      </c>
      <c r="CG71" s="184">
        <f t="shared" si="130"/>
        <v>0</v>
      </c>
      <c r="CH71" s="184">
        <f t="shared" si="130"/>
        <v>0</v>
      </c>
      <c r="CI71" s="184">
        <f t="shared" si="130"/>
        <v>0</v>
      </c>
      <c r="CJ71" s="184">
        <f t="shared" si="130"/>
        <v>0</v>
      </c>
      <c r="CK71" s="184">
        <f t="shared" si="130"/>
        <v>0</v>
      </c>
      <c r="CL71" s="184">
        <f t="shared" si="130"/>
        <v>0</v>
      </c>
      <c r="CM71" s="181">
        <f t="shared" si="100"/>
        <v>0</v>
      </c>
      <c r="CN71" s="185"/>
      <c r="CO71" s="185"/>
      <c r="CP71" s="185"/>
      <c r="CQ71" s="185"/>
      <c r="CR71" s="185"/>
      <c r="CS71" s="185"/>
      <c r="CT71" s="176">
        <f t="shared" si="101"/>
        <v>0</v>
      </c>
      <c r="CU71" s="176">
        <f t="shared" si="101"/>
        <v>0</v>
      </c>
      <c r="CV71" s="176">
        <f t="shared" si="101"/>
        <v>0</v>
      </c>
      <c r="CW71" s="176">
        <f t="shared" si="101"/>
        <v>0</v>
      </c>
      <c r="CX71" s="176">
        <f t="shared" si="101"/>
        <v>0</v>
      </c>
      <c r="CY71" s="176">
        <f t="shared" si="101"/>
        <v>0</v>
      </c>
      <c r="CZ71" s="175"/>
      <c r="DA71" s="187"/>
      <c r="DB71" s="67">
        <f t="shared" si="128"/>
        <v>0</v>
      </c>
      <c r="DC71" s="67">
        <f t="shared" si="102"/>
        <v>0</v>
      </c>
      <c r="DD71" s="67">
        <f t="shared" si="103"/>
        <v>0</v>
      </c>
      <c r="DE71" s="67">
        <v>170</v>
      </c>
      <c r="DF71" s="67">
        <v>1400000</v>
      </c>
      <c r="DG71" s="67">
        <f t="shared" si="104"/>
        <v>8235.2900000000009</v>
      </c>
      <c r="DH71" s="67">
        <f t="shared" si="105"/>
        <v>0</v>
      </c>
      <c r="DI71" s="67">
        <f t="shared" si="106"/>
        <v>0</v>
      </c>
      <c r="DJ71" s="188">
        <f t="shared" si="107"/>
        <v>0</v>
      </c>
      <c r="DK71" s="188">
        <f t="shared" si="107"/>
        <v>0</v>
      </c>
      <c r="DL71" s="188">
        <f t="shared" si="107"/>
        <v>0</v>
      </c>
      <c r="DM71" s="188">
        <f t="shared" si="107"/>
        <v>0</v>
      </c>
      <c r="DN71" s="188">
        <f t="shared" si="107"/>
        <v>0</v>
      </c>
      <c r="DO71" s="188">
        <f t="shared" si="107"/>
        <v>0</v>
      </c>
      <c r="DP71" s="188">
        <f t="shared" si="107"/>
        <v>0</v>
      </c>
      <c r="DQ71" s="188">
        <f t="shared" si="107"/>
        <v>0</v>
      </c>
      <c r="DR71" s="188">
        <f t="shared" si="107"/>
        <v>0</v>
      </c>
      <c r="DS71" s="188">
        <f t="shared" si="107"/>
        <v>0</v>
      </c>
      <c r="DT71" s="188">
        <f t="shared" si="107"/>
        <v>0</v>
      </c>
      <c r="DU71" s="188">
        <f t="shared" si="107"/>
        <v>0</v>
      </c>
      <c r="DV71" s="188">
        <f t="shared" si="107"/>
        <v>0</v>
      </c>
      <c r="DW71" s="67">
        <f t="shared" si="108"/>
        <v>0</v>
      </c>
      <c r="DX71" s="67">
        <f t="shared" si="108"/>
        <v>0</v>
      </c>
      <c r="DY71" s="67">
        <f t="shared" si="108"/>
        <v>0</v>
      </c>
      <c r="DZ71" s="67">
        <f t="shared" si="108"/>
        <v>0</v>
      </c>
      <c r="EA71" s="67">
        <f t="shared" si="108"/>
        <v>0</v>
      </c>
      <c r="EB71" s="67">
        <f t="shared" si="108"/>
        <v>0</v>
      </c>
      <c r="EC71" s="67">
        <f t="shared" si="108"/>
        <v>0</v>
      </c>
      <c r="ED71" s="67">
        <f t="shared" si="108"/>
        <v>0</v>
      </c>
      <c r="EE71" s="67">
        <f t="shared" si="108"/>
        <v>0</v>
      </c>
      <c r="EF71" s="67">
        <f t="shared" si="108"/>
        <v>0</v>
      </c>
      <c r="EG71" s="67">
        <f t="shared" si="108"/>
        <v>0</v>
      </c>
      <c r="EH71" s="67">
        <f t="shared" si="108"/>
        <v>0</v>
      </c>
      <c r="EI71" s="67">
        <f t="shared" si="108"/>
        <v>0</v>
      </c>
      <c r="EJ71" s="189">
        <v>336.9</v>
      </c>
      <c r="EK71" s="189">
        <v>778.61</v>
      </c>
      <c r="EL71" s="189">
        <v>1414.97</v>
      </c>
      <c r="EM71" s="189">
        <v>2021.39</v>
      </c>
      <c r="EN71" s="189">
        <v>988.24</v>
      </c>
      <c r="EO71" s="189">
        <v>875.94</v>
      </c>
      <c r="EP71" s="189">
        <v>239.57</v>
      </c>
      <c r="EQ71" s="189">
        <v>426.74</v>
      </c>
      <c r="ER71" s="189">
        <v>224.6</v>
      </c>
      <c r="ES71" s="189">
        <v>119.79</v>
      </c>
      <c r="ET71" s="189">
        <v>44.92</v>
      </c>
      <c r="EU71" s="189">
        <v>134.76</v>
      </c>
      <c r="EV71" s="189">
        <v>112.3</v>
      </c>
      <c r="EW71" s="67">
        <f t="shared" si="109"/>
        <v>2</v>
      </c>
      <c r="EX71" s="67">
        <f t="shared" si="110"/>
        <v>12</v>
      </c>
      <c r="EY71" s="67">
        <f t="shared" si="111"/>
        <v>1</v>
      </c>
      <c r="EZ71" s="67">
        <f t="shared" si="112"/>
        <v>9999999</v>
      </c>
      <c r="FA71" s="67">
        <f t="shared" si="113"/>
        <v>1</v>
      </c>
      <c r="FD71" s="67" t="str">
        <f t="shared" si="114"/>
        <v/>
      </c>
      <c r="FE71" s="67">
        <v>205011</v>
      </c>
      <c r="FF71" s="67">
        <v>8687713</v>
      </c>
      <c r="FG71" s="190">
        <f t="shared" si="131"/>
        <v>0</v>
      </c>
      <c r="FH71" s="190">
        <f t="shared" si="131"/>
        <v>0</v>
      </c>
      <c r="FI71" s="190">
        <f t="shared" si="131"/>
        <v>0</v>
      </c>
      <c r="FJ71" s="190">
        <f t="shared" si="131"/>
        <v>0</v>
      </c>
      <c r="FK71" s="190">
        <f t="shared" si="131"/>
        <v>0</v>
      </c>
      <c r="FL71" s="190">
        <f t="shared" si="131"/>
        <v>0</v>
      </c>
      <c r="FM71" s="190">
        <f t="shared" si="131"/>
        <v>0</v>
      </c>
      <c r="FN71" s="190">
        <f t="shared" si="131"/>
        <v>0</v>
      </c>
      <c r="FO71" s="190">
        <f t="shared" si="131"/>
        <v>0</v>
      </c>
      <c r="FP71" s="190">
        <f t="shared" si="131"/>
        <v>0</v>
      </c>
      <c r="FQ71" s="190">
        <f t="shared" si="131"/>
        <v>0</v>
      </c>
      <c r="FR71" s="190">
        <f t="shared" si="131"/>
        <v>0</v>
      </c>
      <c r="FS71" s="190">
        <f t="shared" si="131"/>
        <v>0</v>
      </c>
      <c r="HK71" s="191"/>
      <c r="HL71" s="192"/>
      <c r="HM71" s="192"/>
      <c r="HN71" s="192"/>
      <c r="HO71" s="192"/>
      <c r="HT71" s="133">
        <f t="shared" si="129"/>
        <v>0</v>
      </c>
      <c r="HU71" s="133">
        <f t="shared" si="129"/>
        <v>0</v>
      </c>
      <c r="HV71" s="133">
        <f t="shared" si="129"/>
        <v>0</v>
      </c>
      <c r="HW71" s="133">
        <f t="shared" si="129"/>
        <v>0</v>
      </c>
      <c r="HX71" s="133">
        <f t="shared" si="129"/>
        <v>0</v>
      </c>
      <c r="HY71" s="133">
        <f t="shared" si="129"/>
        <v>0</v>
      </c>
      <c r="HZ71" s="133">
        <f t="shared" si="129"/>
        <v>0</v>
      </c>
      <c r="IA71" s="133">
        <f t="shared" si="129"/>
        <v>0</v>
      </c>
      <c r="IB71" s="133">
        <f t="shared" si="129"/>
        <v>0</v>
      </c>
      <c r="IC71" s="133">
        <f t="shared" si="129"/>
        <v>0</v>
      </c>
      <c r="ID71" s="133">
        <f t="shared" si="129"/>
        <v>0</v>
      </c>
      <c r="IE71" s="133">
        <f t="shared" si="129"/>
        <v>0</v>
      </c>
      <c r="IF71" s="133">
        <f t="shared" si="129"/>
        <v>0</v>
      </c>
      <c r="IG71" s="67" t="s">
        <v>943</v>
      </c>
      <c r="IH71" s="67" t="s">
        <v>943</v>
      </c>
      <c r="II71" s="67" t="s">
        <v>943</v>
      </c>
      <c r="IJ71" s="67" t="s">
        <v>943</v>
      </c>
      <c r="IK71" s="67" t="s">
        <v>943</v>
      </c>
      <c r="IL71" s="67" t="s">
        <v>943</v>
      </c>
      <c r="IM71" s="67" t="s">
        <v>943</v>
      </c>
      <c r="IN71" s="67" t="s">
        <v>943</v>
      </c>
      <c r="IO71" s="67" t="s">
        <v>943</v>
      </c>
      <c r="IP71" s="67" t="s">
        <v>943</v>
      </c>
      <c r="IQ71" s="67" t="s">
        <v>943</v>
      </c>
      <c r="IR71" s="67" t="s">
        <v>943</v>
      </c>
      <c r="IS71" s="67" t="s">
        <v>943</v>
      </c>
    </row>
    <row r="72" spans="2:253" ht="12.75" hidden="1" customHeight="1" x14ac:dyDescent="0.2">
      <c r="B72" s="67" t="s">
        <v>937</v>
      </c>
      <c r="C72" s="67">
        <v>9200233</v>
      </c>
      <c r="E72" s="154"/>
      <c r="F72" s="155" t="s">
        <v>954</v>
      </c>
      <c r="G72" s="156" t="s">
        <v>955</v>
      </c>
      <c r="H72" s="154"/>
      <c r="I72" s="255"/>
      <c r="J72" s="159" t="str">
        <f t="shared" si="85"/>
        <v>UNKNOWN</v>
      </c>
      <c r="K72" s="256"/>
      <c r="L72" s="256"/>
      <c r="M72" s="257"/>
      <c r="N72" s="257"/>
      <c r="O72" s="257"/>
      <c r="P72" s="163"/>
      <c r="Q72" s="258"/>
      <c r="R72" s="175"/>
      <c r="S72" s="175"/>
      <c r="T72" s="175"/>
      <c r="U72" s="175"/>
      <c r="V72" s="175"/>
      <c r="W72" s="163" t="str">
        <f t="shared" si="86"/>
        <v/>
      </c>
      <c r="X72" s="175"/>
      <c r="Y72" s="175"/>
      <c r="Z72" s="175"/>
      <c r="AA72" s="167"/>
      <c r="AB72" s="167"/>
      <c r="AC72" s="168" t="str">
        <f t="shared" si="87"/>
        <v>_</v>
      </c>
      <c r="AD72" s="167"/>
      <c r="AE72" s="167"/>
      <c r="AF72" s="168" t="str">
        <f t="shared" si="88"/>
        <v>_</v>
      </c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0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2">
        <v>0.1</v>
      </c>
      <c r="BF72" s="173">
        <v>26</v>
      </c>
      <c r="BG72" s="174">
        <v>0.6</v>
      </c>
      <c r="BH72" s="175"/>
      <c r="BI72" s="176" t="str">
        <f t="shared" si="89"/>
        <v/>
      </c>
      <c r="BJ72" s="177"/>
      <c r="BK72" s="178">
        <f t="shared" si="90"/>
        <v>0</v>
      </c>
      <c r="BL72" s="178">
        <f t="shared" si="91"/>
        <v>0</v>
      </c>
      <c r="BM72" s="179">
        <v>2</v>
      </c>
      <c r="BN72" s="179">
        <v>12</v>
      </c>
      <c r="BO72" s="179"/>
      <c r="BP72" s="179"/>
      <c r="BQ72" s="179"/>
      <c r="BR72" s="176">
        <f t="shared" si="92"/>
        <v>0</v>
      </c>
      <c r="BS72" s="176">
        <f t="shared" si="93"/>
        <v>0</v>
      </c>
      <c r="BT72" s="180">
        <f t="shared" si="94"/>
        <v>0</v>
      </c>
      <c r="BU72" s="181">
        <f t="shared" si="95"/>
        <v>0</v>
      </c>
      <c r="BV72" s="182" t="str">
        <f t="shared" si="96"/>
        <v/>
      </c>
      <c r="BW72" s="183">
        <f t="shared" si="97"/>
        <v>0</v>
      </c>
      <c r="BX72" s="183">
        <f t="shared" si="98"/>
        <v>0</v>
      </c>
      <c r="BY72" s="171"/>
      <c r="BZ72" s="184">
        <f t="shared" si="130"/>
        <v>0</v>
      </c>
      <c r="CA72" s="184">
        <f t="shared" si="130"/>
        <v>0</v>
      </c>
      <c r="CB72" s="184">
        <f t="shared" si="130"/>
        <v>0</v>
      </c>
      <c r="CC72" s="184">
        <f t="shared" si="130"/>
        <v>0</v>
      </c>
      <c r="CD72" s="184">
        <f t="shared" si="130"/>
        <v>0</v>
      </c>
      <c r="CE72" s="184">
        <f t="shared" si="130"/>
        <v>0</v>
      </c>
      <c r="CF72" s="184">
        <f t="shared" si="130"/>
        <v>0</v>
      </c>
      <c r="CG72" s="184">
        <f t="shared" si="130"/>
        <v>0</v>
      </c>
      <c r="CH72" s="184">
        <f t="shared" si="130"/>
        <v>0</v>
      </c>
      <c r="CI72" s="184">
        <f t="shared" si="130"/>
        <v>0</v>
      </c>
      <c r="CJ72" s="184">
        <f t="shared" si="130"/>
        <v>0</v>
      </c>
      <c r="CK72" s="184">
        <f t="shared" si="130"/>
        <v>0</v>
      </c>
      <c r="CL72" s="184">
        <f t="shared" si="130"/>
        <v>0</v>
      </c>
      <c r="CM72" s="181">
        <f t="shared" si="100"/>
        <v>0</v>
      </c>
      <c r="CN72" s="185"/>
      <c r="CO72" s="185"/>
      <c r="CP72" s="185"/>
      <c r="CQ72" s="185"/>
      <c r="CR72" s="185"/>
      <c r="CS72" s="185"/>
      <c r="CT72" s="176">
        <f t="shared" si="101"/>
        <v>0</v>
      </c>
      <c r="CU72" s="176">
        <f t="shared" si="101"/>
        <v>0</v>
      </c>
      <c r="CV72" s="176">
        <f t="shared" si="101"/>
        <v>0</v>
      </c>
      <c r="CW72" s="176">
        <f t="shared" si="101"/>
        <v>0</v>
      </c>
      <c r="CX72" s="176">
        <f t="shared" si="101"/>
        <v>0</v>
      </c>
      <c r="CY72" s="176">
        <f t="shared" si="101"/>
        <v>0</v>
      </c>
      <c r="CZ72" s="175"/>
      <c r="DA72" s="187"/>
      <c r="DB72" s="67">
        <f t="shared" si="128"/>
        <v>0</v>
      </c>
      <c r="DC72" s="67">
        <f t="shared" si="102"/>
        <v>0</v>
      </c>
      <c r="DD72" s="67">
        <f t="shared" si="103"/>
        <v>0</v>
      </c>
      <c r="DE72" s="67">
        <v>170</v>
      </c>
      <c r="DF72" s="67">
        <v>1400000</v>
      </c>
      <c r="DG72" s="67">
        <f t="shared" si="104"/>
        <v>8235.2900000000009</v>
      </c>
      <c r="DH72" s="67">
        <f t="shared" si="105"/>
        <v>0</v>
      </c>
      <c r="DI72" s="67">
        <f t="shared" si="106"/>
        <v>0</v>
      </c>
      <c r="DJ72" s="188">
        <f t="shared" si="107"/>
        <v>0</v>
      </c>
      <c r="DK72" s="188">
        <f t="shared" si="107"/>
        <v>0</v>
      </c>
      <c r="DL72" s="188">
        <f t="shared" si="107"/>
        <v>0</v>
      </c>
      <c r="DM72" s="188">
        <f t="shared" si="107"/>
        <v>0</v>
      </c>
      <c r="DN72" s="188">
        <f t="shared" si="107"/>
        <v>0</v>
      </c>
      <c r="DO72" s="188">
        <f t="shared" si="107"/>
        <v>0</v>
      </c>
      <c r="DP72" s="188">
        <f t="shared" si="107"/>
        <v>0</v>
      </c>
      <c r="DQ72" s="188">
        <f t="shared" si="107"/>
        <v>0</v>
      </c>
      <c r="DR72" s="188">
        <f t="shared" ref="DR72:DV76" si="132">(IF(AND(AZ72="X",IF(ISERROR(((ER72)/AZ$16)),0,((ER72)/AZ$16))&gt;0),IF(ISERROR(((ER72)/AZ$16)),0,((ER72)/AZ$16))/SUMIF($AR72:$BD72,"=X",$EJ72:$EV72),0)*$BJ72)</f>
        <v>0</v>
      </c>
      <c r="DS72" s="188">
        <f t="shared" si="132"/>
        <v>0</v>
      </c>
      <c r="DT72" s="188">
        <f t="shared" si="132"/>
        <v>0</v>
      </c>
      <c r="DU72" s="188">
        <f t="shared" si="132"/>
        <v>0</v>
      </c>
      <c r="DV72" s="188">
        <f t="shared" si="132"/>
        <v>0</v>
      </c>
      <c r="DW72" s="67">
        <f t="shared" si="108"/>
        <v>0</v>
      </c>
      <c r="DX72" s="67">
        <f t="shared" si="108"/>
        <v>0</v>
      </c>
      <c r="DY72" s="67">
        <f t="shared" si="108"/>
        <v>0</v>
      </c>
      <c r="DZ72" s="67">
        <f t="shared" si="108"/>
        <v>0</v>
      </c>
      <c r="EA72" s="67">
        <f t="shared" si="108"/>
        <v>0</v>
      </c>
      <c r="EB72" s="67">
        <f t="shared" si="108"/>
        <v>0</v>
      </c>
      <c r="EC72" s="67">
        <f t="shared" si="108"/>
        <v>0</v>
      </c>
      <c r="ED72" s="67">
        <f t="shared" si="108"/>
        <v>0</v>
      </c>
      <c r="EE72" s="67">
        <f t="shared" ref="EE72:EI76" si="133">IF(AZ72="X",CH$6/SUMIF($AR72:$BD72,"=X",$BZ$6:$CL$6),0)</f>
        <v>0</v>
      </c>
      <c r="EF72" s="67">
        <f t="shared" si="133"/>
        <v>0</v>
      </c>
      <c r="EG72" s="67">
        <f t="shared" si="133"/>
        <v>0</v>
      </c>
      <c r="EH72" s="67">
        <f t="shared" si="133"/>
        <v>0</v>
      </c>
      <c r="EI72" s="67">
        <f t="shared" si="133"/>
        <v>0</v>
      </c>
      <c r="EJ72" s="189">
        <v>336.9</v>
      </c>
      <c r="EK72" s="189">
        <v>778.61</v>
      </c>
      <c r="EL72" s="189">
        <v>1414.97</v>
      </c>
      <c r="EM72" s="189">
        <v>2021.39</v>
      </c>
      <c r="EN72" s="189">
        <v>988.24</v>
      </c>
      <c r="EO72" s="189">
        <v>875.94</v>
      </c>
      <c r="EP72" s="189">
        <v>239.57</v>
      </c>
      <c r="EQ72" s="189">
        <v>426.74</v>
      </c>
      <c r="ER72" s="189">
        <v>224.6</v>
      </c>
      <c r="ES72" s="189">
        <v>119.79</v>
      </c>
      <c r="ET72" s="189">
        <v>44.92</v>
      </c>
      <c r="EU72" s="189">
        <v>134.76</v>
      </c>
      <c r="EV72" s="189">
        <v>112.3</v>
      </c>
      <c r="EW72" s="67">
        <f t="shared" si="109"/>
        <v>2</v>
      </c>
      <c r="EX72" s="67">
        <f t="shared" si="110"/>
        <v>12</v>
      </c>
      <c r="EY72" s="67">
        <f t="shared" si="111"/>
        <v>1</v>
      </c>
      <c r="EZ72" s="67">
        <f t="shared" si="112"/>
        <v>9999999</v>
      </c>
      <c r="FA72" s="67">
        <f t="shared" si="113"/>
        <v>1</v>
      </c>
      <c r="FD72" s="67" t="str">
        <f t="shared" si="114"/>
        <v/>
      </c>
      <c r="FE72" s="67">
        <v>205011</v>
      </c>
      <c r="FF72" s="67">
        <v>8687714</v>
      </c>
      <c r="FG72" s="190">
        <f t="shared" si="131"/>
        <v>0</v>
      </c>
      <c r="FH72" s="190">
        <f t="shared" si="131"/>
        <v>0</v>
      </c>
      <c r="FI72" s="190">
        <f t="shared" si="131"/>
        <v>0</v>
      </c>
      <c r="FJ72" s="190">
        <f t="shared" si="131"/>
        <v>0</v>
      </c>
      <c r="FK72" s="190">
        <f t="shared" si="131"/>
        <v>0</v>
      </c>
      <c r="FL72" s="190">
        <f t="shared" si="131"/>
        <v>0</v>
      </c>
      <c r="FM72" s="190">
        <f t="shared" si="131"/>
        <v>0</v>
      </c>
      <c r="FN72" s="190">
        <f t="shared" si="131"/>
        <v>0</v>
      </c>
      <c r="FO72" s="190">
        <f t="shared" si="131"/>
        <v>0</v>
      </c>
      <c r="FP72" s="190">
        <f t="shared" si="131"/>
        <v>0</v>
      </c>
      <c r="FQ72" s="190">
        <f t="shared" si="131"/>
        <v>0</v>
      </c>
      <c r="FR72" s="190">
        <f t="shared" si="131"/>
        <v>0</v>
      </c>
      <c r="FS72" s="190">
        <f t="shared" si="131"/>
        <v>0</v>
      </c>
      <c r="HK72" s="191"/>
      <c r="HL72" s="192"/>
      <c r="HM72" s="192"/>
      <c r="HN72" s="192"/>
      <c r="HO72" s="192"/>
      <c r="HT72" s="133">
        <f t="shared" si="129"/>
        <v>0</v>
      </c>
      <c r="HU72" s="133">
        <f t="shared" si="129"/>
        <v>0</v>
      </c>
      <c r="HV72" s="133">
        <f t="shared" si="129"/>
        <v>0</v>
      </c>
      <c r="HW72" s="133">
        <f t="shared" si="129"/>
        <v>0</v>
      </c>
      <c r="HX72" s="133">
        <f t="shared" si="129"/>
        <v>0</v>
      </c>
      <c r="HY72" s="133">
        <f t="shared" si="129"/>
        <v>0</v>
      </c>
      <c r="HZ72" s="133">
        <f t="shared" si="129"/>
        <v>0</v>
      </c>
      <c r="IA72" s="133">
        <f t="shared" si="129"/>
        <v>0</v>
      </c>
      <c r="IB72" s="133">
        <f t="shared" si="129"/>
        <v>0</v>
      </c>
      <c r="IC72" s="133">
        <f t="shared" si="129"/>
        <v>0</v>
      </c>
      <c r="ID72" s="133">
        <f t="shared" si="129"/>
        <v>0</v>
      </c>
      <c r="IE72" s="133">
        <f t="shared" si="129"/>
        <v>0</v>
      </c>
      <c r="IF72" s="133">
        <f t="shared" si="129"/>
        <v>0</v>
      </c>
      <c r="IG72" s="67" t="s">
        <v>943</v>
      </c>
      <c r="IH72" s="67" t="s">
        <v>943</v>
      </c>
      <c r="II72" s="67" t="s">
        <v>943</v>
      </c>
      <c r="IJ72" s="67" t="s">
        <v>943</v>
      </c>
      <c r="IK72" s="67" t="s">
        <v>943</v>
      </c>
      <c r="IL72" s="67" t="s">
        <v>943</v>
      </c>
      <c r="IM72" s="67" t="s">
        <v>943</v>
      </c>
      <c r="IN72" s="67" t="s">
        <v>943</v>
      </c>
      <c r="IO72" s="67" t="s">
        <v>943</v>
      </c>
      <c r="IP72" s="67" t="s">
        <v>943</v>
      </c>
      <c r="IQ72" s="67" t="s">
        <v>943</v>
      </c>
      <c r="IR72" s="67" t="s">
        <v>943</v>
      </c>
      <c r="IS72" s="67" t="s">
        <v>943</v>
      </c>
    </row>
    <row r="73" spans="2:253" ht="12.75" hidden="1" customHeight="1" x14ac:dyDescent="0.2">
      <c r="B73" s="67" t="s">
        <v>937</v>
      </c>
      <c r="C73" s="67">
        <v>9200233</v>
      </c>
      <c r="E73" s="154"/>
      <c r="F73" s="155" t="s">
        <v>954</v>
      </c>
      <c r="G73" s="156" t="s">
        <v>955</v>
      </c>
      <c r="H73" s="154"/>
      <c r="I73" s="255"/>
      <c r="J73" s="159" t="str">
        <f t="shared" si="85"/>
        <v>UNKNOWN</v>
      </c>
      <c r="K73" s="256"/>
      <c r="L73" s="256"/>
      <c r="M73" s="257"/>
      <c r="N73" s="257"/>
      <c r="O73" s="257"/>
      <c r="P73" s="163"/>
      <c r="Q73" s="258"/>
      <c r="R73" s="175"/>
      <c r="S73" s="175"/>
      <c r="T73" s="175"/>
      <c r="U73" s="175"/>
      <c r="V73" s="175"/>
      <c r="W73" s="163" t="str">
        <f t="shared" si="86"/>
        <v/>
      </c>
      <c r="X73" s="175"/>
      <c r="Y73" s="175"/>
      <c r="Z73" s="175"/>
      <c r="AA73" s="167"/>
      <c r="AB73" s="167"/>
      <c r="AC73" s="168" t="str">
        <f t="shared" si="87"/>
        <v>_</v>
      </c>
      <c r="AD73" s="167"/>
      <c r="AE73" s="167"/>
      <c r="AF73" s="168" t="str">
        <f t="shared" si="88"/>
        <v>_</v>
      </c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0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2">
        <v>0.1</v>
      </c>
      <c r="BF73" s="173">
        <v>26</v>
      </c>
      <c r="BG73" s="174">
        <v>0.6</v>
      </c>
      <c r="BH73" s="175"/>
      <c r="BI73" s="176" t="str">
        <f t="shared" si="89"/>
        <v/>
      </c>
      <c r="BJ73" s="177"/>
      <c r="BK73" s="178">
        <f t="shared" si="90"/>
        <v>0</v>
      </c>
      <c r="BL73" s="178">
        <f t="shared" si="91"/>
        <v>0</v>
      </c>
      <c r="BM73" s="179">
        <v>2</v>
      </c>
      <c r="BN73" s="179">
        <v>12</v>
      </c>
      <c r="BO73" s="179"/>
      <c r="BP73" s="179"/>
      <c r="BQ73" s="179"/>
      <c r="BR73" s="176">
        <f t="shared" si="92"/>
        <v>0</v>
      </c>
      <c r="BS73" s="176">
        <f t="shared" si="93"/>
        <v>0</v>
      </c>
      <c r="BT73" s="180">
        <f t="shared" si="94"/>
        <v>0</v>
      </c>
      <c r="BU73" s="181">
        <f t="shared" si="95"/>
        <v>0</v>
      </c>
      <c r="BV73" s="182" t="str">
        <f t="shared" si="96"/>
        <v/>
      </c>
      <c r="BW73" s="183">
        <f t="shared" si="97"/>
        <v>0</v>
      </c>
      <c r="BX73" s="183">
        <f t="shared" si="98"/>
        <v>0</v>
      </c>
      <c r="BY73" s="171"/>
      <c r="BZ73" s="184">
        <f t="shared" si="130"/>
        <v>0</v>
      </c>
      <c r="CA73" s="184">
        <f t="shared" si="130"/>
        <v>0</v>
      </c>
      <c r="CB73" s="184">
        <f t="shared" si="130"/>
        <v>0</v>
      </c>
      <c r="CC73" s="184">
        <f t="shared" si="130"/>
        <v>0</v>
      </c>
      <c r="CD73" s="184">
        <f t="shared" si="130"/>
        <v>0</v>
      </c>
      <c r="CE73" s="184">
        <f t="shared" si="130"/>
        <v>0</v>
      </c>
      <c r="CF73" s="184">
        <f t="shared" si="130"/>
        <v>0</v>
      </c>
      <c r="CG73" s="184">
        <f t="shared" si="130"/>
        <v>0</v>
      </c>
      <c r="CH73" s="184">
        <f t="shared" si="130"/>
        <v>0</v>
      </c>
      <c r="CI73" s="184">
        <f t="shared" si="130"/>
        <v>0</v>
      </c>
      <c r="CJ73" s="184">
        <f t="shared" si="130"/>
        <v>0</v>
      </c>
      <c r="CK73" s="184">
        <f t="shared" si="130"/>
        <v>0</v>
      </c>
      <c r="CL73" s="184">
        <f t="shared" si="130"/>
        <v>0</v>
      </c>
      <c r="CM73" s="181">
        <f t="shared" si="100"/>
        <v>0</v>
      </c>
      <c r="CN73" s="185"/>
      <c r="CO73" s="185"/>
      <c r="CP73" s="185"/>
      <c r="CQ73" s="185"/>
      <c r="CR73" s="185"/>
      <c r="CS73" s="185"/>
      <c r="CT73" s="176">
        <f t="shared" si="101"/>
        <v>0</v>
      </c>
      <c r="CU73" s="176">
        <f t="shared" si="101"/>
        <v>0</v>
      </c>
      <c r="CV73" s="176">
        <f t="shared" si="101"/>
        <v>0</v>
      </c>
      <c r="CW73" s="176">
        <f t="shared" si="101"/>
        <v>0</v>
      </c>
      <c r="CX73" s="176">
        <f t="shared" si="101"/>
        <v>0</v>
      </c>
      <c r="CY73" s="176">
        <f t="shared" si="101"/>
        <v>0</v>
      </c>
      <c r="CZ73" s="175"/>
      <c r="DA73" s="187"/>
      <c r="DB73" s="67">
        <f t="shared" si="128"/>
        <v>0</v>
      </c>
      <c r="DC73" s="67">
        <f t="shared" si="102"/>
        <v>0</v>
      </c>
      <c r="DD73" s="67">
        <f t="shared" si="103"/>
        <v>0</v>
      </c>
      <c r="DE73" s="67">
        <v>170</v>
      </c>
      <c r="DF73" s="67">
        <v>1400000</v>
      </c>
      <c r="DG73" s="67">
        <f t="shared" si="104"/>
        <v>8235.2900000000009</v>
      </c>
      <c r="DH73" s="67">
        <f t="shared" si="105"/>
        <v>0</v>
      </c>
      <c r="DI73" s="67">
        <f t="shared" si="106"/>
        <v>0</v>
      </c>
      <c r="DJ73" s="188">
        <f t="shared" ref="DJ73:DQ76" si="134">(IF(AND(AR73="X",IF(ISERROR(((EJ73)/AR$16)),0,((EJ73)/AR$16))&gt;0),IF(ISERROR(((EJ73)/AR$16)),0,((EJ73)/AR$16))/SUMIF($AR73:$BD73,"=X",$EJ73:$EV73),0)*$BJ73)</f>
        <v>0</v>
      </c>
      <c r="DK73" s="188">
        <f t="shared" si="134"/>
        <v>0</v>
      </c>
      <c r="DL73" s="188">
        <f t="shared" si="134"/>
        <v>0</v>
      </c>
      <c r="DM73" s="188">
        <f t="shared" si="134"/>
        <v>0</v>
      </c>
      <c r="DN73" s="188">
        <f t="shared" si="134"/>
        <v>0</v>
      </c>
      <c r="DO73" s="188">
        <f t="shared" si="134"/>
        <v>0</v>
      </c>
      <c r="DP73" s="188">
        <f t="shared" si="134"/>
        <v>0</v>
      </c>
      <c r="DQ73" s="188">
        <f t="shared" si="134"/>
        <v>0</v>
      </c>
      <c r="DR73" s="188">
        <f t="shared" si="132"/>
        <v>0</v>
      </c>
      <c r="DS73" s="188">
        <f t="shared" si="132"/>
        <v>0</v>
      </c>
      <c r="DT73" s="188">
        <f t="shared" si="132"/>
        <v>0</v>
      </c>
      <c r="DU73" s="188">
        <f t="shared" si="132"/>
        <v>0</v>
      </c>
      <c r="DV73" s="188">
        <f t="shared" si="132"/>
        <v>0</v>
      </c>
      <c r="DW73" s="67">
        <f t="shared" ref="DW73:ED76" si="135">IF(AR73="X",BZ$6/SUMIF($AR73:$BD73,"=X",$BZ$6:$CL$6),0)</f>
        <v>0</v>
      </c>
      <c r="DX73" s="67">
        <f t="shared" si="135"/>
        <v>0</v>
      </c>
      <c r="DY73" s="67">
        <f t="shared" si="135"/>
        <v>0</v>
      </c>
      <c r="DZ73" s="67">
        <f t="shared" si="135"/>
        <v>0</v>
      </c>
      <c r="EA73" s="67">
        <f t="shared" si="135"/>
        <v>0</v>
      </c>
      <c r="EB73" s="67">
        <f t="shared" si="135"/>
        <v>0</v>
      </c>
      <c r="EC73" s="67">
        <f t="shared" si="135"/>
        <v>0</v>
      </c>
      <c r="ED73" s="67">
        <f t="shared" si="135"/>
        <v>0</v>
      </c>
      <c r="EE73" s="67">
        <f t="shared" si="133"/>
        <v>0</v>
      </c>
      <c r="EF73" s="67">
        <f t="shared" si="133"/>
        <v>0</v>
      </c>
      <c r="EG73" s="67">
        <f t="shared" si="133"/>
        <v>0</v>
      </c>
      <c r="EH73" s="67">
        <f t="shared" si="133"/>
        <v>0</v>
      </c>
      <c r="EI73" s="67">
        <f t="shared" si="133"/>
        <v>0</v>
      </c>
      <c r="EJ73" s="189">
        <v>336.9</v>
      </c>
      <c r="EK73" s="189">
        <v>778.61</v>
      </c>
      <c r="EL73" s="189">
        <v>1414.97</v>
      </c>
      <c r="EM73" s="189">
        <v>2021.39</v>
      </c>
      <c r="EN73" s="189">
        <v>988.24</v>
      </c>
      <c r="EO73" s="189">
        <v>875.94</v>
      </c>
      <c r="EP73" s="189">
        <v>239.57</v>
      </c>
      <c r="EQ73" s="189">
        <v>426.74</v>
      </c>
      <c r="ER73" s="189">
        <v>224.6</v>
      </c>
      <c r="ES73" s="189">
        <v>119.79</v>
      </c>
      <c r="ET73" s="189">
        <v>44.92</v>
      </c>
      <c r="EU73" s="189">
        <v>134.76</v>
      </c>
      <c r="EV73" s="189">
        <v>112.3</v>
      </c>
      <c r="EW73" s="67">
        <f t="shared" si="109"/>
        <v>2</v>
      </c>
      <c r="EX73" s="67">
        <f t="shared" si="110"/>
        <v>12</v>
      </c>
      <c r="EY73" s="67">
        <f t="shared" si="111"/>
        <v>1</v>
      </c>
      <c r="EZ73" s="67">
        <f t="shared" si="112"/>
        <v>9999999</v>
      </c>
      <c r="FA73" s="67">
        <f t="shared" si="113"/>
        <v>1</v>
      </c>
      <c r="FD73" s="67" t="str">
        <f t="shared" si="114"/>
        <v/>
      </c>
      <c r="FE73" s="67">
        <v>205011</v>
      </c>
      <c r="FF73" s="67">
        <v>8687715</v>
      </c>
      <c r="FG73" s="190">
        <f t="shared" si="131"/>
        <v>0</v>
      </c>
      <c r="FH73" s="190">
        <f t="shared" si="131"/>
        <v>0</v>
      </c>
      <c r="FI73" s="190">
        <f t="shared" si="131"/>
        <v>0</v>
      </c>
      <c r="FJ73" s="190">
        <f t="shared" si="131"/>
        <v>0</v>
      </c>
      <c r="FK73" s="190">
        <f t="shared" si="131"/>
        <v>0</v>
      </c>
      <c r="FL73" s="190">
        <f t="shared" si="131"/>
        <v>0</v>
      </c>
      <c r="FM73" s="190">
        <f t="shared" si="131"/>
        <v>0</v>
      </c>
      <c r="FN73" s="190">
        <f t="shared" si="131"/>
        <v>0</v>
      </c>
      <c r="FO73" s="190">
        <f t="shared" si="131"/>
        <v>0</v>
      </c>
      <c r="FP73" s="190">
        <f t="shared" si="131"/>
        <v>0</v>
      </c>
      <c r="FQ73" s="190">
        <f t="shared" si="131"/>
        <v>0</v>
      </c>
      <c r="FR73" s="190">
        <f t="shared" si="131"/>
        <v>0</v>
      </c>
      <c r="FS73" s="190">
        <f t="shared" si="131"/>
        <v>0</v>
      </c>
      <c r="HK73" s="191"/>
      <c r="HL73" s="192"/>
      <c r="HM73" s="192"/>
      <c r="HN73" s="192"/>
      <c r="HO73" s="192"/>
      <c r="HT73" s="133">
        <f t="shared" si="129"/>
        <v>0</v>
      </c>
      <c r="HU73" s="133">
        <f t="shared" si="129"/>
        <v>0</v>
      </c>
      <c r="HV73" s="133">
        <f t="shared" si="129"/>
        <v>0</v>
      </c>
      <c r="HW73" s="133">
        <f t="shared" si="129"/>
        <v>0</v>
      </c>
      <c r="HX73" s="133">
        <f t="shared" si="129"/>
        <v>0</v>
      </c>
      <c r="HY73" s="133">
        <f t="shared" si="129"/>
        <v>0</v>
      </c>
      <c r="HZ73" s="133">
        <f t="shared" si="129"/>
        <v>0</v>
      </c>
      <c r="IA73" s="133">
        <f t="shared" si="129"/>
        <v>0</v>
      </c>
      <c r="IB73" s="133">
        <f t="shared" si="129"/>
        <v>0</v>
      </c>
      <c r="IC73" s="133">
        <f t="shared" si="129"/>
        <v>0</v>
      </c>
      <c r="ID73" s="133">
        <f t="shared" si="129"/>
        <v>0</v>
      </c>
      <c r="IE73" s="133">
        <f t="shared" si="129"/>
        <v>0</v>
      </c>
      <c r="IF73" s="133">
        <f t="shared" si="129"/>
        <v>0</v>
      </c>
      <c r="IG73" s="67" t="s">
        <v>943</v>
      </c>
      <c r="IH73" s="67" t="s">
        <v>943</v>
      </c>
      <c r="II73" s="67" t="s">
        <v>943</v>
      </c>
      <c r="IJ73" s="67" t="s">
        <v>943</v>
      </c>
      <c r="IK73" s="67" t="s">
        <v>943</v>
      </c>
      <c r="IL73" s="67" t="s">
        <v>943</v>
      </c>
      <c r="IM73" s="67" t="s">
        <v>943</v>
      </c>
      <c r="IN73" s="67" t="s">
        <v>943</v>
      </c>
      <c r="IO73" s="67" t="s">
        <v>943</v>
      </c>
      <c r="IP73" s="67" t="s">
        <v>943</v>
      </c>
      <c r="IQ73" s="67" t="s">
        <v>943</v>
      </c>
      <c r="IR73" s="67" t="s">
        <v>943</v>
      </c>
      <c r="IS73" s="67" t="s">
        <v>943</v>
      </c>
    </row>
    <row r="74" spans="2:253" ht="12.75" hidden="1" customHeight="1" x14ac:dyDescent="0.2">
      <c r="B74" s="67" t="s">
        <v>937</v>
      </c>
      <c r="C74" s="67">
        <v>9200233</v>
      </c>
      <c r="E74" s="154"/>
      <c r="F74" s="155" t="s">
        <v>954</v>
      </c>
      <c r="G74" s="156" t="s">
        <v>955</v>
      </c>
      <c r="H74" s="154"/>
      <c r="I74" s="255"/>
      <c r="J74" s="159" t="str">
        <f t="shared" si="85"/>
        <v>UNKNOWN</v>
      </c>
      <c r="K74" s="256"/>
      <c r="L74" s="256"/>
      <c r="M74" s="257"/>
      <c r="N74" s="257"/>
      <c r="O74" s="257"/>
      <c r="P74" s="163"/>
      <c r="Q74" s="258"/>
      <c r="R74" s="175"/>
      <c r="S74" s="175"/>
      <c r="T74" s="175"/>
      <c r="U74" s="175"/>
      <c r="V74" s="175"/>
      <c r="W74" s="163" t="str">
        <f t="shared" si="86"/>
        <v/>
      </c>
      <c r="X74" s="175"/>
      <c r="Y74" s="175"/>
      <c r="Z74" s="175"/>
      <c r="AA74" s="167"/>
      <c r="AB74" s="167"/>
      <c r="AC74" s="168" t="str">
        <f t="shared" si="87"/>
        <v>_</v>
      </c>
      <c r="AD74" s="167"/>
      <c r="AE74" s="167"/>
      <c r="AF74" s="168" t="str">
        <f t="shared" si="88"/>
        <v>_</v>
      </c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0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2">
        <v>0.1</v>
      </c>
      <c r="BF74" s="173">
        <v>26</v>
      </c>
      <c r="BG74" s="174">
        <v>0.6</v>
      </c>
      <c r="BH74" s="175"/>
      <c r="BI74" s="176" t="str">
        <f t="shared" si="89"/>
        <v/>
      </c>
      <c r="BJ74" s="177"/>
      <c r="BK74" s="178">
        <f t="shared" si="90"/>
        <v>0</v>
      </c>
      <c r="BL74" s="178">
        <f t="shared" si="91"/>
        <v>0</v>
      </c>
      <c r="BM74" s="179">
        <v>2</v>
      </c>
      <c r="BN74" s="179">
        <v>12</v>
      </c>
      <c r="BO74" s="179"/>
      <c r="BP74" s="179"/>
      <c r="BQ74" s="179"/>
      <c r="BR74" s="176">
        <f t="shared" si="92"/>
        <v>0</v>
      </c>
      <c r="BS74" s="176">
        <f t="shared" si="93"/>
        <v>0</v>
      </c>
      <c r="BT74" s="180">
        <f t="shared" si="94"/>
        <v>0</v>
      </c>
      <c r="BU74" s="181">
        <f t="shared" si="95"/>
        <v>0</v>
      </c>
      <c r="BV74" s="182" t="str">
        <f t="shared" si="96"/>
        <v/>
      </c>
      <c r="BW74" s="183">
        <f t="shared" si="97"/>
        <v>0</v>
      </c>
      <c r="BX74" s="183">
        <f t="shared" si="98"/>
        <v>0</v>
      </c>
      <c r="BY74" s="171"/>
      <c r="BZ74" s="184">
        <f t="shared" si="130"/>
        <v>0</v>
      </c>
      <c r="CA74" s="184">
        <f t="shared" si="130"/>
        <v>0</v>
      </c>
      <c r="CB74" s="184">
        <f t="shared" si="130"/>
        <v>0</v>
      </c>
      <c r="CC74" s="184">
        <f t="shared" si="130"/>
        <v>0</v>
      </c>
      <c r="CD74" s="184">
        <f t="shared" si="130"/>
        <v>0</v>
      </c>
      <c r="CE74" s="184">
        <f t="shared" si="130"/>
        <v>0</v>
      </c>
      <c r="CF74" s="184">
        <f t="shared" si="130"/>
        <v>0</v>
      </c>
      <c r="CG74" s="184">
        <f t="shared" si="130"/>
        <v>0</v>
      </c>
      <c r="CH74" s="184">
        <f t="shared" si="130"/>
        <v>0</v>
      </c>
      <c r="CI74" s="184">
        <f t="shared" si="130"/>
        <v>0</v>
      </c>
      <c r="CJ74" s="184">
        <f t="shared" si="130"/>
        <v>0</v>
      </c>
      <c r="CK74" s="184">
        <f t="shared" si="130"/>
        <v>0</v>
      </c>
      <c r="CL74" s="184">
        <f t="shared" si="130"/>
        <v>0</v>
      </c>
      <c r="CM74" s="181">
        <f t="shared" si="100"/>
        <v>0</v>
      </c>
      <c r="CN74" s="185"/>
      <c r="CO74" s="185"/>
      <c r="CP74" s="185"/>
      <c r="CQ74" s="185"/>
      <c r="CR74" s="185"/>
      <c r="CS74" s="185"/>
      <c r="CT74" s="176">
        <f t="shared" si="101"/>
        <v>0</v>
      </c>
      <c r="CU74" s="176">
        <f t="shared" si="101"/>
        <v>0</v>
      </c>
      <c r="CV74" s="176">
        <f t="shared" si="101"/>
        <v>0</v>
      </c>
      <c r="CW74" s="176">
        <f t="shared" si="101"/>
        <v>0</v>
      </c>
      <c r="CX74" s="176">
        <f t="shared" si="101"/>
        <v>0</v>
      </c>
      <c r="CY74" s="176">
        <f t="shared" si="101"/>
        <v>0</v>
      </c>
      <c r="CZ74" s="175"/>
      <c r="DA74" s="187"/>
      <c r="DB74" s="67">
        <f t="shared" si="128"/>
        <v>0</v>
      </c>
      <c r="DC74" s="67">
        <f t="shared" si="102"/>
        <v>0</v>
      </c>
      <c r="DD74" s="67">
        <f t="shared" si="103"/>
        <v>0</v>
      </c>
      <c r="DE74" s="67">
        <v>170</v>
      </c>
      <c r="DF74" s="67">
        <v>1400000</v>
      </c>
      <c r="DG74" s="67">
        <f t="shared" si="104"/>
        <v>8235.2900000000009</v>
      </c>
      <c r="DH74" s="67">
        <f t="shared" si="105"/>
        <v>0</v>
      </c>
      <c r="DI74" s="67">
        <f t="shared" si="106"/>
        <v>0</v>
      </c>
      <c r="DJ74" s="188">
        <f t="shared" si="134"/>
        <v>0</v>
      </c>
      <c r="DK74" s="188">
        <f t="shared" si="134"/>
        <v>0</v>
      </c>
      <c r="DL74" s="188">
        <f t="shared" si="134"/>
        <v>0</v>
      </c>
      <c r="DM74" s="188">
        <f t="shared" si="134"/>
        <v>0</v>
      </c>
      <c r="DN74" s="188">
        <f t="shared" si="134"/>
        <v>0</v>
      </c>
      <c r="DO74" s="188">
        <f t="shared" si="134"/>
        <v>0</v>
      </c>
      <c r="DP74" s="188">
        <f t="shared" si="134"/>
        <v>0</v>
      </c>
      <c r="DQ74" s="188">
        <f t="shared" si="134"/>
        <v>0</v>
      </c>
      <c r="DR74" s="188">
        <f t="shared" si="132"/>
        <v>0</v>
      </c>
      <c r="DS74" s="188">
        <f t="shared" si="132"/>
        <v>0</v>
      </c>
      <c r="DT74" s="188">
        <f t="shared" si="132"/>
        <v>0</v>
      </c>
      <c r="DU74" s="188">
        <f t="shared" si="132"/>
        <v>0</v>
      </c>
      <c r="DV74" s="188">
        <f t="shared" si="132"/>
        <v>0</v>
      </c>
      <c r="DW74" s="67">
        <f t="shared" si="135"/>
        <v>0</v>
      </c>
      <c r="DX74" s="67">
        <f t="shared" si="135"/>
        <v>0</v>
      </c>
      <c r="DY74" s="67">
        <f t="shared" si="135"/>
        <v>0</v>
      </c>
      <c r="DZ74" s="67">
        <f t="shared" si="135"/>
        <v>0</v>
      </c>
      <c r="EA74" s="67">
        <f t="shared" si="135"/>
        <v>0</v>
      </c>
      <c r="EB74" s="67">
        <f t="shared" si="135"/>
        <v>0</v>
      </c>
      <c r="EC74" s="67">
        <f t="shared" si="135"/>
        <v>0</v>
      </c>
      <c r="ED74" s="67">
        <f t="shared" si="135"/>
        <v>0</v>
      </c>
      <c r="EE74" s="67">
        <f t="shared" si="133"/>
        <v>0</v>
      </c>
      <c r="EF74" s="67">
        <f t="shared" si="133"/>
        <v>0</v>
      </c>
      <c r="EG74" s="67">
        <f t="shared" si="133"/>
        <v>0</v>
      </c>
      <c r="EH74" s="67">
        <f t="shared" si="133"/>
        <v>0</v>
      </c>
      <c r="EI74" s="67">
        <f t="shared" si="133"/>
        <v>0</v>
      </c>
      <c r="EJ74" s="189">
        <v>336.9</v>
      </c>
      <c r="EK74" s="189">
        <v>778.61</v>
      </c>
      <c r="EL74" s="189">
        <v>1414.97</v>
      </c>
      <c r="EM74" s="189">
        <v>2021.39</v>
      </c>
      <c r="EN74" s="189">
        <v>988.24</v>
      </c>
      <c r="EO74" s="189">
        <v>875.94</v>
      </c>
      <c r="EP74" s="189">
        <v>239.57</v>
      </c>
      <c r="EQ74" s="189">
        <v>426.74</v>
      </c>
      <c r="ER74" s="189">
        <v>224.6</v>
      </c>
      <c r="ES74" s="189">
        <v>119.79</v>
      </c>
      <c r="ET74" s="189">
        <v>44.92</v>
      </c>
      <c r="EU74" s="189">
        <v>134.76</v>
      </c>
      <c r="EV74" s="189">
        <v>112.3</v>
      </c>
      <c r="EW74" s="67">
        <f t="shared" si="109"/>
        <v>2</v>
      </c>
      <c r="EX74" s="67">
        <f t="shared" si="110"/>
        <v>12</v>
      </c>
      <c r="EY74" s="67">
        <f t="shared" si="111"/>
        <v>1</v>
      </c>
      <c r="EZ74" s="67">
        <f t="shared" si="112"/>
        <v>9999999</v>
      </c>
      <c r="FA74" s="67">
        <f t="shared" si="113"/>
        <v>1</v>
      </c>
      <c r="FD74" s="67" t="str">
        <f t="shared" si="114"/>
        <v/>
      </c>
      <c r="FE74" s="67">
        <v>205011</v>
      </c>
      <c r="FF74" s="67">
        <v>8687716</v>
      </c>
      <c r="FG74" s="190">
        <f t="shared" si="131"/>
        <v>0</v>
      </c>
      <c r="FH74" s="190">
        <f t="shared" si="131"/>
        <v>0</v>
      </c>
      <c r="FI74" s="190">
        <f t="shared" si="131"/>
        <v>0</v>
      </c>
      <c r="FJ74" s="190">
        <f t="shared" si="131"/>
        <v>0</v>
      </c>
      <c r="FK74" s="190">
        <f t="shared" si="131"/>
        <v>0</v>
      </c>
      <c r="FL74" s="190">
        <f t="shared" si="131"/>
        <v>0</v>
      </c>
      <c r="FM74" s="190">
        <f t="shared" si="131"/>
        <v>0</v>
      </c>
      <c r="FN74" s="190">
        <f t="shared" si="131"/>
        <v>0</v>
      </c>
      <c r="FO74" s="190">
        <f t="shared" si="131"/>
        <v>0</v>
      </c>
      <c r="FP74" s="190">
        <f t="shared" si="131"/>
        <v>0</v>
      </c>
      <c r="FQ74" s="190">
        <f t="shared" si="131"/>
        <v>0</v>
      </c>
      <c r="FR74" s="190">
        <f t="shared" si="131"/>
        <v>0</v>
      </c>
      <c r="FS74" s="190">
        <f t="shared" si="131"/>
        <v>0</v>
      </c>
      <c r="HK74" s="191"/>
      <c r="HL74" s="192"/>
      <c r="HM74" s="192"/>
      <c r="HN74" s="192"/>
      <c r="HO74" s="192"/>
      <c r="HT74" s="133">
        <f t="shared" si="129"/>
        <v>0</v>
      </c>
      <c r="HU74" s="133">
        <f t="shared" si="129"/>
        <v>0</v>
      </c>
      <c r="HV74" s="133">
        <f t="shared" si="129"/>
        <v>0</v>
      </c>
      <c r="HW74" s="133">
        <f t="shared" si="129"/>
        <v>0</v>
      </c>
      <c r="HX74" s="133">
        <f t="shared" si="129"/>
        <v>0</v>
      </c>
      <c r="HY74" s="133">
        <f t="shared" si="129"/>
        <v>0</v>
      </c>
      <c r="HZ74" s="133">
        <f t="shared" si="129"/>
        <v>0</v>
      </c>
      <c r="IA74" s="133">
        <f t="shared" si="129"/>
        <v>0</v>
      </c>
      <c r="IB74" s="133">
        <f t="shared" si="129"/>
        <v>0</v>
      </c>
      <c r="IC74" s="133">
        <f t="shared" si="129"/>
        <v>0</v>
      </c>
      <c r="ID74" s="133">
        <f t="shared" si="129"/>
        <v>0</v>
      </c>
      <c r="IE74" s="133">
        <f t="shared" si="129"/>
        <v>0</v>
      </c>
      <c r="IF74" s="133">
        <f t="shared" si="129"/>
        <v>0</v>
      </c>
      <c r="IG74" s="67" t="s">
        <v>943</v>
      </c>
      <c r="IH74" s="67" t="s">
        <v>943</v>
      </c>
      <c r="II74" s="67" t="s">
        <v>943</v>
      </c>
      <c r="IJ74" s="67" t="s">
        <v>943</v>
      </c>
      <c r="IK74" s="67" t="s">
        <v>943</v>
      </c>
      <c r="IL74" s="67" t="s">
        <v>943</v>
      </c>
      <c r="IM74" s="67" t="s">
        <v>943</v>
      </c>
      <c r="IN74" s="67" t="s">
        <v>943</v>
      </c>
      <c r="IO74" s="67" t="s">
        <v>943</v>
      </c>
      <c r="IP74" s="67" t="s">
        <v>943</v>
      </c>
      <c r="IQ74" s="67" t="s">
        <v>943</v>
      </c>
      <c r="IR74" s="67" t="s">
        <v>943</v>
      </c>
      <c r="IS74" s="67" t="s">
        <v>943</v>
      </c>
    </row>
    <row r="75" spans="2:253" ht="12.75" hidden="1" customHeight="1" x14ac:dyDescent="0.2">
      <c r="B75" s="67" t="s">
        <v>937</v>
      </c>
      <c r="C75" s="67">
        <v>9200233</v>
      </c>
      <c r="E75" s="154"/>
      <c r="F75" s="155" t="s">
        <v>954</v>
      </c>
      <c r="G75" s="156" t="s">
        <v>955</v>
      </c>
      <c r="H75" s="154"/>
      <c r="I75" s="255"/>
      <c r="J75" s="159" t="str">
        <f t="shared" si="85"/>
        <v>UNKNOWN</v>
      </c>
      <c r="K75" s="256"/>
      <c r="L75" s="256"/>
      <c r="M75" s="257"/>
      <c r="N75" s="257"/>
      <c r="O75" s="257"/>
      <c r="P75" s="163"/>
      <c r="Q75" s="258"/>
      <c r="R75" s="175"/>
      <c r="S75" s="175"/>
      <c r="T75" s="175"/>
      <c r="U75" s="175"/>
      <c r="V75" s="175"/>
      <c r="W75" s="163" t="str">
        <f t="shared" si="86"/>
        <v/>
      </c>
      <c r="X75" s="175"/>
      <c r="Y75" s="175"/>
      <c r="Z75" s="175"/>
      <c r="AA75" s="167"/>
      <c r="AB75" s="167"/>
      <c r="AC75" s="168" t="str">
        <f t="shared" si="87"/>
        <v>_</v>
      </c>
      <c r="AD75" s="167"/>
      <c r="AE75" s="167"/>
      <c r="AF75" s="168" t="str">
        <f t="shared" si="88"/>
        <v>_</v>
      </c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0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2">
        <v>0.1</v>
      </c>
      <c r="BF75" s="173">
        <v>26</v>
      </c>
      <c r="BG75" s="174">
        <v>0.6</v>
      </c>
      <c r="BH75" s="175"/>
      <c r="BI75" s="176" t="str">
        <f t="shared" si="89"/>
        <v/>
      </c>
      <c r="BJ75" s="177"/>
      <c r="BK75" s="178">
        <f t="shared" si="90"/>
        <v>0</v>
      </c>
      <c r="BL75" s="178">
        <f t="shared" si="91"/>
        <v>0</v>
      </c>
      <c r="BM75" s="179">
        <v>2</v>
      </c>
      <c r="BN75" s="179">
        <v>12</v>
      </c>
      <c r="BO75" s="179"/>
      <c r="BP75" s="179"/>
      <c r="BQ75" s="179"/>
      <c r="BR75" s="176">
        <f t="shared" si="92"/>
        <v>0</v>
      </c>
      <c r="BS75" s="176">
        <f t="shared" si="93"/>
        <v>0</v>
      </c>
      <c r="BT75" s="180">
        <f t="shared" si="94"/>
        <v>0</v>
      </c>
      <c r="BU75" s="181">
        <f t="shared" si="95"/>
        <v>0</v>
      </c>
      <c r="BV75" s="182" t="str">
        <f t="shared" si="96"/>
        <v/>
      </c>
      <c r="BW75" s="183">
        <f t="shared" si="97"/>
        <v>0</v>
      </c>
      <c r="BX75" s="183">
        <f t="shared" si="98"/>
        <v>0</v>
      </c>
      <c r="BY75" s="171"/>
      <c r="BZ75" s="184">
        <f t="shared" si="130"/>
        <v>0</v>
      </c>
      <c r="CA75" s="184">
        <f t="shared" si="130"/>
        <v>0</v>
      </c>
      <c r="CB75" s="184">
        <f t="shared" si="130"/>
        <v>0</v>
      </c>
      <c r="CC75" s="184">
        <f t="shared" si="130"/>
        <v>0</v>
      </c>
      <c r="CD75" s="184">
        <f t="shared" si="130"/>
        <v>0</v>
      </c>
      <c r="CE75" s="184">
        <f t="shared" si="130"/>
        <v>0</v>
      </c>
      <c r="CF75" s="184">
        <f t="shared" si="130"/>
        <v>0</v>
      </c>
      <c r="CG75" s="184">
        <f t="shared" si="130"/>
        <v>0</v>
      </c>
      <c r="CH75" s="184">
        <f t="shared" si="130"/>
        <v>0</v>
      </c>
      <c r="CI75" s="184">
        <f t="shared" si="130"/>
        <v>0</v>
      </c>
      <c r="CJ75" s="184">
        <f t="shared" si="130"/>
        <v>0</v>
      </c>
      <c r="CK75" s="184">
        <f t="shared" si="130"/>
        <v>0</v>
      </c>
      <c r="CL75" s="184">
        <f t="shared" si="130"/>
        <v>0</v>
      </c>
      <c r="CM75" s="181">
        <f t="shared" si="100"/>
        <v>0</v>
      </c>
      <c r="CN75" s="185"/>
      <c r="CO75" s="185"/>
      <c r="CP75" s="185"/>
      <c r="CQ75" s="185"/>
      <c r="CR75" s="185"/>
      <c r="CS75" s="185"/>
      <c r="CT75" s="176">
        <f t="shared" si="101"/>
        <v>0</v>
      </c>
      <c r="CU75" s="176">
        <f t="shared" si="101"/>
        <v>0</v>
      </c>
      <c r="CV75" s="176">
        <f t="shared" si="101"/>
        <v>0</v>
      </c>
      <c r="CW75" s="176">
        <f t="shared" si="101"/>
        <v>0</v>
      </c>
      <c r="CX75" s="176">
        <f t="shared" si="101"/>
        <v>0</v>
      </c>
      <c r="CY75" s="176">
        <f t="shared" si="101"/>
        <v>0</v>
      </c>
      <c r="CZ75" s="175"/>
      <c r="DA75" s="187"/>
      <c r="DB75" s="67">
        <f t="shared" si="128"/>
        <v>0</v>
      </c>
      <c r="DC75" s="67">
        <f t="shared" si="102"/>
        <v>0</v>
      </c>
      <c r="DD75" s="67">
        <f t="shared" si="103"/>
        <v>0</v>
      </c>
      <c r="DE75" s="67">
        <v>170</v>
      </c>
      <c r="DF75" s="67">
        <v>1400000</v>
      </c>
      <c r="DG75" s="67">
        <f t="shared" si="104"/>
        <v>8235.2900000000009</v>
      </c>
      <c r="DH75" s="67">
        <f t="shared" si="105"/>
        <v>0</v>
      </c>
      <c r="DI75" s="67">
        <f t="shared" si="106"/>
        <v>0</v>
      </c>
      <c r="DJ75" s="188">
        <f t="shared" si="134"/>
        <v>0</v>
      </c>
      <c r="DK75" s="188">
        <f t="shared" si="134"/>
        <v>0</v>
      </c>
      <c r="DL75" s="188">
        <f t="shared" si="134"/>
        <v>0</v>
      </c>
      <c r="DM75" s="188">
        <f t="shared" si="134"/>
        <v>0</v>
      </c>
      <c r="DN75" s="188">
        <f t="shared" si="134"/>
        <v>0</v>
      </c>
      <c r="DO75" s="188">
        <f t="shared" si="134"/>
        <v>0</v>
      </c>
      <c r="DP75" s="188">
        <f t="shared" si="134"/>
        <v>0</v>
      </c>
      <c r="DQ75" s="188">
        <f t="shared" si="134"/>
        <v>0</v>
      </c>
      <c r="DR75" s="188">
        <f t="shared" si="132"/>
        <v>0</v>
      </c>
      <c r="DS75" s="188">
        <f t="shared" si="132"/>
        <v>0</v>
      </c>
      <c r="DT75" s="188">
        <f t="shared" si="132"/>
        <v>0</v>
      </c>
      <c r="DU75" s="188">
        <f t="shared" si="132"/>
        <v>0</v>
      </c>
      <c r="DV75" s="188">
        <f t="shared" si="132"/>
        <v>0</v>
      </c>
      <c r="DW75" s="67">
        <f t="shared" si="135"/>
        <v>0</v>
      </c>
      <c r="DX75" s="67">
        <f t="shared" si="135"/>
        <v>0</v>
      </c>
      <c r="DY75" s="67">
        <f t="shared" si="135"/>
        <v>0</v>
      </c>
      <c r="DZ75" s="67">
        <f t="shared" si="135"/>
        <v>0</v>
      </c>
      <c r="EA75" s="67">
        <f t="shared" si="135"/>
        <v>0</v>
      </c>
      <c r="EB75" s="67">
        <f t="shared" si="135"/>
        <v>0</v>
      </c>
      <c r="EC75" s="67">
        <f t="shared" si="135"/>
        <v>0</v>
      </c>
      <c r="ED75" s="67">
        <f t="shared" si="135"/>
        <v>0</v>
      </c>
      <c r="EE75" s="67">
        <f t="shared" si="133"/>
        <v>0</v>
      </c>
      <c r="EF75" s="67">
        <f t="shared" si="133"/>
        <v>0</v>
      </c>
      <c r="EG75" s="67">
        <f t="shared" si="133"/>
        <v>0</v>
      </c>
      <c r="EH75" s="67">
        <f t="shared" si="133"/>
        <v>0</v>
      </c>
      <c r="EI75" s="67">
        <f t="shared" si="133"/>
        <v>0</v>
      </c>
      <c r="EJ75" s="189">
        <v>336.9</v>
      </c>
      <c r="EK75" s="189">
        <v>778.61</v>
      </c>
      <c r="EL75" s="189">
        <v>1414.97</v>
      </c>
      <c r="EM75" s="189">
        <v>2021.39</v>
      </c>
      <c r="EN75" s="189">
        <v>988.24</v>
      </c>
      <c r="EO75" s="189">
        <v>875.94</v>
      </c>
      <c r="EP75" s="189">
        <v>239.57</v>
      </c>
      <c r="EQ75" s="189">
        <v>426.74</v>
      </c>
      <c r="ER75" s="189">
        <v>224.6</v>
      </c>
      <c r="ES75" s="189">
        <v>119.79</v>
      </c>
      <c r="ET75" s="189">
        <v>44.92</v>
      </c>
      <c r="EU75" s="189">
        <v>134.76</v>
      </c>
      <c r="EV75" s="189">
        <v>112.3</v>
      </c>
      <c r="EW75" s="67">
        <f t="shared" si="109"/>
        <v>2</v>
      </c>
      <c r="EX75" s="67">
        <f t="shared" si="110"/>
        <v>12</v>
      </c>
      <c r="EY75" s="67">
        <f t="shared" si="111"/>
        <v>1</v>
      </c>
      <c r="EZ75" s="67">
        <f t="shared" si="112"/>
        <v>9999999</v>
      </c>
      <c r="FA75" s="67">
        <f t="shared" si="113"/>
        <v>1</v>
      </c>
      <c r="FD75" s="67" t="str">
        <f t="shared" si="114"/>
        <v/>
      </c>
      <c r="FE75" s="67">
        <v>205011</v>
      </c>
      <c r="FF75" s="67">
        <v>8687717</v>
      </c>
      <c r="FG75" s="190">
        <f t="shared" si="131"/>
        <v>0</v>
      </c>
      <c r="FH75" s="190">
        <f t="shared" si="131"/>
        <v>0</v>
      </c>
      <c r="FI75" s="190">
        <f t="shared" si="131"/>
        <v>0</v>
      </c>
      <c r="FJ75" s="190">
        <f t="shared" si="131"/>
        <v>0</v>
      </c>
      <c r="FK75" s="190">
        <f t="shared" si="131"/>
        <v>0</v>
      </c>
      <c r="FL75" s="190">
        <f t="shared" si="131"/>
        <v>0</v>
      </c>
      <c r="FM75" s="190">
        <f t="shared" si="131"/>
        <v>0</v>
      </c>
      <c r="FN75" s="190">
        <f t="shared" si="131"/>
        <v>0</v>
      </c>
      <c r="FO75" s="190">
        <f t="shared" si="131"/>
        <v>0</v>
      </c>
      <c r="FP75" s="190">
        <f t="shared" si="131"/>
        <v>0</v>
      </c>
      <c r="FQ75" s="190">
        <f t="shared" si="131"/>
        <v>0</v>
      </c>
      <c r="FR75" s="190">
        <f t="shared" si="131"/>
        <v>0</v>
      </c>
      <c r="FS75" s="190">
        <f t="shared" si="131"/>
        <v>0</v>
      </c>
      <c r="HK75" s="191"/>
      <c r="HL75" s="192"/>
      <c r="HM75" s="192"/>
      <c r="HN75" s="192"/>
      <c r="HO75" s="192"/>
      <c r="HT75" s="133">
        <f t="shared" si="129"/>
        <v>0</v>
      </c>
      <c r="HU75" s="133">
        <f t="shared" si="129"/>
        <v>0</v>
      </c>
      <c r="HV75" s="133">
        <f t="shared" si="129"/>
        <v>0</v>
      </c>
      <c r="HW75" s="133">
        <f t="shared" si="129"/>
        <v>0</v>
      </c>
      <c r="HX75" s="133">
        <f t="shared" si="129"/>
        <v>0</v>
      </c>
      <c r="HY75" s="133">
        <f t="shared" si="129"/>
        <v>0</v>
      </c>
      <c r="HZ75" s="133">
        <f t="shared" si="129"/>
        <v>0</v>
      </c>
      <c r="IA75" s="133">
        <f t="shared" si="129"/>
        <v>0</v>
      </c>
      <c r="IB75" s="133">
        <f t="shared" si="129"/>
        <v>0</v>
      </c>
      <c r="IC75" s="133">
        <f t="shared" si="129"/>
        <v>0</v>
      </c>
      <c r="ID75" s="133">
        <f t="shared" si="129"/>
        <v>0</v>
      </c>
      <c r="IE75" s="133">
        <f t="shared" si="129"/>
        <v>0</v>
      </c>
      <c r="IF75" s="133">
        <f t="shared" si="129"/>
        <v>0</v>
      </c>
      <c r="IG75" s="67" t="s">
        <v>943</v>
      </c>
      <c r="IH75" s="67" t="s">
        <v>943</v>
      </c>
      <c r="II75" s="67" t="s">
        <v>943</v>
      </c>
      <c r="IJ75" s="67" t="s">
        <v>943</v>
      </c>
      <c r="IK75" s="67" t="s">
        <v>943</v>
      </c>
      <c r="IL75" s="67" t="s">
        <v>943</v>
      </c>
      <c r="IM75" s="67" t="s">
        <v>943</v>
      </c>
      <c r="IN75" s="67" t="s">
        <v>943</v>
      </c>
      <c r="IO75" s="67" t="s">
        <v>943</v>
      </c>
      <c r="IP75" s="67" t="s">
        <v>943</v>
      </c>
      <c r="IQ75" s="67" t="s">
        <v>943</v>
      </c>
      <c r="IR75" s="67" t="s">
        <v>943</v>
      </c>
      <c r="IS75" s="67" t="s">
        <v>943</v>
      </c>
    </row>
    <row r="76" spans="2:253" ht="12.75" hidden="1" customHeight="1" x14ac:dyDescent="0.2">
      <c r="B76" s="67" t="s">
        <v>937</v>
      </c>
      <c r="C76" s="67">
        <v>9200233</v>
      </c>
      <c r="E76" s="154"/>
      <c r="F76" s="155" t="s">
        <v>954</v>
      </c>
      <c r="G76" s="156" t="s">
        <v>955</v>
      </c>
      <c r="H76" s="154"/>
      <c r="I76" s="255"/>
      <c r="J76" s="159" t="str">
        <f t="shared" si="85"/>
        <v>UNKNOWN</v>
      </c>
      <c r="K76" s="256"/>
      <c r="L76" s="256"/>
      <c r="M76" s="257"/>
      <c r="N76" s="257"/>
      <c r="O76" s="257"/>
      <c r="P76" s="163"/>
      <c r="Q76" s="258"/>
      <c r="R76" s="175"/>
      <c r="S76" s="175"/>
      <c r="T76" s="175"/>
      <c r="U76" s="175"/>
      <c r="V76" s="175"/>
      <c r="W76" s="163" t="str">
        <f t="shared" si="86"/>
        <v/>
      </c>
      <c r="X76" s="175"/>
      <c r="Y76" s="175"/>
      <c r="Z76" s="175"/>
      <c r="AA76" s="167"/>
      <c r="AB76" s="167"/>
      <c r="AC76" s="168" t="str">
        <f t="shared" si="87"/>
        <v>_</v>
      </c>
      <c r="AD76" s="167"/>
      <c r="AE76" s="167"/>
      <c r="AF76" s="168" t="str">
        <f t="shared" si="88"/>
        <v>_</v>
      </c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0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2">
        <v>0.1</v>
      </c>
      <c r="BF76" s="173">
        <v>26</v>
      </c>
      <c r="BG76" s="174">
        <v>0.6</v>
      </c>
      <c r="BH76" s="175"/>
      <c r="BI76" s="176" t="str">
        <f t="shared" si="89"/>
        <v/>
      </c>
      <c r="BJ76" s="177"/>
      <c r="BK76" s="178">
        <f t="shared" si="90"/>
        <v>0</v>
      </c>
      <c r="BL76" s="178">
        <f t="shared" si="91"/>
        <v>0</v>
      </c>
      <c r="BM76" s="179">
        <v>2</v>
      </c>
      <c r="BN76" s="179">
        <v>12</v>
      </c>
      <c r="BO76" s="179"/>
      <c r="BP76" s="179"/>
      <c r="BQ76" s="179"/>
      <c r="BR76" s="176">
        <f t="shared" si="92"/>
        <v>0</v>
      </c>
      <c r="BS76" s="176">
        <f t="shared" si="93"/>
        <v>0</v>
      </c>
      <c r="BT76" s="180">
        <f t="shared" si="94"/>
        <v>0</v>
      </c>
      <c r="BU76" s="181">
        <f t="shared" si="95"/>
        <v>0</v>
      </c>
      <c r="BV76" s="182" t="str">
        <f t="shared" si="96"/>
        <v/>
      </c>
      <c r="BW76" s="183">
        <f t="shared" si="97"/>
        <v>0</v>
      </c>
      <c r="BX76" s="183">
        <f t="shared" si="98"/>
        <v>0</v>
      </c>
      <c r="BY76" s="171"/>
      <c r="BZ76" s="184">
        <f t="shared" si="130"/>
        <v>0</v>
      </c>
      <c r="CA76" s="184">
        <f t="shared" si="130"/>
        <v>0</v>
      </c>
      <c r="CB76" s="184">
        <f t="shared" si="130"/>
        <v>0</v>
      </c>
      <c r="CC76" s="184">
        <f t="shared" si="130"/>
        <v>0</v>
      </c>
      <c r="CD76" s="184">
        <f t="shared" si="130"/>
        <v>0</v>
      </c>
      <c r="CE76" s="184">
        <f t="shared" si="130"/>
        <v>0</v>
      </c>
      <c r="CF76" s="184">
        <f t="shared" si="130"/>
        <v>0</v>
      </c>
      <c r="CG76" s="184">
        <f t="shared" si="130"/>
        <v>0</v>
      </c>
      <c r="CH76" s="184">
        <f t="shared" si="130"/>
        <v>0</v>
      </c>
      <c r="CI76" s="184">
        <f t="shared" si="130"/>
        <v>0</v>
      </c>
      <c r="CJ76" s="184">
        <f t="shared" si="130"/>
        <v>0</v>
      </c>
      <c r="CK76" s="184">
        <f t="shared" si="130"/>
        <v>0</v>
      </c>
      <c r="CL76" s="184">
        <f t="shared" si="130"/>
        <v>0</v>
      </c>
      <c r="CM76" s="181">
        <f t="shared" si="100"/>
        <v>0</v>
      </c>
      <c r="CN76" s="185"/>
      <c r="CO76" s="185"/>
      <c r="CP76" s="185"/>
      <c r="CQ76" s="185"/>
      <c r="CR76" s="185"/>
      <c r="CS76" s="185"/>
      <c r="CT76" s="176">
        <f t="shared" si="101"/>
        <v>0</v>
      </c>
      <c r="CU76" s="176">
        <f t="shared" si="101"/>
        <v>0</v>
      </c>
      <c r="CV76" s="176">
        <f t="shared" si="101"/>
        <v>0</v>
      </c>
      <c r="CW76" s="176">
        <f t="shared" si="101"/>
        <v>0</v>
      </c>
      <c r="CX76" s="176">
        <f t="shared" si="101"/>
        <v>0</v>
      </c>
      <c r="CY76" s="176">
        <f t="shared" si="101"/>
        <v>0</v>
      </c>
      <c r="CZ76" s="175"/>
      <c r="DA76" s="187"/>
      <c r="DB76" s="67">
        <f t="shared" si="128"/>
        <v>0</v>
      </c>
      <c r="DC76" s="67">
        <f t="shared" si="102"/>
        <v>0</v>
      </c>
      <c r="DD76" s="67">
        <f t="shared" si="103"/>
        <v>0</v>
      </c>
      <c r="DE76" s="67">
        <v>170</v>
      </c>
      <c r="DF76" s="67">
        <v>1400000</v>
      </c>
      <c r="DG76" s="67">
        <f t="shared" si="104"/>
        <v>8235.2900000000009</v>
      </c>
      <c r="DH76" s="67">
        <f t="shared" si="105"/>
        <v>0</v>
      </c>
      <c r="DI76" s="67">
        <f t="shared" si="106"/>
        <v>0</v>
      </c>
      <c r="DJ76" s="188">
        <f t="shared" si="134"/>
        <v>0</v>
      </c>
      <c r="DK76" s="188">
        <f t="shared" si="134"/>
        <v>0</v>
      </c>
      <c r="DL76" s="188">
        <f t="shared" si="134"/>
        <v>0</v>
      </c>
      <c r="DM76" s="188">
        <f t="shared" si="134"/>
        <v>0</v>
      </c>
      <c r="DN76" s="188">
        <f t="shared" si="134"/>
        <v>0</v>
      </c>
      <c r="DO76" s="188">
        <f t="shared" si="134"/>
        <v>0</v>
      </c>
      <c r="DP76" s="188">
        <f t="shared" si="134"/>
        <v>0</v>
      </c>
      <c r="DQ76" s="188">
        <f t="shared" si="134"/>
        <v>0</v>
      </c>
      <c r="DR76" s="188">
        <f t="shared" si="132"/>
        <v>0</v>
      </c>
      <c r="DS76" s="188">
        <f t="shared" si="132"/>
        <v>0</v>
      </c>
      <c r="DT76" s="188">
        <f t="shared" si="132"/>
        <v>0</v>
      </c>
      <c r="DU76" s="188">
        <f t="shared" si="132"/>
        <v>0</v>
      </c>
      <c r="DV76" s="188">
        <f t="shared" si="132"/>
        <v>0</v>
      </c>
      <c r="DW76" s="67">
        <f t="shared" si="135"/>
        <v>0</v>
      </c>
      <c r="DX76" s="67">
        <f t="shared" si="135"/>
        <v>0</v>
      </c>
      <c r="DY76" s="67">
        <f t="shared" si="135"/>
        <v>0</v>
      </c>
      <c r="DZ76" s="67">
        <f t="shared" si="135"/>
        <v>0</v>
      </c>
      <c r="EA76" s="67">
        <f t="shared" si="135"/>
        <v>0</v>
      </c>
      <c r="EB76" s="67">
        <f t="shared" si="135"/>
        <v>0</v>
      </c>
      <c r="EC76" s="67">
        <f t="shared" si="135"/>
        <v>0</v>
      </c>
      <c r="ED76" s="67">
        <f t="shared" si="135"/>
        <v>0</v>
      </c>
      <c r="EE76" s="67">
        <f t="shared" si="133"/>
        <v>0</v>
      </c>
      <c r="EF76" s="67">
        <f t="shared" si="133"/>
        <v>0</v>
      </c>
      <c r="EG76" s="67">
        <f t="shared" si="133"/>
        <v>0</v>
      </c>
      <c r="EH76" s="67">
        <f t="shared" si="133"/>
        <v>0</v>
      </c>
      <c r="EI76" s="67">
        <f t="shared" si="133"/>
        <v>0</v>
      </c>
      <c r="EJ76" s="189">
        <v>336.9</v>
      </c>
      <c r="EK76" s="189">
        <v>778.61</v>
      </c>
      <c r="EL76" s="189">
        <v>1414.97</v>
      </c>
      <c r="EM76" s="189">
        <v>2021.39</v>
      </c>
      <c r="EN76" s="189">
        <v>988.24</v>
      </c>
      <c r="EO76" s="189">
        <v>875.94</v>
      </c>
      <c r="EP76" s="189">
        <v>239.57</v>
      </c>
      <c r="EQ76" s="189">
        <v>426.74</v>
      </c>
      <c r="ER76" s="189">
        <v>224.6</v>
      </c>
      <c r="ES76" s="189">
        <v>119.79</v>
      </c>
      <c r="ET76" s="189">
        <v>44.92</v>
      </c>
      <c r="EU76" s="189">
        <v>134.76</v>
      </c>
      <c r="EV76" s="189">
        <v>112.3</v>
      </c>
      <c r="EW76" s="67">
        <f t="shared" si="109"/>
        <v>2</v>
      </c>
      <c r="EX76" s="67">
        <f t="shared" si="110"/>
        <v>12</v>
      </c>
      <c r="EY76" s="67">
        <f t="shared" si="111"/>
        <v>1</v>
      </c>
      <c r="EZ76" s="67">
        <f t="shared" si="112"/>
        <v>9999999</v>
      </c>
      <c r="FA76" s="67">
        <f t="shared" si="113"/>
        <v>1</v>
      </c>
      <c r="FD76" s="67" t="str">
        <f t="shared" si="114"/>
        <v/>
      </c>
      <c r="FE76" s="67">
        <v>205011</v>
      </c>
      <c r="FF76" s="67">
        <v>8687718</v>
      </c>
      <c r="FG76" s="190">
        <f t="shared" si="131"/>
        <v>0</v>
      </c>
      <c r="FH76" s="190">
        <f t="shared" si="131"/>
        <v>0</v>
      </c>
      <c r="FI76" s="190">
        <f t="shared" si="131"/>
        <v>0</v>
      </c>
      <c r="FJ76" s="190">
        <f t="shared" si="131"/>
        <v>0</v>
      </c>
      <c r="FK76" s="190">
        <f t="shared" si="131"/>
        <v>0</v>
      </c>
      <c r="FL76" s="190">
        <f t="shared" si="131"/>
        <v>0</v>
      </c>
      <c r="FM76" s="190">
        <f t="shared" si="131"/>
        <v>0</v>
      </c>
      <c r="FN76" s="190">
        <f t="shared" si="131"/>
        <v>0</v>
      </c>
      <c r="FO76" s="190">
        <f t="shared" si="131"/>
        <v>0</v>
      </c>
      <c r="FP76" s="190">
        <f t="shared" si="131"/>
        <v>0</v>
      </c>
      <c r="FQ76" s="190">
        <f t="shared" si="131"/>
        <v>0</v>
      </c>
      <c r="FR76" s="190">
        <f t="shared" si="131"/>
        <v>0</v>
      </c>
      <c r="FS76" s="190">
        <f t="shared" si="131"/>
        <v>0</v>
      </c>
      <c r="HK76" s="191"/>
      <c r="HL76" s="192"/>
      <c r="HM76" s="192"/>
      <c r="HN76" s="192"/>
      <c r="HO76" s="192"/>
      <c r="HT76" s="133">
        <f t="shared" si="129"/>
        <v>0</v>
      </c>
      <c r="HU76" s="133">
        <f t="shared" si="129"/>
        <v>0</v>
      </c>
      <c r="HV76" s="133">
        <f t="shared" si="129"/>
        <v>0</v>
      </c>
      <c r="HW76" s="133">
        <f t="shared" si="129"/>
        <v>0</v>
      </c>
      <c r="HX76" s="133">
        <f t="shared" si="129"/>
        <v>0</v>
      </c>
      <c r="HY76" s="133">
        <f t="shared" si="129"/>
        <v>0</v>
      </c>
      <c r="HZ76" s="133">
        <f t="shared" si="129"/>
        <v>0</v>
      </c>
      <c r="IA76" s="133">
        <f t="shared" si="129"/>
        <v>0</v>
      </c>
      <c r="IB76" s="133">
        <f t="shared" si="129"/>
        <v>0</v>
      </c>
      <c r="IC76" s="133">
        <f t="shared" si="129"/>
        <v>0</v>
      </c>
      <c r="ID76" s="133">
        <f t="shared" si="129"/>
        <v>0</v>
      </c>
      <c r="IE76" s="133">
        <f t="shared" si="129"/>
        <v>0</v>
      </c>
      <c r="IF76" s="133">
        <f t="shared" si="129"/>
        <v>0</v>
      </c>
      <c r="IG76" s="67" t="s">
        <v>943</v>
      </c>
      <c r="IH76" s="67" t="s">
        <v>943</v>
      </c>
      <c r="II76" s="67" t="s">
        <v>943</v>
      </c>
      <c r="IJ76" s="67" t="s">
        <v>943</v>
      </c>
      <c r="IK76" s="67" t="s">
        <v>943</v>
      </c>
      <c r="IL76" s="67" t="s">
        <v>943</v>
      </c>
      <c r="IM76" s="67" t="s">
        <v>943</v>
      </c>
      <c r="IN76" s="67" t="s">
        <v>943</v>
      </c>
      <c r="IO76" s="67" t="s">
        <v>943</v>
      </c>
      <c r="IP76" s="67" t="s">
        <v>943</v>
      </c>
      <c r="IQ76" s="67" t="s">
        <v>943</v>
      </c>
      <c r="IR76" s="67" t="s">
        <v>943</v>
      </c>
      <c r="IS76" s="67" t="s">
        <v>943</v>
      </c>
    </row>
    <row r="77" spans="2:253" ht="12.75" customHeight="1" x14ac:dyDescent="0.2">
      <c r="DB77" s="67">
        <f t="shared" si="128"/>
        <v>0</v>
      </c>
      <c r="HL77" s="192"/>
      <c r="HM77" s="192"/>
      <c r="HN77" s="192"/>
      <c r="HO77" s="192"/>
      <c r="HT77" s="133">
        <f t="shared" si="129"/>
        <v>0</v>
      </c>
      <c r="HU77" s="133">
        <f t="shared" si="129"/>
        <v>0</v>
      </c>
      <c r="HV77" s="133">
        <f t="shared" si="129"/>
        <v>0</v>
      </c>
      <c r="HW77" s="133">
        <f t="shared" si="129"/>
        <v>0</v>
      </c>
      <c r="HX77" s="133">
        <f t="shared" si="129"/>
        <v>0</v>
      </c>
      <c r="HY77" s="133">
        <f t="shared" si="129"/>
        <v>0</v>
      </c>
      <c r="HZ77" s="133">
        <f t="shared" si="129"/>
        <v>0</v>
      </c>
      <c r="IA77" s="133">
        <f t="shared" si="129"/>
        <v>0</v>
      </c>
      <c r="IB77" s="133">
        <f t="shared" si="129"/>
        <v>0</v>
      </c>
      <c r="IC77" s="133">
        <f t="shared" si="129"/>
        <v>0</v>
      </c>
      <c r="ID77" s="133">
        <f t="shared" si="129"/>
        <v>0</v>
      </c>
      <c r="IE77" s="133">
        <f t="shared" si="129"/>
        <v>0</v>
      </c>
      <c r="IF77" s="133">
        <f t="shared" si="129"/>
        <v>0</v>
      </c>
    </row>
    <row r="25022" spans="1:3" ht="12.75" customHeight="1" x14ac:dyDescent="0.2">
      <c r="A25022" s="67">
        <v>7100539</v>
      </c>
      <c r="B25022" s="202" t="s">
        <v>933</v>
      </c>
      <c r="C25022" s="202" t="s">
        <v>957</v>
      </c>
    </row>
    <row r="25023" spans="1:3" ht="12.75" customHeight="1" x14ac:dyDescent="0.2">
      <c r="A25023" s="67">
        <v>9200233</v>
      </c>
      <c r="B25023" s="202" t="s">
        <v>955</v>
      </c>
      <c r="C25023" s="202" t="s">
        <v>957</v>
      </c>
    </row>
    <row r="25024" spans="1:3" ht="12.75" customHeight="1" x14ac:dyDescent="0.2">
      <c r="A25024" s="67" t="s">
        <v>958</v>
      </c>
      <c r="B25024" s="67">
        <v>1</v>
      </c>
    </row>
    <row r="25025" spans="1:2" ht="12.75" customHeight="1" x14ac:dyDescent="0.2">
      <c r="A25025" s="67" t="s">
        <v>959</v>
      </c>
      <c r="B25025" s="67">
        <v>0.96</v>
      </c>
    </row>
    <row r="25026" spans="1:2" ht="12.75" customHeight="1" x14ac:dyDescent="0.2">
      <c r="A25026" s="67" t="s">
        <v>960</v>
      </c>
      <c r="B25026" s="67">
        <v>1.03</v>
      </c>
    </row>
    <row r="25027" spans="1:2" ht="12.75" customHeight="1" x14ac:dyDescent="0.2">
      <c r="A25027" s="67" t="s">
        <v>961</v>
      </c>
      <c r="B25027" s="67">
        <v>4.13</v>
      </c>
    </row>
    <row r="30025" spans="44:90" ht="12.75" customHeight="1" x14ac:dyDescent="0.2">
      <c r="AR30025" s="67" t="s">
        <v>942</v>
      </c>
      <c r="AS30025" s="67" t="s">
        <v>942</v>
      </c>
      <c r="AT30025" s="67" t="s">
        <v>942</v>
      </c>
      <c r="AU30025" s="67" t="s">
        <v>942</v>
      </c>
      <c r="AV30025" s="67" t="s">
        <v>942</v>
      </c>
      <c r="AW30025" s="67" t="s">
        <v>942</v>
      </c>
      <c r="AX30025" s="67" t="s">
        <v>942</v>
      </c>
      <c r="AY30025" s="67" t="s">
        <v>942</v>
      </c>
      <c r="AZ30025" s="67" t="s">
        <v>942</v>
      </c>
      <c r="BA30025" s="67" t="s">
        <v>942</v>
      </c>
      <c r="BB30025" s="67" t="s">
        <v>942</v>
      </c>
      <c r="BC30025" s="67" t="s">
        <v>942</v>
      </c>
      <c r="BD30025" s="67" t="s">
        <v>942</v>
      </c>
      <c r="BZ30025" s="67">
        <v>0</v>
      </c>
      <c r="CA30025" s="67">
        <v>0</v>
      </c>
      <c r="CB30025" s="67">
        <v>0</v>
      </c>
      <c r="CC30025" s="67">
        <v>0</v>
      </c>
      <c r="CD30025" s="67">
        <v>0</v>
      </c>
      <c r="CE30025" s="67">
        <v>0</v>
      </c>
      <c r="CF30025" s="67">
        <v>0</v>
      </c>
      <c r="CG30025" s="67">
        <v>0</v>
      </c>
      <c r="CH30025" s="67">
        <v>0</v>
      </c>
      <c r="CI30025" s="67">
        <v>0</v>
      </c>
      <c r="CJ30025" s="67">
        <v>0</v>
      </c>
      <c r="CK30025" s="67">
        <v>0</v>
      </c>
      <c r="CL30025" s="67">
        <v>0</v>
      </c>
    </row>
    <row r="30026" spans="44:90" ht="12.75" customHeight="1" x14ac:dyDescent="0.2">
      <c r="AR30026" s="67" t="s">
        <v>942</v>
      </c>
      <c r="AS30026" s="67" t="s">
        <v>942</v>
      </c>
      <c r="AT30026" s="67" t="s">
        <v>942</v>
      </c>
      <c r="AU30026" s="67" t="s">
        <v>942</v>
      </c>
      <c r="AV30026" s="67" t="s">
        <v>942</v>
      </c>
      <c r="AW30026" s="67" t="s">
        <v>942</v>
      </c>
      <c r="AX30026" s="67" t="s">
        <v>942</v>
      </c>
      <c r="AY30026" s="67" t="s">
        <v>942</v>
      </c>
      <c r="AZ30026" s="67" t="s">
        <v>942</v>
      </c>
      <c r="BA30026" s="67" t="s">
        <v>942</v>
      </c>
      <c r="BB30026" s="67" t="s">
        <v>942</v>
      </c>
      <c r="BC30026" s="67" t="s">
        <v>942</v>
      </c>
      <c r="BD30026" s="67" t="s">
        <v>942</v>
      </c>
      <c r="BZ30026" s="67">
        <v>0</v>
      </c>
      <c r="CA30026" s="67">
        <v>0</v>
      </c>
      <c r="CB30026" s="67">
        <v>0</v>
      </c>
      <c r="CC30026" s="67">
        <v>0</v>
      </c>
      <c r="CD30026" s="67">
        <v>0</v>
      </c>
      <c r="CE30026" s="67">
        <v>0</v>
      </c>
      <c r="CF30026" s="67">
        <v>0</v>
      </c>
      <c r="CG30026" s="67">
        <v>0</v>
      </c>
      <c r="CH30026" s="67">
        <v>0</v>
      </c>
      <c r="CI30026" s="67">
        <v>0</v>
      </c>
      <c r="CJ30026" s="67">
        <v>0</v>
      </c>
      <c r="CK30026" s="67">
        <v>0</v>
      </c>
      <c r="CL30026" s="67">
        <v>0</v>
      </c>
    </row>
    <row r="30027" spans="44:90" ht="12.75" customHeight="1" x14ac:dyDescent="0.2">
      <c r="AR30027" s="67" t="s">
        <v>942</v>
      </c>
      <c r="AS30027" s="67" t="s">
        <v>942</v>
      </c>
      <c r="AT30027" s="67" t="s">
        <v>942</v>
      </c>
      <c r="AU30027" s="67" t="s">
        <v>942</v>
      </c>
      <c r="AV30027" s="67" t="s">
        <v>942</v>
      </c>
      <c r="AW30027" s="67" t="s">
        <v>942</v>
      </c>
      <c r="AX30027" s="67" t="s">
        <v>942</v>
      </c>
      <c r="AY30027" s="67" t="s">
        <v>942</v>
      </c>
      <c r="AZ30027" s="67" t="s">
        <v>942</v>
      </c>
      <c r="BA30027" s="67" t="s">
        <v>942</v>
      </c>
      <c r="BB30027" s="67" t="s">
        <v>942</v>
      </c>
      <c r="BC30027" s="67" t="s">
        <v>942</v>
      </c>
      <c r="BD30027" s="67" t="s">
        <v>942</v>
      </c>
      <c r="BZ30027" s="67">
        <v>0</v>
      </c>
      <c r="CA30027" s="67">
        <v>0</v>
      </c>
      <c r="CB30027" s="67">
        <v>0</v>
      </c>
      <c r="CC30027" s="67">
        <v>0</v>
      </c>
      <c r="CD30027" s="67">
        <v>0</v>
      </c>
      <c r="CE30027" s="67">
        <v>0</v>
      </c>
      <c r="CF30027" s="67">
        <v>0</v>
      </c>
      <c r="CG30027" s="67">
        <v>0</v>
      </c>
      <c r="CH30027" s="67">
        <v>0</v>
      </c>
      <c r="CI30027" s="67">
        <v>0</v>
      </c>
      <c r="CJ30027" s="67">
        <v>0</v>
      </c>
      <c r="CK30027" s="67">
        <v>0</v>
      </c>
      <c r="CL30027" s="67">
        <v>0</v>
      </c>
    </row>
    <row r="30028" spans="44:90" ht="12.75" customHeight="1" x14ac:dyDescent="0.2">
      <c r="AR30028" s="67" t="s">
        <v>942</v>
      </c>
      <c r="AS30028" s="67" t="s">
        <v>942</v>
      </c>
      <c r="AT30028" s="67" t="s">
        <v>942</v>
      </c>
      <c r="AU30028" s="67" t="s">
        <v>942</v>
      </c>
      <c r="AV30028" s="67" t="s">
        <v>942</v>
      </c>
      <c r="AW30028" s="67" t="s">
        <v>942</v>
      </c>
      <c r="AX30028" s="67" t="s">
        <v>942</v>
      </c>
      <c r="AY30028" s="67" t="s">
        <v>942</v>
      </c>
      <c r="AZ30028" s="67" t="s">
        <v>942</v>
      </c>
      <c r="BA30028" s="67" t="s">
        <v>942</v>
      </c>
      <c r="BB30028" s="67" t="s">
        <v>942</v>
      </c>
      <c r="BC30028" s="67" t="s">
        <v>942</v>
      </c>
      <c r="BD30028" s="67" t="s">
        <v>942</v>
      </c>
      <c r="BZ30028" s="67">
        <v>0</v>
      </c>
      <c r="CA30028" s="67">
        <v>0</v>
      </c>
      <c r="CB30028" s="67">
        <v>0</v>
      </c>
      <c r="CC30028" s="67">
        <v>0</v>
      </c>
      <c r="CD30028" s="67">
        <v>0</v>
      </c>
      <c r="CE30028" s="67">
        <v>0</v>
      </c>
      <c r="CF30028" s="67">
        <v>0</v>
      </c>
      <c r="CG30028" s="67">
        <v>0</v>
      </c>
      <c r="CH30028" s="67">
        <v>0</v>
      </c>
      <c r="CI30028" s="67">
        <v>0</v>
      </c>
      <c r="CJ30028" s="67">
        <v>0</v>
      </c>
      <c r="CK30028" s="67">
        <v>0</v>
      </c>
      <c r="CL30028" s="67">
        <v>0</v>
      </c>
    </row>
    <row r="30029" spans="44:90" ht="12.75" customHeight="1" x14ac:dyDescent="0.2">
      <c r="AR30029" s="67" t="s">
        <v>942</v>
      </c>
      <c r="AS30029" s="67" t="s">
        <v>942</v>
      </c>
      <c r="AT30029" s="67" t="s">
        <v>942</v>
      </c>
      <c r="AU30029" s="67" t="s">
        <v>942</v>
      </c>
      <c r="AV30029" s="67" t="s">
        <v>942</v>
      </c>
      <c r="AW30029" s="67" t="s">
        <v>942</v>
      </c>
      <c r="AX30029" s="67" t="s">
        <v>942</v>
      </c>
      <c r="AY30029" s="67" t="s">
        <v>942</v>
      </c>
      <c r="AZ30029" s="67" t="s">
        <v>942</v>
      </c>
      <c r="BA30029" s="67" t="s">
        <v>942</v>
      </c>
      <c r="BB30029" s="67" t="s">
        <v>942</v>
      </c>
      <c r="BC30029" s="67" t="s">
        <v>942</v>
      </c>
      <c r="BD30029" s="67" t="s">
        <v>942</v>
      </c>
      <c r="BZ30029" s="67">
        <v>0</v>
      </c>
      <c r="CA30029" s="67">
        <v>0</v>
      </c>
      <c r="CB30029" s="67">
        <v>0</v>
      </c>
      <c r="CC30029" s="67">
        <v>0</v>
      </c>
      <c r="CD30029" s="67">
        <v>0</v>
      </c>
      <c r="CE30029" s="67">
        <v>0</v>
      </c>
      <c r="CF30029" s="67">
        <v>0</v>
      </c>
      <c r="CG30029" s="67">
        <v>0</v>
      </c>
      <c r="CH30029" s="67">
        <v>0</v>
      </c>
      <c r="CI30029" s="67">
        <v>0</v>
      </c>
      <c r="CJ30029" s="67">
        <v>0</v>
      </c>
      <c r="CK30029" s="67">
        <v>0</v>
      </c>
      <c r="CL30029" s="67">
        <v>0</v>
      </c>
    </row>
    <row r="30030" spans="44:90" ht="12.75" customHeight="1" x14ac:dyDescent="0.2">
      <c r="AR30030" s="67" t="s">
        <v>942</v>
      </c>
      <c r="AS30030" s="67" t="s">
        <v>942</v>
      </c>
      <c r="AT30030" s="67" t="s">
        <v>942</v>
      </c>
      <c r="AU30030" s="67" t="s">
        <v>942</v>
      </c>
      <c r="AV30030" s="67" t="s">
        <v>942</v>
      </c>
      <c r="AW30030" s="67" t="s">
        <v>942</v>
      </c>
      <c r="AX30030" s="67" t="s">
        <v>942</v>
      </c>
      <c r="AY30030" s="67" t="s">
        <v>942</v>
      </c>
      <c r="AZ30030" s="67" t="s">
        <v>942</v>
      </c>
      <c r="BA30030" s="67" t="s">
        <v>942</v>
      </c>
      <c r="BB30030" s="67" t="s">
        <v>942</v>
      </c>
      <c r="BC30030" s="67" t="s">
        <v>942</v>
      </c>
      <c r="BD30030" s="67" t="s">
        <v>942</v>
      </c>
      <c r="BZ30030" s="67">
        <v>0</v>
      </c>
      <c r="CA30030" s="67">
        <v>0</v>
      </c>
      <c r="CB30030" s="67">
        <v>0</v>
      </c>
      <c r="CC30030" s="67">
        <v>0</v>
      </c>
      <c r="CD30030" s="67">
        <v>0</v>
      </c>
      <c r="CE30030" s="67">
        <v>0</v>
      </c>
      <c r="CF30030" s="67">
        <v>0</v>
      </c>
      <c r="CG30030" s="67">
        <v>0</v>
      </c>
      <c r="CH30030" s="67">
        <v>0</v>
      </c>
      <c r="CI30030" s="67">
        <v>0</v>
      </c>
      <c r="CJ30030" s="67">
        <v>0</v>
      </c>
      <c r="CK30030" s="67">
        <v>0</v>
      </c>
      <c r="CL30030" s="67">
        <v>0</v>
      </c>
    </row>
    <row r="30031" spans="44:90" ht="12.75" customHeight="1" x14ac:dyDescent="0.2">
      <c r="AR30031" s="67" t="s">
        <v>942</v>
      </c>
      <c r="AS30031" s="67" t="s">
        <v>942</v>
      </c>
      <c r="AT30031" s="67" t="s">
        <v>942</v>
      </c>
      <c r="AU30031" s="67" t="s">
        <v>942</v>
      </c>
      <c r="AV30031" s="67" t="s">
        <v>942</v>
      </c>
      <c r="AW30031" s="67" t="s">
        <v>942</v>
      </c>
      <c r="AX30031" s="67" t="s">
        <v>942</v>
      </c>
      <c r="AY30031" s="67" t="s">
        <v>942</v>
      </c>
      <c r="AZ30031" s="67" t="s">
        <v>942</v>
      </c>
      <c r="BA30031" s="67" t="s">
        <v>942</v>
      </c>
      <c r="BB30031" s="67" t="s">
        <v>942</v>
      </c>
      <c r="BC30031" s="67" t="s">
        <v>942</v>
      </c>
      <c r="BD30031" s="67" t="s">
        <v>942</v>
      </c>
      <c r="BZ30031" s="67">
        <v>0</v>
      </c>
      <c r="CA30031" s="67">
        <v>0</v>
      </c>
      <c r="CB30031" s="67">
        <v>0</v>
      </c>
      <c r="CC30031" s="67">
        <v>0</v>
      </c>
      <c r="CD30031" s="67">
        <v>0</v>
      </c>
      <c r="CE30031" s="67">
        <v>0</v>
      </c>
      <c r="CF30031" s="67">
        <v>0</v>
      </c>
      <c r="CG30031" s="67">
        <v>0</v>
      </c>
      <c r="CH30031" s="67">
        <v>0</v>
      </c>
      <c r="CI30031" s="67">
        <v>0</v>
      </c>
      <c r="CJ30031" s="67">
        <v>0</v>
      </c>
      <c r="CK30031" s="67">
        <v>0</v>
      </c>
      <c r="CL30031" s="67">
        <v>0</v>
      </c>
    </row>
    <row r="30032" spans="44:90" ht="12.75" customHeight="1" x14ac:dyDescent="0.2">
      <c r="AR30032" s="67" t="s">
        <v>942</v>
      </c>
      <c r="AS30032" s="67" t="s">
        <v>942</v>
      </c>
      <c r="AT30032" s="67" t="s">
        <v>942</v>
      </c>
      <c r="AU30032" s="67" t="s">
        <v>942</v>
      </c>
      <c r="AV30032" s="67" t="s">
        <v>942</v>
      </c>
      <c r="AW30032" s="67" t="s">
        <v>942</v>
      </c>
      <c r="AX30032" s="67" t="s">
        <v>942</v>
      </c>
      <c r="AY30032" s="67" t="s">
        <v>942</v>
      </c>
      <c r="AZ30032" s="67" t="s">
        <v>942</v>
      </c>
      <c r="BA30032" s="67" t="s">
        <v>942</v>
      </c>
      <c r="BB30032" s="67" t="s">
        <v>942</v>
      </c>
      <c r="BC30032" s="67" t="s">
        <v>942</v>
      </c>
      <c r="BD30032" s="67" t="s">
        <v>942</v>
      </c>
      <c r="BZ30032" s="67">
        <v>0</v>
      </c>
      <c r="CA30032" s="67">
        <v>0</v>
      </c>
      <c r="CB30032" s="67">
        <v>0</v>
      </c>
      <c r="CC30032" s="67">
        <v>0</v>
      </c>
      <c r="CD30032" s="67">
        <v>0</v>
      </c>
      <c r="CE30032" s="67">
        <v>0</v>
      </c>
      <c r="CF30032" s="67">
        <v>0</v>
      </c>
      <c r="CG30032" s="67">
        <v>0</v>
      </c>
      <c r="CH30032" s="67">
        <v>0</v>
      </c>
      <c r="CI30032" s="67">
        <v>0</v>
      </c>
      <c r="CJ30032" s="67">
        <v>0</v>
      </c>
      <c r="CK30032" s="67">
        <v>0</v>
      </c>
      <c r="CL30032" s="67">
        <v>0</v>
      </c>
    </row>
    <row r="30033" spans="44:90" ht="12.75" customHeight="1" x14ac:dyDescent="0.2">
      <c r="AR30033" s="67" t="s">
        <v>942</v>
      </c>
      <c r="AS30033" s="67" t="s">
        <v>942</v>
      </c>
      <c r="AT30033" s="67" t="s">
        <v>942</v>
      </c>
      <c r="AU30033" s="67" t="s">
        <v>942</v>
      </c>
      <c r="AV30033" s="67" t="s">
        <v>942</v>
      </c>
      <c r="AW30033" s="67" t="s">
        <v>942</v>
      </c>
      <c r="AX30033" s="67" t="s">
        <v>942</v>
      </c>
      <c r="AY30033" s="67" t="s">
        <v>942</v>
      </c>
      <c r="AZ30033" s="67" t="s">
        <v>942</v>
      </c>
      <c r="BA30033" s="67" t="s">
        <v>942</v>
      </c>
      <c r="BB30033" s="67" t="s">
        <v>942</v>
      </c>
      <c r="BC30033" s="67" t="s">
        <v>942</v>
      </c>
      <c r="BD30033" s="67" t="s">
        <v>942</v>
      </c>
      <c r="BZ30033" s="67">
        <v>0</v>
      </c>
      <c r="CA30033" s="67">
        <v>0</v>
      </c>
      <c r="CB30033" s="67">
        <v>0</v>
      </c>
      <c r="CC30033" s="67">
        <v>0</v>
      </c>
      <c r="CD30033" s="67">
        <v>0</v>
      </c>
      <c r="CE30033" s="67">
        <v>0</v>
      </c>
      <c r="CF30033" s="67">
        <v>0</v>
      </c>
      <c r="CG30033" s="67">
        <v>0</v>
      </c>
      <c r="CH30033" s="67">
        <v>0</v>
      </c>
      <c r="CI30033" s="67">
        <v>0</v>
      </c>
      <c r="CJ30033" s="67">
        <v>0</v>
      </c>
      <c r="CK30033" s="67">
        <v>0</v>
      </c>
      <c r="CL30033" s="67">
        <v>0</v>
      </c>
    </row>
    <row r="30034" spans="44:90" ht="12.75" customHeight="1" x14ac:dyDescent="0.2">
      <c r="AR30034" s="67" t="s">
        <v>942</v>
      </c>
      <c r="AS30034" s="67" t="s">
        <v>942</v>
      </c>
      <c r="AT30034" s="67" t="s">
        <v>942</v>
      </c>
      <c r="AU30034" s="67" t="s">
        <v>942</v>
      </c>
      <c r="AV30034" s="67" t="s">
        <v>942</v>
      </c>
      <c r="AW30034" s="67" t="s">
        <v>942</v>
      </c>
      <c r="AX30034" s="67" t="s">
        <v>942</v>
      </c>
      <c r="AY30034" s="67" t="s">
        <v>942</v>
      </c>
      <c r="AZ30034" s="67" t="s">
        <v>942</v>
      </c>
      <c r="BA30034" s="67" t="s">
        <v>942</v>
      </c>
      <c r="BB30034" s="67" t="s">
        <v>942</v>
      </c>
      <c r="BC30034" s="67" t="s">
        <v>942</v>
      </c>
      <c r="BD30034" s="67" t="s">
        <v>942</v>
      </c>
      <c r="BZ30034" s="67">
        <v>0</v>
      </c>
      <c r="CA30034" s="67">
        <v>0</v>
      </c>
      <c r="CB30034" s="67">
        <v>0</v>
      </c>
      <c r="CC30034" s="67">
        <v>0</v>
      </c>
      <c r="CD30034" s="67">
        <v>0</v>
      </c>
      <c r="CE30034" s="67">
        <v>0</v>
      </c>
      <c r="CF30034" s="67">
        <v>0</v>
      </c>
      <c r="CG30034" s="67">
        <v>0</v>
      </c>
      <c r="CH30034" s="67">
        <v>0</v>
      </c>
      <c r="CI30034" s="67">
        <v>0</v>
      </c>
      <c r="CJ30034" s="67">
        <v>0</v>
      </c>
      <c r="CK30034" s="67">
        <v>0</v>
      </c>
      <c r="CL30034" s="67">
        <v>0</v>
      </c>
    </row>
    <row r="30035" spans="44:90" ht="12.75" customHeight="1" x14ac:dyDescent="0.2">
      <c r="AR30035" s="67" t="s">
        <v>942</v>
      </c>
      <c r="AS30035" s="67" t="s">
        <v>942</v>
      </c>
      <c r="AT30035" s="67" t="s">
        <v>942</v>
      </c>
      <c r="AU30035" s="67" t="s">
        <v>942</v>
      </c>
      <c r="AV30035" s="67" t="s">
        <v>942</v>
      </c>
      <c r="AW30035" s="67" t="s">
        <v>942</v>
      </c>
      <c r="AX30035" s="67" t="s">
        <v>942</v>
      </c>
      <c r="AY30035" s="67" t="s">
        <v>942</v>
      </c>
      <c r="AZ30035" s="67" t="s">
        <v>942</v>
      </c>
      <c r="BA30035" s="67" t="s">
        <v>942</v>
      </c>
      <c r="BB30035" s="67" t="s">
        <v>942</v>
      </c>
      <c r="BC30035" s="67" t="s">
        <v>942</v>
      </c>
      <c r="BD30035" s="67" t="s">
        <v>942</v>
      </c>
      <c r="BZ30035" s="67">
        <v>0</v>
      </c>
      <c r="CA30035" s="67">
        <v>0</v>
      </c>
      <c r="CB30035" s="67">
        <v>0</v>
      </c>
      <c r="CC30035" s="67">
        <v>0</v>
      </c>
      <c r="CD30035" s="67">
        <v>0</v>
      </c>
      <c r="CE30035" s="67">
        <v>0</v>
      </c>
      <c r="CF30035" s="67">
        <v>0</v>
      </c>
      <c r="CG30035" s="67">
        <v>0</v>
      </c>
      <c r="CH30035" s="67">
        <v>0</v>
      </c>
      <c r="CI30035" s="67">
        <v>0</v>
      </c>
      <c r="CJ30035" s="67">
        <v>0</v>
      </c>
      <c r="CK30035" s="67">
        <v>0</v>
      </c>
      <c r="CL30035" s="67">
        <v>0</v>
      </c>
    </row>
    <row r="30036" spans="44:90" ht="12.75" customHeight="1" x14ac:dyDescent="0.2">
      <c r="AR30036" s="67" t="s">
        <v>942</v>
      </c>
      <c r="AS30036" s="67" t="s">
        <v>942</v>
      </c>
      <c r="AT30036" s="67" t="s">
        <v>942</v>
      </c>
      <c r="AU30036" s="67" t="s">
        <v>942</v>
      </c>
      <c r="AV30036" s="67" t="s">
        <v>942</v>
      </c>
      <c r="AW30036" s="67" t="s">
        <v>942</v>
      </c>
      <c r="AX30036" s="67" t="s">
        <v>942</v>
      </c>
      <c r="AY30036" s="67" t="s">
        <v>942</v>
      </c>
      <c r="AZ30036" s="67" t="s">
        <v>942</v>
      </c>
      <c r="BA30036" s="67" t="s">
        <v>942</v>
      </c>
      <c r="BB30036" s="67" t="s">
        <v>942</v>
      </c>
      <c r="BC30036" s="67" t="s">
        <v>942</v>
      </c>
      <c r="BD30036" s="67" t="s">
        <v>942</v>
      </c>
      <c r="BZ30036" s="67">
        <v>0</v>
      </c>
      <c r="CA30036" s="67">
        <v>0</v>
      </c>
      <c r="CB30036" s="67">
        <v>0</v>
      </c>
      <c r="CC30036" s="67">
        <v>0</v>
      </c>
      <c r="CD30036" s="67">
        <v>0</v>
      </c>
      <c r="CE30036" s="67">
        <v>0</v>
      </c>
      <c r="CF30036" s="67">
        <v>0</v>
      </c>
      <c r="CG30036" s="67">
        <v>0</v>
      </c>
      <c r="CH30036" s="67">
        <v>0</v>
      </c>
      <c r="CI30036" s="67">
        <v>0</v>
      </c>
      <c r="CJ30036" s="67">
        <v>0</v>
      </c>
      <c r="CK30036" s="67">
        <v>0</v>
      </c>
      <c r="CL30036" s="67">
        <v>0</v>
      </c>
    </row>
    <row r="30037" spans="44:90" ht="12.75" customHeight="1" x14ac:dyDescent="0.2">
      <c r="BZ30037" s="67">
        <v>0</v>
      </c>
      <c r="CA30037" s="67">
        <v>0</v>
      </c>
      <c r="CB30037" s="67">
        <v>0</v>
      </c>
      <c r="CC30037" s="67">
        <v>0</v>
      </c>
      <c r="CD30037" s="67">
        <v>0</v>
      </c>
      <c r="CE30037" s="67">
        <v>0</v>
      </c>
      <c r="CF30037" s="67">
        <v>0</v>
      </c>
      <c r="CG30037" s="67">
        <v>0</v>
      </c>
      <c r="CH30037" s="67">
        <v>0</v>
      </c>
      <c r="CI30037" s="67">
        <v>0</v>
      </c>
      <c r="CJ30037" s="67">
        <v>0</v>
      </c>
      <c r="CK30037" s="67">
        <v>0</v>
      </c>
      <c r="CL30037" s="67">
        <v>0</v>
      </c>
    </row>
    <row r="30053" spans="44:90" ht="12.75" customHeight="1" x14ac:dyDescent="0.2">
      <c r="AR30053" s="67" t="s">
        <v>942</v>
      </c>
      <c r="AS30053" s="67" t="s">
        <v>942</v>
      </c>
      <c r="AT30053" s="67" t="s">
        <v>942</v>
      </c>
      <c r="AU30053" s="67" t="s">
        <v>942</v>
      </c>
      <c r="AV30053" s="67" t="s">
        <v>942</v>
      </c>
      <c r="AW30053" s="67" t="s">
        <v>942</v>
      </c>
      <c r="AX30053" s="67" t="s">
        <v>942</v>
      </c>
      <c r="AY30053" s="67" t="s">
        <v>942</v>
      </c>
      <c r="AZ30053" s="67" t="s">
        <v>942</v>
      </c>
      <c r="BA30053" s="67" t="s">
        <v>942</v>
      </c>
      <c r="BB30053" s="67" t="s">
        <v>942</v>
      </c>
      <c r="BC30053" s="67" t="s">
        <v>942</v>
      </c>
      <c r="BD30053" s="67" t="s">
        <v>942</v>
      </c>
      <c r="BZ30053" s="67">
        <v>0</v>
      </c>
      <c r="CA30053" s="67">
        <v>0</v>
      </c>
      <c r="CB30053" s="67">
        <v>0</v>
      </c>
      <c r="CC30053" s="67">
        <v>0</v>
      </c>
      <c r="CD30053" s="67">
        <v>0</v>
      </c>
      <c r="CE30053" s="67">
        <v>0</v>
      </c>
      <c r="CF30053" s="67">
        <v>0</v>
      </c>
      <c r="CG30053" s="67">
        <v>0</v>
      </c>
      <c r="CH30053" s="67">
        <v>0</v>
      </c>
      <c r="CI30053" s="67">
        <v>0</v>
      </c>
      <c r="CJ30053" s="67">
        <v>0</v>
      </c>
      <c r="CK30053" s="67">
        <v>0</v>
      </c>
      <c r="CL30053" s="67">
        <v>0</v>
      </c>
    </row>
    <row r="30054" spans="44:90" ht="12.75" customHeight="1" x14ac:dyDescent="0.2">
      <c r="AR30054" s="67" t="s">
        <v>942</v>
      </c>
      <c r="AS30054" s="67" t="s">
        <v>942</v>
      </c>
      <c r="AT30054" s="67" t="s">
        <v>942</v>
      </c>
      <c r="AU30054" s="67" t="s">
        <v>942</v>
      </c>
      <c r="AV30054" s="67" t="s">
        <v>942</v>
      </c>
      <c r="AW30054" s="67" t="s">
        <v>942</v>
      </c>
      <c r="AX30054" s="67" t="s">
        <v>942</v>
      </c>
      <c r="AY30054" s="67" t="s">
        <v>942</v>
      </c>
      <c r="AZ30054" s="67" t="s">
        <v>942</v>
      </c>
      <c r="BA30054" s="67" t="s">
        <v>942</v>
      </c>
      <c r="BB30054" s="67" t="s">
        <v>942</v>
      </c>
      <c r="BC30054" s="67" t="s">
        <v>942</v>
      </c>
      <c r="BD30054" s="67" t="s">
        <v>942</v>
      </c>
      <c r="BZ30054" s="67">
        <v>0</v>
      </c>
      <c r="CA30054" s="67">
        <v>0</v>
      </c>
      <c r="CB30054" s="67">
        <v>0</v>
      </c>
      <c r="CC30054" s="67">
        <v>0</v>
      </c>
      <c r="CD30054" s="67">
        <v>0</v>
      </c>
      <c r="CE30054" s="67">
        <v>0</v>
      </c>
      <c r="CF30054" s="67">
        <v>0</v>
      </c>
      <c r="CG30054" s="67">
        <v>0</v>
      </c>
      <c r="CH30054" s="67">
        <v>0</v>
      </c>
      <c r="CI30054" s="67">
        <v>0</v>
      </c>
      <c r="CJ30054" s="67">
        <v>0</v>
      </c>
      <c r="CK30054" s="67">
        <v>0</v>
      </c>
      <c r="CL30054" s="67">
        <v>0</v>
      </c>
    </row>
    <row r="30055" spans="44:90" ht="12.75" customHeight="1" x14ac:dyDescent="0.2">
      <c r="AR30055" s="67" t="s">
        <v>942</v>
      </c>
      <c r="AS30055" s="67" t="s">
        <v>942</v>
      </c>
      <c r="AT30055" s="67" t="s">
        <v>942</v>
      </c>
      <c r="AU30055" s="67" t="s">
        <v>942</v>
      </c>
      <c r="AV30055" s="67" t="s">
        <v>942</v>
      </c>
      <c r="AW30055" s="67" t="s">
        <v>942</v>
      </c>
      <c r="AX30055" s="67" t="s">
        <v>942</v>
      </c>
      <c r="AY30055" s="67" t="s">
        <v>942</v>
      </c>
      <c r="AZ30055" s="67" t="s">
        <v>942</v>
      </c>
      <c r="BA30055" s="67" t="s">
        <v>942</v>
      </c>
      <c r="BB30055" s="67" t="s">
        <v>942</v>
      </c>
      <c r="BC30055" s="67" t="s">
        <v>942</v>
      </c>
      <c r="BD30055" s="67" t="s">
        <v>942</v>
      </c>
      <c r="BZ30055" s="67">
        <v>0</v>
      </c>
      <c r="CA30055" s="67">
        <v>0</v>
      </c>
      <c r="CB30055" s="67">
        <v>0</v>
      </c>
      <c r="CC30055" s="67">
        <v>0</v>
      </c>
      <c r="CD30055" s="67">
        <v>0</v>
      </c>
      <c r="CE30055" s="67">
        <v>0</v>
      </c>
      <c r="CF30055" s="67">
        <v>0</v>
      </c>
      <c r="CG30055" s="67">
        <v>0</v>
      </c>
      <c r="CH30055" s="67">
        <v>0</v>
      </c>
      <c r="CI30055" s="67">
        <v>0</v>
      </c>
      <c r="CJ30055" s="67">
        <v>0</v>
      </c>
      <c r="CK30055" s="67">
        <v>0</v>
      </c>
      <c r="CL30055" s="67">
        <v>0</v>
      </c>
    </row>
    <row r="30056" spans="44:90" ht="12.75" customHeight="1" x14ac:dyDescent="0.2">
      <c r="AR30056" s="67" t="s">
        <v>942</v>
      </c>
      <c r="AS30056" s="67" t="s">
        <v>942</v>
      </c>
      <c r="AT30056" s="67" t="s">
        <v>942</v>
      </c>
      <c r="AU30056" s="67" t="s">
        <v>942</v>
      </c>
      <c r="AV30056" s="67" t="s">
        <v>942</v>
      </c>
      <c r="AW30056" s="67" t="s">
        <v>942</v>
      </c>
      <c r="AX30056" s="67" t="s">
        <v>942</v>
      </c>
      <c r="AY30056" s="67" t="s">
        <v>942</v>
      </c>
      <c r="AZ30056" s="67" t="s">
        <v>942</v>
      </c>
      <c r="BA30056" s="67" t="s">
        <v>942</v>
      </c>
      <c r="BB30056" s="67" t="s">
        <v>942</v>
      </c>
      <c r="BC30056" s="67" t="s">
        <v>942</v>
      </c>
      <c r="BD30056" s="67" t="s">
        <v>942</v>
      </c>
      <c r="BZ30056" s="67">
        <v>0</v>
      </c>
      <c r="CA30056" s="67">
        <v>0</v>
      </c>
      <c r="CB30056" s="67">
        <v>0</v>
      </c>
      <c r="CC30056" s="67">
        <v>0</v>
      </c>
      <c r="CD30056" s="67">
        <v>0</v>
      </c>
      <c r="CE30056" s="67">
        <v>0</v>
      </c>
      <c r="CF30056" s="67">
        <v>0</v>
      </c>
      <c r="CG30056" s="67">
        <v>0</v>
      </c>
      <c r="CH30056" s="67">
        <v>0</v>
      </c>
      <c r="CI30056" s="67">
        <v>0</v>
      </c>
      <c r="CJ30056" s="67">
        <v>0</v>
      </c>
      <c r="CK30056" s="67">
        <v>0</v>
      </c>
      <c r="CL30056" s="67">
        <v>0</v>
      </c>
    </row>
    <row r="30057" spans="44:90" ht="12.75" customHeight="1" x14ac:dyDescent="0.2">
      <c r="AR30057" s="67" t="s">
        <v>942</v>
      </c>
      <c r="AS30057" s="67" t="s">
        <v>942</v>
      </c>
      <c r="AT30057" s="67" t="s">
        <v>942</v>
      </c>
      <c r="AU30057" s="67" t="s">
        <v>942</v>
      </c>
      <c r="AV30057" s="67" t="s">
        <v>942</v>
      </c>
      <c r="AW30057" s="67" t="s">
        <v>942</v>
      </c>
      <c r="AX30057" s="67" t="s">
        <v>942</v>
      </c>
      <c r="AY30057" s="67" t="s">
        <v>942</v>
      </c>
      <c r="AZ30057" s="67" t="s">
        <v>942</v>
      </c>
      <c r="BA30057" s="67" t="s">
        <v>942</v>
      </c>
      <c r="BB30057" s="67" t="s">
        <v>942</v>
      </c>
      <c r="BC30057" s="67" t="s">
        <v>942</v>
      </c>
      <c r="BD30057" s="67" t="s">
        <v>942</v>
      </c>
      <c r="BZ30057" s="67">
        <v>0</v>
      </c>
      <c r="CA30057" s="67">
        <v>0</v>
      </c>
      <c r="CB30057" s="67">
        <v>0</v>
      </c>
      <c r="CC30057" s="67">
        <v>0</v>
      </c>
      <c r="CD30057" s="67">
        <v>0</v>
      </c>
      <c r="CE30057" s="67">
        <v>0</v>
      </c>
      <c r="CF30057" s="67">
        <v>0</v>
      </c>
      <c r="CG30057" s="67">
        <v>0</v>
      </c>
      <c r="CH30057" s="67">
        <v>0</v>
      </c>
      <c r="CI30057" s="67">
        <v>0</v>
      </c>
      <c r="CJ30057" s="67">
        <v>0</v>
      </c>
      <c r="CK30057" s="67">
        <v>0</v>
      </c>
      <c r="CL30057" s="67">
        <v>0</v>
      </c>
    </row>
    <row r="30058" spans="44:90" ht="12.75" customHeight="1" x14ac:dyDescent="0.2">
      <c r="AR30058" s="67" t="s">
        <v>942</v>
      </c>
      <c r="AS30058" s="67" t="s">
        <v>942</v>
      </c>
      <c r="AT30058" s="67" t="s">
        <v>942</v>
      </c>
      <c r="AU30058" s="67" t="s">
        <v>942</v>
      </c>
      <c r="AV30058" s="67" t="s">
        <v>942</v>
      </c>
      <c r="AW30058" s="67" t="s">
        <v>942</v>
      </c>
      <c r="AX30058" s="67" t="s">
        <v>942</v>
      </c>
      <c r="AY30058" s="67" t="s">
        <v>942</v>
      </c>
      <c r="AZ30058" s="67" t="s">
        <v>942</v>
      </c>
      <c r="BA30058" s="67" t="s">
        <v>942</v>
      </c>
      <c r="BB30058" s="67" t="s">
        <v>942</v>
      </c>
      <c r="BC30058" s="67" t="s">
        <v>942</v>
      </c>
      <c r="BD30058" s="67" t="s">
        <v>942</v>
      </c>
      <c r="BZ30058" s="67">
        <v>0</v>
      </c>
      <c r="CA30058" s="67">
        <v>0</v>
      </c>
      <c r="CB30058" s="67">
        <v>0</v>
      </c>
      <c r="CC30058" s="67">
        <v>0</v>
      </c>
      <c r="CD30058" s="67">
        <v>0</v>
      </c>
      <c r="CE30058" s="67">
        <v>0</v>
      </c>
      <c r="CF30058" s="67">
        <v>0</v>
      </c>
      <c r="CG30058" s="67">
        <v>0</v>
      </c>
      <c r="CH30058" s="67">
        <v>0</v>
      </c>
      <c r="CI30058" s="67">
        <v>0</v>
      </c>
      <c r="CJ30058" s="67">
        <v>0</v>
      </c>
      <c r="CK30058" s="67">
        <v>0</v>
      </c>
      <c r="CL30058" s="67">
        <v>0</v>
      </c>
    </row>
    <row r="30059" spans="44:90" ht="12.75" customHeight="1" x14ac:dyDescent="0.2">
      <c r="AR30059" s="67" t="s">
        <v>942</v>
      </c>
      <c r="AS30059" s="67" t="s">
        <v>942</v>
      </c>
      <c r="AT30059" s="67" t="s">
        <v>942</v>
      </c>
      <c r="AU30059" s="67" t="s">
        <v>942</v>
      </c>
      <c r="AV30059" s="67" t="s">
        <v>942</v>
      </c>
      <c r="AW30059" s="67" t="s">
        <v>942</v>
      </c>
      <c r="AX30059" s="67" t="s">
        <v>942</v>
      </c>
      <c r="AY30059" s="67" t="s">
        <v>942</v>
      </c>
      <c r="AZ30059" s="67" t="s">
        <v>942</v>
      </c>
      <c r="BA30059" s="67" t="s">
        <v>942</v>
      </c>
      <c r="BB30059" s="67" t="s">
        <v>942</v>
      </c>
      <c r="BC30059" s="67" t="s">
        <v>942</v>
      </c>
      <c r="BD30059" s="67" t="s">
        <v>942</v>
      </c>
      <c r="BZ30059" s="67">
        <v>0</v>
      </c>
      <c r="CA30059" s="67">
        <v>0</v>
      </c>
      <c r="CB30059" s="67">
        <v>0</v>
      </c>
      <c r="CC30059" s="67">
        <v>0</v>
      </c>
      <c r="CD30059" s="67">
        <v>0</v>
      </c>
      <c r="CE30059" s="67">
        <v>0</v>
      </c>
      <c r="CF30059" s="67">
        <v>0</v>
      </c>
      <c r="CG30059" s="67">
        <v>0</v>
      </c>
      <c r="CH30059" s="67">
        <v>0</v>
      </c>
      <c r="CI30059" s="67">
        <v>0</v>
      </c>
      <c r="CJ30059" s="67">
        <v>0</v>
      </c>
      <c r="CK30059" s="67">
        <v>0</v>
      </c>
      <c r="CL30059" s="67">
        <v>0</v>
      </c>
    </row>
    <row r="30060" spans="44:90" ht="12.75" customHeight="1" x14ac:dyDescent="0.2">
      <c r="AR30060" s="67" t="s">
        <v>942</v>
      </c>
      <c r="AS30060" s="67" t="s">
        <v>942</v>
      </c>
      <c r="AT30060" s="67" t="s">
        <v>942</v>
      </c>
      <c r="AU30060" s="67" t="s">
        <v>942</v>
      </c>
      <c r="AV30060" s="67" t="s">
        <v>942</v>
      </c>
      <c r="AW30060" s="67" t="s">
        <v>942</v>
      </c>
      <c r="AX30060" s="67" t="s">
        <v>942</v>
      </c>
      <c r="AY30060" s="67" t="s">
        <v>942</v>
      </c>
      <c r="AZ30060" s="67" t="s">
        <v>942</v>
      </c>
      <c r="BA30060" s="67" t="s">
        <v>942</v>
      </c>
      <c r="BB30060" s="67" t="s">
        <v>942</v>
      </c>
      <c r="BC30060" s="67" t="s">
        <v>942</v>
      </c>
      <c r="BD30060" s="67" t="s">
        <v>942</v>
      </c>
      <c r="BZ30060" s="67">
        <v>0</v>
      </c>
      <c r="CA30060" s="67">
        <v>0</v>
      </c>
      <c r="CB30060" s="67">
        <v>0</v>
      </c>
      <c r="CC30060" s="67">
        <v>0</v>
      </c>
      <c r="CD30060" s="67">
        <v>0</v>
      </c>
      <c r="CE30060" s="67">
        <v>0</v>
      </c>
      <c r="CF30060" s="67">
        <v>0</v>
      </c>
      <c r="CG30060" s="67">
        <v>0</v>
      </c>
      <c r="CH30060" s="67">
        <v>0</v>
      </c>
      <c r="CI30060" s="67">
        <v>0</v>
      </c>
      <c r="CJ30060" s="67">
        <v>0</v>
      </c>
      <c r="CK30060" s="67">
        <v>0</v>
      </c>
      <c r="CL30060" s="67">
        <v>0</v>
      </c>
    </row>
    <row r="30061" spans="44:90" ht="12.75" customHeight="1" x14ac:dyDescent="0.2">
      <c r="AR30061" s="67" t="s">
        <v>942</v>
      </c>
      <c r="AS30061" s="67" t="s">
        <v>942</v>
      </c>
      <c r="AT30061" s="67" t="s">
        <v>942</v>
      </c>
      <c r="AU30061" s="67" t="s">
        <v>942</v>
      </c>
      <c r="AV30061" s="67" t="s">
        <v>942</v>
      </c>
      <c r="AW30061" s="67" t="s">
        <v>942</v>
      </c>
      <c r="AX30061" s="67" t="s">
        <v>942</v>
      </c>
      <c r="AY30061" s="67" t="s">
        <v>942</v>
      </c>
      <c r="AZ30061" s="67" t="s">
        <v>942</v>
      </c>
      <c r="BA30061" s="67" t="s">
        <v>942</v>
      </c>
      <c r="BB30061" s="67" t="s">
        <v>942</v>
      </c>
      <c r="BC30061" s="67" t="s">
        <v>942</v>
      </c>
      <c r="BD30061" s="67" t="s">
        <v>942</v>
      </c>
      <c r="BZ30061" s="67">
        <v>0</v>
      </c>
      <c r="CA30061" s="67">
        <v>0</v>
      </c>
      <c r="CB30061" s="67">
        <v>0</v>
      </c>
      <c r="CC30061" s="67">
        <v>0</v>
      </c>
      <c r="CD30061" s="67">
        <v>0</v>
      </c>
      <c r="CE30061" s="67">
        <v>0</v>
      </c>
      <c r="CF30061" s="67">
        <v>0</v>
      </c>
      <c r="CG30061" s="67">
        <v>0</v>
      </c>
      <c r="CH30061" s="67">
        <v>0</v>
      </c>
      <c r="CI30061" s="67">
        <v>0</v>
      </c>
      <c r="CJ30061" s="67">
        <v>0</v>
      </c>
      <c r="CK30061" s="67">
        <v>0</v>
      </c>
      <c r="CL30061" s="67">
        <v>0</v>
      </c>
    </row>
    <row r="30062" spans="44:90" ht="12.75" customHeight="1" x14ac:dyDescent="0.2">
      <c r="AR30062" s="67" t="s">
        <v>942</v>
      </c>
      <c r="AS30062" s="67" t="s">
        <v>942</v>
      </c>
      <c r="AT30062" s="67" t="s">
        <v>942</v>
      </c>
      <c r="AU30062" s="67" t="s">
        <v>942</v>
      </c>
      <c r="AV30062" s="67" t="s">
        <v>942</v>
      </c>
      <c r="AW30062" s="67" t="s">
        <v>942</v>
      </c>
      <c r="AX30062" s="67" t="s">
        <v>942</v>
      </c>
      <c r="AY30062" s="67" t="s">
        <v>942</v>
      </c>
      <c r="AZ30062" s="67" t="s">
        <v>942</v>
      </c>
      <c r="BA30062" s="67" t="s">
        <v>942</v>
      </c>
      <c r="BB30062" s="67" t="s">
        <v>942</v>
      </c>
      <c r="BC30062" s="67" t="s">
        <v>942</v>
      </c>
      <c r="BD30062" s="67" t="s">
        <v>942</v>
      </c>
      <c r="BZ30062" s="67">
        <v>0</v>
      </c>
      <c r="CA30062" s="67">
        <v>0</v>
      </c>
      <c r="CB30062" s="67">
        <v>0</v>
      </c>
      <c r="CC30062" s="67">
        <v>0</v>
      </c>
      <c r="CD30062" s="67">
        <v>0</v>
      </c>
      <c r="CE30062" s="67">
        <v>0</v>
      </c>
      <c r="CF30062" s="67">
        <v>0</v>
      </c>
      <c r="CG30062" s="67">
        <v>0</v>
      </c>
      <c r="CH30062" s="67">
        <v>0</v>
      </c>
      <c r="CI30062" s="67">
        <v>0</v>
      </c>
      <c r="CJ30062" s="67">
        <v>0</v>
      </c>
      <c r="CK30062" s="67">
        <v>0</v>
      </c>
      <c r="CL30062" s="67">
        <v>0</v>
      </c>
    </row>
    <row r="30063" spans="44:90" ht="12.75" customHeight="1" x14ac:dyDescent="0.2">
      <c r="AR30063" s="67" t="s">
        <v>942</v>
      </c>
      <c r="AS30063" s="67" t="s">
        <v>942</v>
      </c>
      <c r="AT30063" s="67" t="s">
        <v>942</v>
      </c>
      <c r="AU30063" s="67" t="s">
        <v>942</v>
      </c>
      <c r="AV30063" s="67" t="s">
        <v>942</v>
      </c>
      <c r="AW30063" s="67" t="s">
        <v>942</v>
      </c>
      <c r="AX30063" s="67" t="s">
        <v>942</v>
      </c>
      <c r="AY30063" s="67" t="s">
        <v>942</v>
      </c>
      <c r="AZ30063" s="67" t="s">
        <v>942</v>
      </c>
      <c r="BA30063" s="67" t="s">
        <v>942</v>
      </c>
      <c r="BB30063" s="67" t="s">
        <v>942</v>
      </c>
      <c r="BC30063" s="67" t="s">
        <v>942</v>
      </c>
      <c r="BD30063" s="67" t="s">
        <v>942</v>
      </c>
      <c r="BZ30063" s="67">
        <v>0</v>
      </c>
      <c r="CA30063" s="67">
        <v>0</v>
      </c>
      <c r="CB30063" s="67">
        <v>0</v>
      </c>
      <c r="CC30063" s="67">
        <v>0</v>
      </c>
      <c r="CD30063" s="67">
        <v>0</v>
      </c>
      <c r="CE30063" s="67">
        <v>0</v>
      </c>
      <c r="CF30063" s="67">
        <v>0</v>
      </c>
      <c r="CG30063" s="67">
        <v>0</v>
      </c>
      <c r="CH30063" s="67">
        <v>0</v>
      </c>
      <c r="CI30063" s="67">
        <v>0</v>
      </c>
      <c r="CJ30063" s="67">
        <v>0</v>
      </c>
      <c r="CK30063" s="67">
        <v>0</v>
      </c>
      <c r="CL30063" s="67">
        <v>0</v>
      </c>
    </row>
    <row r="30064" spans="44:90" ht="12.75" customHeight="1" x14ac:dyDescent="0.2">
      <c r="AR30064" s="67" t="s">
        <v>942</v>
      </c>
      <c r="AS30064" s="67" t="s">
        <v>942</v>
      </c>
      <c r="AT30064" s="67" t="s">
        <v>942</v>
      </c>
      <c r="AU30064" s="67" t="s">
        <v>942</v>
      </c>
      <c r="AV30064" s="67" t="s">
        <v>942</v>
      </c>
      <c r="AW30064" s="67" t="s">
        <v>942</v>
      </c>
      <c r="AX30064" s="67" t="s">
        <v>942</v>
      </c>
      <c r="AY30064" s="67" t="s">
        <v>942</v>
      </c>
      <c r="AZ30064" s="67" t="s">
        <v>942</v>
      </c>
      <c r="BA30064" s="67" t="s">
        <v>942</v>
      </c>
      <c r="BB30064" s="67" t="s">
        <v>942</v>
      </c>
      <c r="BC30064" s="67" t="s">
        <v>942</v>
      </c>
      <c r="BD30064" s="67" t="s">
        <v>942</v>
      </c>
      <c r="BZ30064" s="67">
        <v>0</v>
      </c>
      <c r="CA30064" s="67">
        <v>0</v>
      </c>
      <c r="CB30064" s="67">
        <v>0</v>
      </c>
      <c r="CC30064" s="67">
        <v>0</v>
      </c>
      <c r="CD30064" s="67">
        <v>0</v>
      </c>
      <c r="CE30064" s="67">
        <v>0</v>
      </c>
      <c r="CF30064" s="67">
        <v>0</v>
      </c>
      <c r="CG30064" s="67">
        <v>0</v>
      </c>
      <c r="CH30064" s="67">
        <v>0</v>
      </c>
      <c r="CI30064" s="67">
        <v>0</v>
      </c>
      <c r="CJ30064" s="67">
        <v>0</v>
      </c>
      <c r="CK30064" s="67">
        <v>0</v>
      </c>
      <c r="CL30064" s="67">
        <v>0</v>
      </c>
    </row>
    <row r="30065" spans="78:90" ht="12.75" customHeight="1" x14ac:dyDescent="0.2">
      <c r="BZ30065" s="67">
        <v>0</v>
      </c>
      <c r="CA30065" s="67">
        <v>0</v>
      </c>
      <c r="CB30065" s="67">
        <v>0</v>
      </c>
      <c r="CC30065" s="67">
        <v>0</v>
      </c>
      <c r="CD30065" s="67">
        <v>0</v>
      </c>
      <c r="CE30065" s="67">
        <v>0</v>
      </c>
      <c r="CF30065" s="67">
        <v>0</v>
      </c>
      <c r="CG30065" s="67">
        <v>0</v>
      </c>
      <c r="CH30065" s="67">
        <v>0</v>
      </c>
      <c r="CI30065" s="67">
        <v>0</v>
      </c>
      <c r="CJ30065" s="67">
        <v>0</v>
      </c>
      <c r="CK30065" s="67">
        <v>0</v>
      </c>
      <c r="CL30065" s="67">
        <v>0</v>
      </c>
    </row>
  </sheetData>
  <mergeCells count="14">
    <mergeCell ref="CN16:CS16"/>
    <mergeCell ref="CT16:CY16"/>
    <mergeCell ref="CZ16:DA16"/>
    <mergeCell ref="B1:L15"/>
    <mergeCell ref="D16:Y16"/>
    <mergeCell ref="Z16:AF16"/>
    <mergeCell ref="AG16:AP16"/>
    <mergeCell ref="BE16:BL16"/>
    <mergeCell ref="BM16:BN16"/>
    <mergeCell ref="AQ18:BD18"/>
    <mergeCell ref="BY18:CL18"/>
    <mergeCell ref="BO16:BP16"/>
    <mergeCell ref="BR16:BS16"/>
    <mergeCell ref="BW16:BX16"/>
  </mergeCells>
  <phoneticPr fontId="37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FFF5A-A042-498D-B3C4-BF5F8D2BB4DE}">
  <sheetPr>
    <tabColor rgb="FFFFFF00"/>
  </sheetPr>
  <dimension ref="A1:K296"/>
  <sheetViews>
    <sheetView topLeftCell="C1" workbookViewId="0">
      <selection activeCell="F5" sqref="F5"/>
    </sheetView>
  </sheetViews>
  <sheetFormatPr defaultRowHeight="15" x14ac:dyDescent="0.25"/>
  <cols>
    <col min="1" max="1" width="18.28515625" customWidth="1"/>
    <col min="2" max="3" width="34.42578125" customWidth="1"/>
    <col min="4" max="4" width="20.5703125" customWidth="1"/>
    <col min="5" max="5" width="30.85546875" customWidth="1"/>
    <col min="6" max="7" width="24.85546875" customWidth="1"/>
    <col min="8" max="8" width="21" customWidth="1"/>
    <col min="9" max="9" width="17.7109375" customWidth="1"/>
    <col min="10" max="11" width="14.28515625" customWidth="1"/>
  </cols>
  <sheetData>
    <row r="1" spans="1:11" ht="30" x14ac:dyDescent="0.25">
      <c r="A1" s="9" t="s">
        <v>185</v>
      </c>
      <c r="B1" s="10" t="s">
        <v>186</v>
      </c>
      <c r="C1" s="11" t="s">
        <v>29</v>
      </c>
      <c r="D1" s="12" t="s">
        <v>4</v>
      </c>
      <c r="E1" s="5" t="s">
        <v>21</v>
      </c>
      <c r="F1" s="5" t="s">
        <v>48</v>
      </c>
      <c r="G1" s="5" t="s">
        <v>816</v>
      </c>
      <c r="H1" s="5" t="s">
        <v>36</v>
      </c>
      <c r="I1" s="5" t="s">
        <v>708</v>
      </c>
      <c r="J1" s="5" t="s">
        <v>696</v>
      </c>
      <c r="K1" s="5" t="s">
        <v>37</v>
      </c>
    </row>
    <row r="2" spans="1:11" x14ac:dyDescent="0.25">
      <c r="A2" s="7" t="s">
        <v>187</v>
      </c>
      <c r="B2" s="7" t="s">
        <v>57</v>
      </c>
      <c r="C2" s="7" t="s">
        <v>57</v>
      </c>
      <c r="F2" t="s">
        <v>817</v>
      </c>
      <c r="G2" t="s">
        <v>133</v>
      </c>
      <c r="I2" s="4"/>
      <c r="K2" s="4" t="s">
        <v>651</v>
      </c>
    </row>
    <row r="3" spans="1:11" x14ac:dyDescent="0.25">
      <c r="A3" s="7" t="s">
        <v>188</v>
      </c>
      <c r="B3" s="7" t="s">
        <v>58</v>
      </c>
      <c r="C3" s="7" t="s">
        <v>158</v>
      </c>
      <c r="D3" t="s">
        <v>291</v>
      </c>
      <c r="E3" t="s">
        <v>287</v>
      </c>
      <c r="F3" t="s">
        <v>625</v>
      </c>
      <c r="G3" t="s">
        <v>134</v>
      </c>
      <c r="H3" t="s">
        <v>542</v>
      </c>
      <c r="I3" s="4" t="s">
        <v>709</v>
      </c>
      <c r="J3" s="13" t="s">
        <v>707</v>
      </c>
      <c r="K3" t="s">
        <v>615</v>
      </c>
    </row>
    <row r="4" spans="1:11" x14ac:dyDescent="0.25">
      <c r="A4" s="7" t="s">
        <v>179</v>
      </c>
      <c r="B4" s="7" t="s">
        <v>59</v>
      </c>
      <c r="C4" s="7" t="s">
        <v>189</v>
      </c>
      <c r="D4" t="s">
        <v>288</v>
      </c>
      <c r="E4" t="s">
        <v>286</v>
      </c>
      <c r="F4" t="s">
        <v>626</v>
      </c>
      <c r="G4" t="s">
        <v>135</v>
      </c>
      <c r="H4" t="s">
        <v>543</v>
      </c>
      <c r="I4" s="4" t="s">
        <v>710</v>
      </c>
      <c r="J4" s="13" t="s">
        <v>699</v>
      </c>
      <c r="K4" t="s">
        <v>618</v>
      </c>
    </row>
    <row r="5" spans="1:11" x14ac:dyDescent="0.25">
      <c r="A5" s="7" t="s">
        <v>190</v>
      </c>
      <c r="B5" s="7" t="s">
        <v>60</v>
      </c>
      <c r="C5" s="7" t="s">
        <v>189</v>
      </c>
      <c r="D5" s="4" t="s">
        <v>292</v>
      </c>
      <c r="E5" t="s">
        <v>694</v>
      </c>
      <c r="F5" t="s">
        <v>627</v>
      </c>
      <c r="G5" t="s">
        <v>142</v>
      </c>
      <c r="H5" t="s">
        <v>544</v>
      </c>
      <c r="I5" s="4" t="s">
        <v>711</v>
      </c>
      <c r="J5" s="13" t="s">
        <v>706</v>
      </c>
      <c r="K5" t="s">
        <v>596</v>
      </c>
    </row>
    <row r="6" spans="1:11" x14ac:dyDescent="0.25">
      <c r="A6" s="7" t="s">
        <v>61</v>
      </c>
      <c r="B6" s="7" t="s">
        <v>61</v>
      </c>
      <c r="C6" s="7" t="s">
        <v>189</v>
      </c>
      <c r="D6" s="4" t="s">
        <v>293</v>
      </c>
      <c r="E6" t="s">
        <v>815</v>
      </c>
      <c r="F6" s="4" t="s">
        <v>628</v>
      </c>
      <c r="G6" s="4" t="s">
        <v>148</v>
      </c>
      <c r="H6" t="s">
        <v>545</v>
      </c>
      <c r="I6" t="s">
        <v>712</v>
      </c>
      <c r="J6" s="13" t="s">
        <v>702</v>
      </c>
      <c r="K6" t="s">
        <v>613</v>
      </c>
    </row>
    <row r="7" spans="1:11" x14ac:dyDescent="0.25">
      <c r="A7" s="7" t="s">
        <v>191</v>
      </c>
      <c r="B7" s="7" t="s">
        <v>62</v>
      </c>
      <c r="C7" s="7" t="s">
        <v>159</v>
      </c>
      <c r="D7" t="s">
        <v>294</v>
      </c>
      <c r="E7" t="s">
        <v>285</v>
      </c>
      <c r="F7" t="s">
        <v>629</v>
      </c>
      <c r="G7" t="s">
        <v>139</v>
      </c>
      <c r="H7" t="s">
        <v>546</v>
      </c>
      <c r="I7" t="s">
        <v>713</v>
      </c>
      <c r="J7" s="13" t="s">
        <v>719</v>
      </c>
      <c r="K7" t="s">
        <v>568</v>
      </c>
    </row>
    <row r="8" spans="1:11" x14ac:dyDescent="0.25">
      <c r="A8" s="7" t="s">
        <v>192</v>
      </c>
      <c r="B8" s="7" t="s">
        <v>63</v>
      </c>
      <c r="C8" s="7" t="s">
        <v>160</v>
      </c>
      <c r="D8" t="s">
        <v>471</v>
      </c>
      <c r="E8" t="s">
        <v>284</v>
      </c>
      <c r="F8" s="4" t="s">
        <v>630</v>
      </c>
      <c r="G8" s="4" t="s">
        <v>151</v>
      </c>
      <c r="H8" t="s">
        <v>547</v>
      </c>
      <c r="I8" t="s">
        <v>714</v>
      </c>
      <c r="J8" s="13" t="s">
        <v>701</v>
      </c>
      <c r="K8" t="s">
        <v>581</v>
      </c>
    </row>
    <row r="9" spans="1:11" x14ac:dyDescent="0.25">
      <c r="A9" s="7" t="s">
        <v>193</v>
      </c>
      <c r="B9" s="7" t="s">
        <v>64</v>
      </c>
      <c r="C9" s="7" t="s">
        <v>160</v>
      </c>
      <c r="D9" t="s">
        <v>295</v>
      </c>
      <c r="E9" t="s">
        <v>283</v>
      </c>
      <c r="F9" s="4" t="s">
        <v>631</v>
      </c>
      <c r="G9" s="4" t="s">
        <v>150</v>
      </c>
      <c r="H9" t="s">
        <v>548</v>
      </c>
      <c r="I9" t="s">
        <v>715</v>
      </c>
      <c r="J9" s="13" t="s">
        <v>704</v>
      </c>
      <c r="K9" t="s">
        <v>575</v>
      </c>
    </row>
    <row r="10" spans="1:11" x14ac:dyDescent="0.25">
      <c r="A10" s="7" t="s">
        <v>194</v>
      </c>
      <c r="B10" s="7" t="s">
        <v>65</v>
      </c>
      <c r="C10" s="7" t="s">
        <v>161</v>
      </c>
      <c r="D10" t="s">
        <v>472</v>
      </c>
      <c r="E10" t="s">
        <v>282</v>
      </c>
      <c r="F10" t="s">
        <v>632</v>
      </c>
      <c r="G10" t="s">
        <v>141</v>
      </c>
      <c r="H10" t="s">
        <v>549</v>
      </c>
      <c r="I10" t="s">
        <v>716</v>
      </c>
      <c r="J10" s="13" t="s">
        <v>720</v>
      </c>
      <c r="K10" t="s">
        <v>597</v>
      </c>
    </row>
    <row r="11" spans="1:11" x14ac:dyDescent="0.25">
      <c r="A11" s="7" t="s">
        <v>195</v>
      </c>
      <c r="B11" s="7" t="s">
        <v>66</v>
      </c>
      <c r="C11" s="7" t="s">
        <v>161</v>
      </c>
      <c r="D11" t="s">
        <v>296</v>
      </c>
      <c r="E11" t="s">
        <v>281</v>
      </c>
      <c r="F11" t="s">
        <v>633</v>
      </c>
      <c r="G11" t="s">
        <v>132</v>
      </c>
      <c r="H11" t="s">
        <v>550</v>
      </c>
      <c r="I11" t="s">
        <v>717</v>
      </c>
      <c r="J11" s="13" t="s">
        <v>703</v>
      </c>
      <c r="K11" t="s">
        <v>593</v>
      </c>
    </row>
    <row r="12" spans="1:11" x14ac:dyDescent="0.25">
      <c r="A12" s="7" t="s">
        <v>196</v>
      </c>
      <c r="B12" s="7" t="s">
        <v>67</v>
      </c>
      <c r="C12" s="7" t="s">
        <v>67</v>
      </c>
      <c r="D12" t="s">
        <v>297</v>
      </c>
      <c r="E12" t="s">
        <v>280</v>
      </c>
      <c r="F12" t="s">
        <v>634</v>
      </c>
      <c r="G12" t="s">
        <v>145</v>
      </c>
      <c r="H12" t="s">
        <v>551</v>
      </c>
      <c r="I12" t="s">
        <v>718</v>
      </c>
      <c r="J12" s="13" t="s">
        <v>697</v>
      </c>
      <c r="K12" t="s">
        <v>604</v>
      </c>
    </row>
    <row r="13" spans="1:11" x14ac:dyDescent="0.25">
      <c r="A13" s="7" t="s">
        <v>197</v>
      </c>
      <c r="B13" s="7" t="s">
        <v>68</v>
      </c>
      <c r="C13" s="7" t="s">
        <v>67</v>
      </c>
      <c r="D13" t="s">
        <v>473</v>
      </c>
      <c r="E13" t="s">
        <v>732</v>
      </c>
      <c r="F13" t="s">
        <v>635</v>
      </c>
      <c r="G13" t="s">
        <v>146</v>
      </c>
      <c r="H13" t="s">
        <v>552</v>
      </c>
      <c r="J13" s="13" t="s">
        <v>700</v>
      </c>
      <c r="K13" t="s">
        <v>595</v>
      </c>
    </row>
    <row r="14" spans="1:11" x14ac:dyDescent="0.25">
      <c r="A14" s="7" t="s">
        <v>198</v>
      </c>
      <c r="B14" s="7" t="s">
        <v>69</v>
      </c>
      <c r="C14" s="7" t="s">
        <v>69</v>
      </c>
      <c r="D14" t="s">
        <v>289</v>
      </c>
      <c r="E14" t="s">
        <v>733</v>
      </c>
      <c r="F14" t="s">
        <v>636</v>
      </c>
      <c r="G14" t="s">
        <v>136</v>
      </c>
      <c r="H14" t="s">
        <v>553</v>
      </c>
      <c r="J14" s="13" t="s">
        <v>41</v>
      </c>
      <c r="K14" t="s">
        <v>563</v>
      </c>
    </row>
    <row r="15" spans="1:11" x14ac:dyDescent="0.25">
      <c r="A15" s="7" t="s">
        <v>199</v>
      </c>
      <c r="B15" s="7" t="s">
        <v>70</v>
      </c>
      <c r="C15" s="7" t="s">
        <v>70</v>
      </c>
      <c r="D15" t="s">
        <v>474</v>
      </c>
      <c r="E15" t="s">
        <v>734</v>
      </c>
      <c r="F15" t="s">
        <v>637</v>
      </c>
      <c r="G15" t="s">
        <v>137</v>
      </c>
      <c r="H15" t="s">
        <v>554</v>
      </c>
      <c r="J15" t="s">
        <v>698</v>
      </c>
      <c r="K15" t="s">
        <v>600</v>
      </c>
    </row>
    <row r="16" spans="1:11" x14ac:dyDescent="0.25">
      <c r="A16" s="7" t="s">
        <v>200</v>
      </c>
      <c r="B16" s="7" t="s">
        <v>71</v>
      </c>
      <c r="C16" s="7" t="s">
        <v>162</v>
      </c>
      <c r="D16" t="s">
        <v>475</v>
      </c>
      <c r="E16" t="s">
        <v>279</v>
      </c>
      <c r="F16" t="s">
        <v>638</v>
      </c>
      <c r="G16" t="s">
        <v>138</v>
      </c>
      <c r="H16" t="s">
        <v>555</v>
      </c>
      <c r="J16" t="s">
        <v>705</v>
      </c>
      <c r="K16" t="s">
        <v>573</v>
      </c>
    </row>
    <row r="17" spans="1:11" x14ac:dyDescent="0.25">
      <c r="A17" s="7" t="s">
        <v>201</v>
      </c>
      <c r="B17" s="7" t="s">
        <v>72</v>
      </c>
      <c r="C17" s="7" t="s">
        <v>163</v>
      </c>
      <c r="D17" t="s">
        <v>298</v>
      </c>
      <c r="E17" t="s">
        <v>691</v>
      </c>
      <c r="F17" t="s">
        <v>639</v>
      </c>
      <c r="G17" t="s">
        <v>143</v>
      </c>
      <c r="H17" t="s">
        <v>556</v>
      </c>
      <c r="K17" t="s">
        <v>612</v>
      </c>
    </row>
    <row r="18" spans="1:11" x14ac:dyDescent="0.25">
      <c r="A18" s="7" t="s">
        <v>202</v>
      </c>
      <c r="B18" s="7" t="s">
        <v>73</v>
      </c>
      <c r="C18" s="7" t="s">
        <v>164</v>
      </c>
      <c r="D18" t="s">
        <v>652</v>
      </c>
      <c r="E18" t="s">
        <v>278</v>
      </c>
      <c r="F18" t="s">
        <v>640</v>
      </c>
      <c r="G18" t="s">
        <v>144</v>
      </c>
      <c r="H18" t="s">
        <v>557</v>
      </c>
      <c r="K18" t="s">
        <v>567</v>
      </c>
    </row>
    <row r="19" spans="1:11" x14ac:dyDescent="0.25">
      <c r="A19" s="7">
        <v>282</v>
      </c>
      <c r="B19" s="7" t="s">
        <v>74</v>
      </c>
      <c r="C19" s="7" t="s">
        <v>164</v>
      </c>
      <c r="D19" t="s">
        <v>299</v>
      </c>
      <c r="E19" t="s">
        <v>735</v>
      </c>
      <c r="F19" t="s">
        <v>641</v>
      </c>
      <c r="G19" t="s">
        <v>140</v>
      </c>
      <c r="K19" t="s">
        <v>565</v>
      </c>
    </row>
    <row r="20" spans="1:11" x14ac:dyDescent="0.25">
      <c r="A20" s="7" t="s">
        <v>203</v>
      </c>
      <c r="B20" s="7" t="s">
        <v>75</v>
      </c>
      <c r="C20" s="7" t="s">
        <v>164</v>
      </c>
      <c r="D20" t="s">
        <v>476</v>
      </c>
      <c r="E20" t="s">
        <v>690</v>
      </c>
      <c r="F20" s="4" t="s">
        <v>642</v>
      </c>
      <c r="G20" s="4" t="s">
        <v>147</v>
      </c>
      <c r="K20" t="s">
        <v>583</v>
      </c>
    </row>
    <row r="21" spans="1:11" x14ac:dyDescent="0.25">
      <c r="A21" s="7" t="s">
        <v>204</v>
      </c>
      <c r="B21" s="7" t="s">
        <v>76</v>
      </c>
      <c r="C21" s="7" t="s">
        <v>164</v>
      </c>
      <c r="D21" t="s">
        <v>300</v>
      </c>
      <c r="E21" t="s">
        <v>736</v>
      </c>
      <c r="F21" s="4" t="s">
        <v>643</v>
      </c>
      <c r="G21" s="4" t="s">
        <v>149</v>
      </c>
      <c r="K21" t="s">
        <v>599</v>
      </c>
    </row>
    <row r="22" spans="1:11" x14ac:dyDescent="0.25">
      <c r="A22" s="7" t="s">
        <v>205</v>
      </c>
      <c r="B22" s="7" t="s">
        <v>77</v>
      </c>
      <c r="C22" s="7" t="s">
        <v>206</v>
      </c>
      <c r="D22" t="s">
        <v>301</v>
      </c>
      <c r="E22" t="s">
        <v>737</v>
      </c>
      <c r="K22" t="s">
        <v>569</v>
      </c>
    </row>
    <row r="23" spans="1:11" x14ac:dyDescent="0.25">
      <c r="A23" s="7" t="s">
        <v>207</v>
      </c>
      <c r="B23" s="7" t="s">
        <v>78</v>
      </c>
      <c r="C23" s="7" t="s">
        <v>165</v>
      </c>
      <c r="D23" t="s">
        <v>302</v>
      </c>
      <c r="E23" t="s">
        <v>738</v>
      </c>
      <c r="K23" t="s">
        <v>623</v>
      </c>
    </row>
    <row r="24" spans="1:11" x14ac:dyDescent="0.25">
      <c r="A24" s="7" t="s">
        <v>208</v>
      </c>
      <c r="B24" s="7" t="s">
        <v>79</v>
      </c>
      <c r="C24" s="7" t="s">
        <v>166</v>
      </c>
      <c r="D24" t="s">
        <v>303</v>
      </c>
      <c r="E24" t="s">
        <v>692</v>
      </c>
      <c r="K24" t="s">
        <v>592</v>
      </c>
    </row>
    <row r="25" spans="1:11" x14ac:dyDescent="0.25">
      <c r="A25" s="7" t="s">
        <v>209</v>
      </c>
      <c r="B25" s="7" t="s">
        <v>80</v>
      </c>
      <c r="C25" s="7" t="s">
        <v>167</v>
      </c>
      <c r="D25" s="4" t="s">
        <v>477</v>
      </c>
      <c r="E25" t="s">
        <v>693</v>
      </c>
      <c r="K25" t="s">
        <v>570</v>
      </c>
    </row>
    <row r="26" spans="1:11" x14ac:dyDescent="0.25">
      <c r="A26" s="7" t="s">
        <v>210</v>
      </c>
      <c r="B26" s="7" t="s">
        <v>81</v>
      </c>
      <c r="C26" s="7" t="s">
        <v>168</v>
      </c>
      <c r="D26" t="s">
        <v>304</v>
      </c>
      <c r="E26" t="s">
        <v>277</v>
      </c>
      <c r="K26" t="s">
        <v>587</v>
      </c>
    </row>
    <row r="27" spans="1:11" x14ac:dyDescent="0.25">
      <c r="A27" s="7" t="s">
        <v>211</v>
      </c>
      <c r="B27" s="7" t="s">
        <v>82</v>
      </c>
      <c r="C27" s="7" t="s">
        <v>168</v>
      </c>
      <c r="D27" t="s">
        <v>653</v>
      </c>
      <c r="K27" t="s">
        <v>578</v>
      </c>
    </row>
    <row r="28" spans="1:11" x14ac:dyDescent="0.25">
      <c r="A28" s="7" t="s">
        <v>212</v>
      </c>
      <c r="B28" s="7" t="s">
        <v>83</v>
      </c>
      <c r="C28" s="7" t="s">
        <v>169</v>
      </c>
      <c r="D28" t="s">
        <v>305</v>
      </c>
      <c r="K28" t="s">
        <v>619</v>
      </c>
    </row>
    <row r="29" spans="1:11" x14ac:dyDescent="0.25">
      <c r="A29" s="7" t="s">
        <v>213</v>
      </c>
      <c r="B29" s="7" t="s">
        <v>84</v>
      </c>
      <c r="C29" s="7" t="s">
        <v>170</v>
      </c>
      <c r="D29" t="s">
        <v>654</v>
      </c>
      <c r="K29" t="s">
        <v>603</v>
      </c>
    </row>
    <row r="30" spans="1:11" x14ac:dyDescent="0.25">
      <c r="A30" s="7" t="s">
        <v>214</v>
      </c>
      <c r="B30" s="7" t="s">
        <v>85</v>
      </c>
      <c r="C30" s="7" t="s">
        <v>171</v>
      </c>
      <c r="D30" t="s">
        <v>306</v>
      </c>
      <c r="K30" t="s">
        <v>585</v>
      </c>
    </row>
    <row r="31" spans="1:11" x14ac:dyDescent="0.25">
      <c r="A31" s="7" t="s">
        <v>215</v>
      </c>
      <c r="B31" s="7" t="s">
        <v>86</v>
      </c>
      <c r="C31" s="7" t="s">
        <v>86</v>
      </c>
      <c r="D31" t="s">
        <v>655</v>
      </c>
      <c r="K31" t="s">
        <v>576</v>
      </c>
    </row>
    <row r="32" spans="1:11" x14ac:dyDescent="0.25">
      <c r="A32" s="7" t="s">
        <v>216</v>
      </c>
      <c r="B32" s="7" t="s">
        <v>87</v>
      </c>
      <c r="C32" s="7" t="s">
        <v>87</v>
      </c>
      <c r="D32" t="s">
        <v>290</v>
      </c>
      <c r="K32" t="s">
        <v>620</v>
      </c>
    </row>
    <row r="33" spans="1:11" x14ac:dyDescent="0.25">
      <c r="A33" s="7" t="s">
        <v>217</v>
      </c>
      <c r="B33" s="7" t="s">
        <v>88</v>
      </c>
      <c r="C33" s="7" t="s">
        <v>88</v>
      </c>
      <c r="D33" t="s">
        <v>307</v>
      </c>
      <c r="K33" t="s">
        <v>572</v>
      </c>
    </row>
    <row r="34" spans="1:11" x14ac:dyDescent="0.25">
      <c r="A34" s="7" t="s">
        <v>218</v>
      </c>
      <c r="B34" s="7" t="s">
        <v>89</v>
      </c>
      <c r="C34" s="7" t="s">
        <v>88</v>
      </c>
      <c r="D34" s="4" t="s">
        <v>656</v>
      </c>
      <c r="K34" t="s">
        <v>589</v>
      </c>
    </row>
    <row r="35" spans="1:11" x14ac:dyDescent="0.25">
      <c r="A35" s="7" t="s">
        <v>219</v>
      </c>
      <c r="B35" s="7" t="s">
        <v>90</v>
      </c>
      <c r="C35" s="7" t="s">
        <v>88</v>
      </c>
      <c r="D35" t="s">
        <v>308</v>
      </c>
      <c r="K35" t="s">
        <v>624</v>
      </c>
    </row>
    <row r="36" spans="1:11" x14ac:dyDescent="0.25">
      <c r="A36" s="7" t="s">
        <v>220</v>
      </c>
      <c r="B36" s="7" t="s">
        <v>91</v>
      </c>
      <c r="C36" s="7" t="s">
        <v>91</v>
      </c>
      <c r="D36" t="s">
        <v>478</v>
      </c>
      <c r="K36" t="s">
        <v>591</v>
      </c>
    </row>
    <row r="37" spans="1:11" x14ac:dyDescent="0.25">
      <c r="A37" s="7" t="s">
        <v>221</v>
      </c>
      <c r="B37" s="7" t="s">
        <v>92</v>
      </c>
      <c r="C37" s="7" t="s">
        <v>180</v>
      </c>
      <c r="D37" t="s">
        <v>309</v>
      </c>
      <c r="K37" t="s">
        <v>602</v>
      </c>
    </row>
    <row r="38" spans="1:11" x14ac:dyDescent="0.25">
      <c r="A38" s="7" t="s">
        <v>222</v>
      </c>
      <c r="B38" s="7" t="s">
        <v>93</v>
      </c>
      <c r="C38" s="7" t="s">
        <v>172</v>
      </c>
      <c r="D38" t="s">
        <v>310</v>
      </c>
      <c r="K38" t="s">
        <v>622</v>
      </c>
    </row>
    <row r="39" spans="1:11" x14ac:dyDescent="0.25">
      <c r="A39" s="7" t="s">
        <v>223</v>
      </c>
      <c r="B39" s="7" t="s">
        <v>94</v>
      </c>
      <c r="C39" s="7" t="s">
        <v>173</v>
      </c>
      <c r="D39" t="s">
        <v>311</v>
      </c>
      <c r="K39" t="s">
        <v>616</v>
      </c>
    </row>
    <row r="40" spans="1:11" x14ac:dyDescent="0.25">
      <c r="A40" s="7" t="s">
        <v>224</v>
      </c>
      <c r="B40" s="7" t="s">
        <v>95</v>
      </c>
      <c r="C40" s="7" t="s">
        <v>173</v>
      </c>
      <c r="D40" t="s">
        <v>657</v>
      </c>
      <c r="K40" t="s">
        <v>562</v>
      </c>
    </row>
    <row r="41" spans="1:11" x14ac:dyDescent="0.25">
      <c r="A41" s="7" t="s">
        <v>225</v>
      </c>
      <c r="B41" s="7" t="s">
        <v>96</v>
      </c>
      <c r="C41" s="7" t="s">
        <v>173</v>
      </c>
      <c r="D41" t="s">
        <v>479</v>
      </c>
      <c r="K41" t="s">
        <v>559</v>
      </c>
    </row>
    <row r="42" spans="1:11" x14ac:dyDescent="0.25">
      <c r="A42" s="7" t="s">
        <v>226</v>
      </c>
      <c r="B42" s="7" t="s">
        <v>97</v>
      </c>
      <c r="C42" s="7" t="s">
        <v>173</v>
      </c>
      <c r="D42" t="s">
        <v>312</v>
      </c>
      <c r="K42" t="s">
        <v>606</v>
      </c>
    </row>
    <row r="43" spans="1:11" x14ac:dyDescent="0.25">
      <c r="A43" s="7" t="s">
        <v>227</v>
      </c>
      <c r="B43" s="7" t="s">
        <v>98</v>
      </c>
      <c r="C43" s="7" t="s">
        <v>173</v>
      </c>
      <c r="D43" t="s">
        <v>313</v>
      </c>
      <c r="K43" t="s">
        <v>609</v>
      </c>
    </row>
    <row r="44" spans="1:11" x14ac:dyDescent="0.25">
      <c r="A44" s="7" t="s">
        <v>228</v>
      </c>
      <c r="B44" s="7" t="s">
        <v>99</v>
      </c>
      <c r="C44" s="7" t="s">
        <v>173</v>
      </c>
      <c r="D44" t="s">
        <v>658</v>
      </c>
      <c r="K44" t="s">
        <v>571</v>
      </c>
    </row>
    <row r="45" spans="1:11" x14ac:dyDescent="0.25">
      <c r="A45" s="7" t="s">
        <v>229</v>
      </c>
      <c r="B45" s="7" t="s">
        <v>100</v>
      </c>
      <c r="C45" s="7" t="s">
        <v>174</v>
      </c>
      <c r="D45" t="s">
        <v>314</v>
      </c>
      <c r="K45" t="s">
        <v>621</v>
      </c>
    </row>
    <row r="46" spans="1:11" x14ac:dyDescent="0.25">
      <c r="A46" s="7" t="s">
        <v>230</v>
      </c>
      <c r="B46" s="7" t="s">
        <v>101</v>
      </c>
      <c r="C46" s="7" t="s">
        <v>101</v>
      </c>
      <c r="D46" t="s">
        <v>480</v>
      </c>
      <c r="K46" t="s">
        <v>608</v>
      </c>
    </row>
    <row r="47" spans="1:11" x14ac:dyDescent="0.25">
      <c r="A47" s="7" t="s">
        <v>231</v>
      </c>
      <c r="B47" s="7" t="s">
        <v>102</v>
      </c>
      <c r="C47" t="s">
        <v>175</v>
      </c>
      <c r="D47" t="s">
        <v>315</v>
      </c>
      <c r="K47" t="s">
        <v>598</v>
      </c>
    </row>
    <row r="48" spans="1:11" x14ac:dyDescent="0.25">
      <c r="A48" s="7" t="s">
        <v>232</v>
      </c>
      <c r="B48" s="7" t="s">
        <v>103</v>
      </c>
      <c r="C48" s="7" t="s">
        <v>176</v>
      </c>
      <c r="D48" t="s">
        <v>316</v>
      </c>
      <c r="K48" t="s">
        <v>611</v>
      </c>
    </row>
    <row r="49" spans="1:11" x14ac:dyDescent="0.25">
      <c r="A49" s="7" t="s">
        <v>233</v>
      </c>
      <c r="B49" s="7" t="s">
        <v>104</v>
      </c>
      <c r="C49" s="7" t="s">
        <v>177</v>
      </c>
      <c r="D49" t="s">
        <v>317</v>
      </c>
      <c r="K49" t="s">
        <v>560</v>
      </c>
    </row>
    <row r="50" spans="1:11" x14ac:dyDescent="0.25">
      <c r="A50" s="7" t="s">
        <v>234</v>
      </c>
      <c r="B50" s="7" t="s">
        <v>105</v>
      </c>
      <c r="C50" s="7" t="s">
        <v>730</v>
      </c>
      <c r="D50" t="s">
        <v>659</v>
      </c>
      <c r="K50" t="s">
        <v>566</v>
      </c>
    </row>
    <row r="51" spans="1:11" x14ac:dyDescent="0.25">
      <c r="A51" s="7" t="s">
        <v>235</v>
      </c>
      <c r="B51" s="7" t="s">
        <v>106</v>
      </c>
      <c r="C51" s="7" t="s">
        <v>731</v>
      </c>
      <c r="D51" t="s">
        <v>318</v>
      </c>
      <c r="K51" t="s">
        <v>577</v>
      </c>
    </row>
    <row r="52" spans="1:11" x14ac:dyDescent="0.25">
      <c r="A52" s="7" t="s">
        <v>236</v>
      </c>
      <c r="B52" s="7" t="s">
        <v>107</v>
      </c>
      <c r="C52" s="7" t="s">
        <v>184</v>
      </c>
      <c r="D52" t="s">
        <v>481</v>
      </c>
      <c r="K52" t="s">
        <v>582</v>
      </c>
    </row>
    <row r="53" spans="1:11" x14ac:dyDescent="0.25">
      <c r="A53" s="7" t="s">
        <v>237</v>
      </c>
      <c r="B53" s="7" t="s">
        <v>108</v>
      </c>
      <c r="C53" s="7" t="s">
        <v>184</v>
      </c>
      <c r="D53" t="s">
        <v>319</v>
      </c>
      <c r="K53" t="s">
        <v>574</v>
      </c>
    </row>
    <row r="54" spans="1:11" x14ac:dyDescent="0.25">
      <c r="A54" s="7" t="s">
        <v>238</v>
      </c>
      <c r="B54" s="7" t="s">
        <v>109</v>
      </c>
      <c r="C54" s="7" t="s">
        <v>181</v>
      </c>
      <c r="D54" t="s">
        <v>482</v>
      </c>
      <c r="K54" t="s">
        <v>588</v>
      </c>
    </row>
    <row r="55" spans="1:11" x14ac:dyDescent="0.25">
      <c r="A55" s="7" t="s">
        <v>239</v>
      </c>
      <c r="B55" s="7" t="s">
        <v>110</v>
      </c>
      <c r="C55" s="7" t="s">
        <v>240</v>
      </c>
      <c r="D55" t="s">
        <v>660</v>
      </c>
      <c r="K55" t="s">
        <v>605</v>
      </c>
    </row>
    <row r="56" spans="1:11" x14ac:dyDescent="0.25">
      <c r="A56" s="7" t="s">
        <v>241</v>
      </c>
      <c r="B56" s="7" t="s">
        <v>242</v>
      </c>
      <c r="C56" s="7" t="s">
        <v>242</v>
      </c>
      <c r="D56" s="4" t="s">
        <v>483</v>
      </c>
      <c r="K56" t="s">
        <v>586</v>
      </c>
    </row>
    <row r="57" spans="1:11" x14ac:dyDescent="0.25">
      <c r="A57" s="7" t="s">
        <v>243</v>
      </c>
      <c r="B57" s="7" t="s">
        <v>111</v>
      </c>
      <c r="C57" s="7" t="s">
        <v>167</v>
      </c>
      <c r="D57" t="s">
        <v>484</v>
      </c>
      <c r="K57" t="s">
        <v>558</v>
      </c>
    </row>
    <row r="58" spans="1:11" x14ac:dyDescent="0.25">
      <c r="A58" s="7" t="s">
        <v>244</v>
      </c>
      <c r="B58" s="7" t="s">
        <v>112</v>
      </c>
      <c r="C58" s="7" t="s">
        <v>182</v>
      </c>
      <c r="D58" t="s">
        <v>320</v>
      </c>
      <c r="K58" t="s">
        <v>584</v>
      </c>
    </row>
    <row r="59" spans="1:11" x14ac:dyDescent="0.25">
      <c r="A59" s="7" t="s">
        <v>245</v>
      </c>
      <c r="B59" s="7" t="s">
        <v>113</v>
      </c>
      <c r="C59" s="7" t="s">
        <v>113</v>
      </c>
      <c r="D59" t="s">
        <v>485</v>
      </c>
      <c r="K59" t="s">
        <v>590</v>
      </c>
    </row>
    <row r="60" spans="1:11" x14ac:dyDescent="0.25">
      <c r="A60" s="7" t="s">
        <v>246</v>
      </c>
      <c r="B60" s="7" t="s">
        <v>114</v>
      </c>
      <c r="C60" s="7" t="s">
        <v>113</v>
      </c>
      <c r="D60" t="s">
        <v>486</v>
      </c>
      <c r="K60" t="s">
        <v>614</v>
      </c>
    </row>
    <row r="61" spans="1:11" x14ac:dyDescent="0.25">
      <c r="A61" s="7" t="s">
        <v>247</v>
      </c>
      <c r="B61" s="7" t="s">
        <v>115</v>
      </c>
      <c r="C61" s="7" t="s">
        <v>115</v>
      </c>
      <c r="D61" t="s">
        <v>321</v>
      </c>
      <c r="K61" t="s">
        <v>564</v>
      </c>
    </row>
    <row r="62" spans="1:11" x14ac:dyDescent="0.25">
      <c r="A62" s="7" t="s">
        <v>248</v>
      </c>
      <c r="B62" s="7" t="s">
        <v>116</v>
      </c>
      <c r="C62" s="7" t="s">
        <v>251</v>
      </c>
      <c r="D62" s="4" t="s">
        <v>322</v>
      </c>
      <c r="K62" t="s">
        <v>579</v>
      </c>
    </row>
    <row r="63" spans="1:11" x14ac:dyDescent="0.25">
      <c r="A63" s="7" t="s">
        <v>249</v>
      </c>
      <c r="B63" s="7" t="s">
        <v>117</v>
      </c>
      <c r="C63" s="7" t="s">
        <v>178</v>
      </c>
      <c r="D63" t="s">
        <v>323</v>
      </c>
      <c r="K63" t="s">
        <v>617</v>
      </c>
    </row>
    <row r="64" spans="1:11" x14ac:dyDescent="0.25">
      <c r="A64" s="7" t="s">
        <v>250</v>
      </c>
      <c r="B64" s="7" t="s">
        <v>118</v>
      </c>
      <c r="C64" s="7" t="s">
        <v>251</v>
      </c>
      <c r="D64" t="s">
        <v>324</v>
      </c>
      <c r="K64" t="s">
        <v>561</v>
      </c>
    </row>
    <row r="65" spans="1:11" x14ac:dyDescent="0.25">
      <c r="A65" s="7" t="s">
        <v>252</v>
      </c>
      <c r="B65" s="7" t="s">
        <v>119</v>
      </c>
      <c r="C65" s="7" t="s">
        <v>251</v>
      </c>
      <c r="D65" t="s">
        <v>325</v>
      </c>
      <c r="K65" t="s">
        <v>607</v>
      </c>
    </row>
    <row r="66" spans="1:11" x14ac:dyDescent="0.25">
      <c r="A66" s="7" t="s">
        <v>253</v>
      </c>
      <c r="B66" s="7" t="s">
        <v>120</v>
      </c>
      <c r="C66" s="7" t="s">
        <v>251</v>
      </c>
      <c r="D66" t="s">
        <v>326</v>
      </c>
      <c r="K66" t="s">
        <v>594</v>
      </c>
    </row>
    <row r="67" spans="1:11" x14ac:dyDescent="0.25">
      <c r="A67" s="7" t="s">
        <v>254</v>
      </c>
      <c r="B67" s="7" t="s">
        <v>121</v>
      </c>
      <c r="C67" s="7" t="s">
        <v>251</v>
      </c>
      <c r="D67" t="s">
        <v>661</v>
      </c>
      <c r="K67" t="s">
        <v>610</v>
      </c>
    </row>
    <row r="68" spans="1:11" x14ac:dyDescent="0.25">
      <c r="A68" s="7" t="s">
        <v>255</v>
      </c>
      <c r="B68" s="7" t="s">
        <v>122</v>
      </c>
      <c r="C68" s="7" t="s">
        <v>256</v>
      </c>
      <c r="D68" s="4" t="s">
        <v>327</v>
      </c>
      <c r="K68" t="s">
        <v>601</v>
      </c>
    </row>
    <row r="69" spans="1:11" x14ac:dyDescent="0.25">
      <c r="A69" s="7" t="s">
        <v>257</v>
      </c>
      <c r="B69" s="7" t="s">
        <v>123</v>
      </c>
      <c r="C69" s="7" t="s">
        <v>123</v>
      </c>
      <c r="D69" t="s">
        <v>662</v>
      </c>
      <c r="K69" t="s">
        <v>580</v>
      </c>
    </row>
    <row r="70" spans="1:11" x14ac:dyDescent="0.25">
      <c r="A70" s="7" t="s">
        <v>258</v>
      </c>
      <c r="B70" s="7" t="s">
        <v>124</v>
      </c>
      <c r="C70" s="7" t="s">
        <v>183</v>
      </c>
      <c r="D70" t="s">
        <v>328</v>
      </c>
    </row>
    <row r="71" spans="1:11" x14ac:dyDescent="0.25">
      <c r="A71" s="7" t="s">
        <v>259</v>
      </c>
      <c r="B71" s="7" t="s">
        <v>260</v>
      </c>
      <c r="C71" s="7" t="s">
        <v>261</v>
      </c>
      <c r="D71" t="s">
        <v>329</v>
      </c>
    </row>
    <row r="72" spans="1:11" x14ac:dyDescent="0.25">
      <c r="A72" s="7" t="s">
        <v>262</v>
      </c>
      <c r="B72" s="7" t="s">
        <v>263</v>
      </c>
      <c r="C72" s="7" t="s">
        <v>261</v>
      </c>
      <c r="D72" t="s">
        <v>330</v>
      </c>
    </row>
    <row r="73" spans="1:11" x14ac:dyDescent="0.25">
      <c r="A73" s="7" t="s">
        <v>264</v>
      </c>
      <c r="B73" s="7" t="s">
        <v>265</v>
      </c>
      <c r="C73" s="7" t="s">
        <v>261</v>
      </c>
      <c r="D73" t="s">
        <v>331</v>
      </c>
    </row>
    <row r="74" spans="1:11" x14ac:dyDescent="0.25">
      <c r="A74" s="7" t="s">
        <v>266</v>
      </c>
      <c r="B74" s="7" t="s">
        <v>267</v>
      </c>
      <c r="C74" s="7" t="s">
        <v>261</v>
      </c>
      <c r="D74" t="s">
        <v>487</v>
      </c>
    </row>
    <row r="75" spans="1:11" x14ac:dyDescent="0.25">
      <c r="A75" s="7" t="s">
        <v>268</v>
      </c>
      <c r="B75" s="7" t="s">
        <v>269</v>
      </c>
      <c r="C75" s="7" t="s">
        <v>173</v>
      </c>
      <c r="D75" t="s">
        <v>332</v>
      </c>
    </row>
    <row r="76" spans="1:11" x14ac:dyDescent="0.25">
      <c r="A76" s="7" t="s">
        <v>270</v>
      </c>
      <c r="B76" s="7" t="s">
        <v>271</v>
      </c>
      <c r="C76" s="7" t="s">
        <v>173</v>
      </c>
      <c r="D76" t="s">
        <v>488</v>
      </c>
    </row>
    <row r="77" spans="1:11" x14ac:dyDescent="0.25">
      <c r="A77" s="7" t="s">
        <v>272</v>
      </c>
      <c r="B77" s="7" t="s">
        <v>273</v>
      </c>
      <c r="C77" s="7" t="s">
        <v>274</v>
      </c>
      <c r="D77" t="s">
        <v>333</v>
      </c>
    </row>
    <row r="78" spans="1:11" x14ac:dyDescent="0.25">
      <c r="A78" s="7" t="s">
        <v>275</v>
      </c>
      <c r="B78" s="7" t="s">
        <v>276</v>
      </c>
      <c r="C78" s="7" t="s">
        <v>274</v>
      </c>
      <c r="D78" t="s">
        <v>489</v>
      </c>
    </row>
    <row r="79" spans="1:11" x14ac:dyDescent="0.25">
      <c r="C79" s="7"/>
      <c r="D79" t="s">
        <v>334</v>
      </c>
    </row>
    <row r="80" spans="1:11" x14ac:dyDescent="0.25">
      <c r="C80" s="7"/>
      <c r="D80" t="s">
        <v>490</v>
      </c>
    </row>
    <row r="81" spans="3:4" x14ac:dyDescent="0.25">
      <c r="C81" s="7"/>
      <c r="D81" t="s">
        <v>335</v>
      </c>
    </row>
    <row r="82" spans="3:4" x14ac:dyDescent="0.25">
      <c r="C82" s="7"/>
      <c r="D82" t="s">
        <v>336</v>
      </c>
    </row>
    <row r="83" spans="3:4" x14ac:dyDescent="0.25">
      <c r="C83" s="7"/>
      <c r="D83" t="s">
        <v>663</v>
      </c>
    </row>
    <row r="84" spans="3:4" x14ac:dyDescent="0.25">
      <c r="C84" s="7"/>
      <c r="D84" t="s">
        <v>491</v>
      </c>
    </row>
    <row r="85" spans="3:4" x14ac:dyDescent="0.25">
      <c r="C85" s="7"/>
      <c r="D85" t="s">
        <v>337</v>
      </c>
    </row>
    <row r="86" spans="3:4" x14ac:dyDescent="0.25">
      <c r="C86" s="7"/>
      <c r="D86" t="s">
        <v>338</v>
      </c>
    </row>
    <row r="87" spans="3:4" x14ac:dyDescent="0.25">
      <c r="C87" s="7"/>
      <c r="D87" t="s">
        <v>339</v>
      </c>
    </row>
    <row r="88" spans="3:4" x14ac:dyDescent="0.25">
      <c r="C88" s="7"/>
      <c r="D88" t="s">
        <v>492</v>
      </c>
    </row>
    <row r="89" spans="3:4" x14ac:dyDescent="0.25">
      <c r="C89" s="7"/>
      <c r="D89" t="s">
        <v>493</v>
      </c>
    </row>
    <row r="90" spans="3:4" x14ac:dyDescent="0.25">
      <c r="C90" s="7"/>
      <c r="D90" t="s">
        <v>664</v>
      </c>
    </row>
    <row r="91" spans="3:4" x14ac:dyDescent="0.25">
      <c r="C91" s="7"/>
      <c r="D91" t="s">
        <v>340</v>
      </c>
    </row>
    <row r="92" spans="3:4" x14ac:dyDescent="0.25">
      <c r="C92" s="7"/>
      <c r="D92" t="s">
        <v>341</v>
      </c>
    </row>
    <row r="93" spans="3:4" x14ac:dyDescent="0.25">
      <c r="C93" s="7"/>
      <c r="D93" t="s">
        <v>342</v>
      </c>
    </row>
    <row r="94" spans="3:4" x14ac:dyDescent="0.25">
      <c r="C94" s="7"/>
      <c r="D94" t="s">
        <v>741</v>
      </c>
    </row>
    <row r="95" spans="3:4" x14ac:dyDescent="0.25">
      <c r="C95" s="7"/>
      <c r="D95" t="s">
        <v>343</v>
      </c>
    </row>
    <row r="96" spans="3:4" x14ac:dyDescent="0.25">
      <c r="C96" s="7"/>
      <c r="D96" t="s">
        <v>344</v>
      </c>
    </row>
    <row r="97" spans="3:4" x14ac:dyDescent="0.25">
      <c r="C97" s="7"/>
      <c r="D97" t="s">
        <v>665</v>
      </c>
    </row>
    <row r="98" spans="3:4" x14ac:dyDescent="0.25">
      <c r="C98" s="7"/>
      <c r="D98" t="s">
        <v>345</v>
      </c>
    </row>
    <row r="99" spans="3:4" x14ac:dyDescent="0.25">
      <c r="C99" s="7"/>
      <c r="D99" t="s">
        <v>346</v>
      </c>
    </row>
    <row r="100" spans="3:4" x14ac:dyDescent="0.25">
      <c r="C100" s="7"/>
      <c r="D100" t="s">
        <v>347</v>
      </c>
    </row>
    <row r="101" spans="3:4" x14ac:dyDescent="0.25">
      <c r="D101" t="s">
        <v>348</v>
      </c>
    </row>
    <row r="102" spans="3:4" x14ac:dyDescent="0.25">
      <c r="D102" t="s">
        <v>666</v>
      </c>
    </row>
    <row r="103" spans="3:4" x14ac:dyDescent="0.25">
      <c r="D103" t="s">
        <v>349</v>
      </c>
    </row>
    <row r="104" spans="3:4" x14ac:dyDescent="0.25">
      <c r="D104" t="s">
        <v>350</v>
      </c>
    </row>
    <row r="105" spans="3:4" x14ac:dyDescent="0.25">
      <c r="D105" t="s">
        <v>667</v>
      </c>
    </row>
    <row r="106" spans="3:4" x14ac:dyDescent="0.25">
      <c r="D106" t="s">
        <v>742</v>
      </c>
    </row>
    <row r="107" spans="3:4" x14ac:dyDescent="0.25">
      <c r="D107" t="s">
        <v>351</v>
      </c>
    </row>
    <row r="108" spans="3:4" x14ac:dyDescent="0.25">
      <c r="D108" t="s">
        <v>352</v>
      </c>
    </row>
    <row r="109" spans="3:4" x14ac:dyDescent="0.25">
      <c r="D109" t="s">
        <v>353</v>
      </c>
    </row>
    <row r="110" spans="3:4" x14ac:dyDescent="0.25">
      <c r="D110" t="s">
        <v>354</v>
      </c>
    </row>
    <row r="111" spans="3:4" x14ac:dyDescent="0.25">
      <c r="D111" t="s">
        <v>355</v>
      </c>
    </row>
    <row r="112" spans="3:4" x14ac:dyDescent="0.25">
      <c r="D112" t="s">
        <v>356</v>
      </c>
    </row>
    <row r="113" spans="4:4" x14ac:dyDescent="0.25">
      <c r="D113" t="s">
        <v>357</v>
      </c>
    </row>
    <row r="114" spans="4:4" x14ac:dyDescent="0.25">
      <c r="D114" t="s">
        <v>668</v>
      </c>
    </row>
    <row r="115" spans="4:4" x14ac:dyDescent="0.25">
      <c r="D115" t="s">
        <v>358</v>
      </c>
    </row>
    <row r="116" spans="4:4" x14ac:dyDescent="0.25">
      <c r="D116" t="s">
        <v>494</v>
      </c>
    </row>
    <row r="117" spans="4:4" x14ac:dyDescent="0.25">
      <c r="D117" t="s">
        <v>495</v>
      </c>
    </row>
    <row r="118" spans="4:4" x14ac:dyDescent="0.25">
      <c r="D118" t="s">
        <v>359</v>
      </c>
    </row>
    <row r="119" spans="4:4" x14ac:dyDescent="0.25">
      <c r="D119" t="s">
        <v>496</v>
      </c>
    </row>
    <row r="120" spans="4:4" x14ac:dyDescent="0.25">
      <c r="D120" t="s">
        <v>360</v>
      </c>
    </row>
    <row r="121" spans="4:4" x14ac:dyDescent="0.25">
      <c r="D121" t="s">
        <v>361</v>
      </c>
    </row>
    <row r="122" spans="4:4" x14ac:dyDescent="0.25">
      <c r="D122" t="s">
        <v>362</v>
      </c>
    </row>
    <row r="123" spans="4:4" x14ac:dyDescent="0.25">
      <c r="D123" t="s">
        <v>497</v>
      </c>
    </row>
    <row r="124" spans="4:4" x14ac:dyDescent="0.25">
      <c r="D124" t="s">
        <v>363</v>
      </c>
    </row>
    <row r="125" spans="4:4" x14ac:dyDescent="0.25">
      <c r="D125" t="s">
        <v>364</v>
      </c>
    </row>
    <row r="126" spans="4:4" x14ac:dyDescent="0.25">
      <c r="D126" t="s">
        <v>365</v>
      </c>
    </row>
    <row r="127" spans="4:4" x14ac:dyDescent="0.25">
      <c r="D127" t="s">
        <v>498</v>
      </c>
    </row>
    <row r="128" spans="4:4" x14ac:dyDescent="0.25">
      <c r="D128" t="s">
        <v>669</v>
      </c>
    </row>
    <row r="129" spans="4:4" x14ac:dyDescent="0.25">
      <c r="D129" t="s">
        <v>366</v>
      </c>
    </row>
    <row r="130" spans="4:4" x14ac:dyDescent="0.25">
      <c r="D130" t="s">
        <v>367</v>
      </c>
    </row>
    <row r="131" spans="4:4" x14ac:dyDescent="0.25">
      <c r="D131" t="s">
        <v>368</v>
      </c>
    </row>
    <row r="132" spans="4:4" x14ac:dyDescent="0.25">
      <c r="D132" t="s">
        <v>499</v>
      </c>
    </row>
    <row r="133" spans="4:4" x14ac:dyDescent="0.25">
      <c r="D133" t="s">
        <v>500</v>
      </c>
    </row>
    <row r="134" spans="4:4" x14ac:dyDescent="0.25">
      <c r="D134" t="s">
        <v>369</v>
      </c>
    </row>
    <row r="135" spans="4:4" x14ac:dyDescent="0.25">
      <c r="D135" t="s">
        <v>670</v>
      </c>
    </row>
    <row r="136" spans="4:4" x14ac:dyDescent="0.25">
      <c r="D136" t="s">
        <v>501</v>
      </c>
    </row>
    <row r="137" spans="4:4" x14ac:dyDescent="0.25">
      <c r="D137" t="s">
        <v>671</v>
      </c>
    </row>
    <row r="138" spans="4:4" x14ac:dyDescent="0.25">
      <c r="D138" t="s">
        <v>672</v>
      </c>
    </row>
    <row r="139" spans="4:4" x14ac:dyDescent="0.25">
      <c r="D139" t="s">
        <v>370</v>
      </c>
    </row>
    <row r="140" spans="4:4" x14ac:dyDescent="0.25">
      <c r="D140" t="s">
        <v>371</v>
      </c>
    </row>
    <row r="141" spans="4:4" x14ac:dyDescent="0.25">
      <c r="D141" t="s">
        <v>673</v>
      </c>
    </row>
    <row r="142" spans="4:4" x14ac:dyDescent="0.25">
      <c r="D142" t="s">
        <v>372</v>
      </c>
    </row>
    <row r="143" spans="4:4" x14ac:dyDescent="0.25">
      <c r="D143" t="s">
        <v>674</v>
      </c>
    </row>
    <row r="144" spans="4:4" x14ac:dyDescent="0.25">
      <c r="D144" t="s">
        <v>373</v>
      </c>
    </row>
    <row r="145" spans="4:4" x14ac:dyDescent="0.25">
      <c r="D145" t="s">
        <v>675</v>
      </c>
    </row>
    <row r="146" spans="4:4" x14ac:dyDescent="0.25">
      <c r="D146" t="s">
        <v>374</v>
      </c>
    </row>
    <row r="147" spans="4:4" x14ac:dyDescent="0.25">
      <c r="D147" t="s">
        <v>676</v>
      </c>
    </row>
    <row r="148" spans="4:4" x14ac:dyDescent="0.25">
      <c r="D148" t="s">
        <v>87</v>
      </c>
    </row>
    <row r="149" spans="4:4" x14ac:dyDescent="0.25">
      <c r="D149" t="s">
        <v>375</v>
      </c>
    </row>
    <row r="150" spans="4:4" x14ac:dyDescent="0.25">
      <c r="D150" t="s">
        <v>376</v>
      </c>
    </row>
    <row r="151" spans="4:4" x14ac:dyDescent="0.25">
      <c r="D151" t="s">
        <v>377</v>
      </c>
    </row>
    <row r="152" spans="4:4" x14ac:dyDescent="0.25">
      <c r="D152" t="s">
        <v>378</v>
      </c>
    </row>
    <row r="153" spans="4:4" x14ac:dyDescent="0.25">
      <c r="D153" t="s">
        <v>502</v>
      </c>
    </row>
    <row r="154" spans="4:4" x14ac:dyDescent="0.25">
      <c r="D154" t="s">
        <v>379</v>
      </c>
    </row>
    <row r="155" spans="4:4" x14ac:dyDescent="0.25">
      <c r="D155" t="s">
        <v>380</v>
      </c>
    </row>
    <row r="156" spans="4:4" x14ac:dyDescent="0.25">
      <c r="D156" t="s">
        <v>381</v>
      </c>
    </row>
    <row r="157" spans="4:4" x14ac:dyDescent="0.25">
      <c r="D157" t="s">
        <v>382</v>
      </c>
    </row>
    <row r="158" spans="4:4" x14ac:dyDescent="0.25">
      <c r="D158" t="s">
        <v>503</v>
      </c>
    </row>
    <row r="159" spans="4:4" x14ac:dyDescent="0.25">
      <c r="D159" t="s">
        <v>383</v>
      </c>
    </row>
    <row r="160" spans="4:4" x14ac:dyDescent="0.25">
      <c r="D160" t="s">
        <v>504</v>
      </c>
    </row>
    <row r="161" spans="4:4" x14ac:dyDescent="0.25">
      <c r="D161" t="s">
        <v>677</v>
      </c>
    </row>
    <row r="162" spans="4:4" x14ac:dyDescent="0.25">
      <c r="D162" t="s">
        <v>505</v>
      </c>
    </row>
    <row r="163" spans="4:4" x14ac:dyDescent="0.25">
      <c r="D163" t="s">
        <v>506</v>
      </c>
    </row>
    <row r="164" spans="4:4" x14ac:dyDescent="0.25">
      <c r="D164" t="s">
        <v>678</v>
      </c>
    </row>
    <row r="165" spans="4:4" x14ac:dyDescent="0.25">
      <c r="D165" t="s">
        <v>507</v>
      </c>
    </row>
    <row r="166" spans="4:4" x14ac:dyDescent="0.25">
      <c r="D166" t="s">
        <v>384</v>
      </c>
    </row>
    <row r="167" spans="4:4" x14ac:dyDescent="0.25">
      <c r="D167" t="s">
        <v>385</v>
      </c>
    </row>
    <row r="168" spans="4:4" x14ac:dyDescent="0.25">
      <c r="D168" t="s">
        <v>386</v>
      </c>
    </row>
    <row r="169" spans="4:4" x14ac:dyDescent="0.25">
      <c r="D169" t="s">
        <v>387</v>
      </c>
    </row>
    <row r="170" spans="4:4" x14ac:dyDescent="0.25">
      <c r="D170" t="s">
        <v>388</v>
      </c>
    </row>
    <row r="171" spans="4:4" x14ac:dyDescent="0.25">
      <c r="D171" t="s">
        <v>389</v>
      </c>
    </row>
    <row r="172" spans="4:4" x14ac:dyDescent="0.25">
      <c r="D172" t="s">
        <v>390</v>
      </c>
    </row>
    <row r="173" spans="4:4" x14ac:dyDescent="0.25">
      <c r="D173" t="s">
        <v>391</v>
      </c>
    </row>
    <row r="174" spans="4:4" x14ac:dyDescent="0.25">
      <c r="D174" t="s">
        <v>392</v>
      </c>
    </row>
    <row r="175" spans="4:4" x14ac:dyDescent="0.25">
      <c r="D175" t="s">
        <v>393</v>
      </c>
    </row>
    <row r="176" spans="4:4" x14ac:dyDescent="0.25">
      <c r="D176" t="s">
        <v>679</v>
      </c>
    </row>
    <row r="177" spans="4:4" x14ac:dyDescent="0.25">
      <c r="D177" t="s">
        <v>508</v>
      </c>
    </row>
    <row r="178" spans="4:4" x14ac:dyDescent="0.25">
      <c r="D178" t="s">
        <v>509</v>
      </c>
    </row>
    <row r="179" spans="4:4" x14ac:dyDescent="0.25">
      <c r="D179" t="s">
        <v>394</v>
      </c>
    </row>
    <row r="180" spans="4:4" x14ac:dyDescent="0.25">
      <c r="D180" t="s">
        <v>395</v>
      </c>
    </row>
    <row r="181" spans="4:4" x14ac:dyDescent="0.25">
      <c r="D181" t="s">
        <v>680</v>
      </c>
    </row>
    <row r="182" spans="4:4" x14ac:dyDescent="0.25">
      <c r="D182" t="s">
        <v>396</v>
      </c>
    </row>
    <row r="183" spans="4:4" x14ac:dyDescent="0.25">
      <c r="D183" t="s">
        <v>397</v>
      </c>
    </row>
    <row r="184" spans="4:4" x14ac:dyDescent="0.25">
      <c r="D184" t="s">
        <v>398</v>
      </c>
    </row>
    <row r="185" spans="4:4" x14ac:dyDescent="0.25">
      <c r="D185" t="s">
        <v>681</v>
      </c>
    </row>
    <row r="186" spans="4:4" x14ac:dyDescent="0.25">
      <c r="D186" t="s">
        <v>399</v>
      </c>
    </row>
    <row r="187" spans="4:4" x14ac:dyDescent="0.25">
      <c r="D187" t="s">
        <v>400</v>
      </c>
    </row>
    <row r="188" spans="4:4" x14ac:dyDescent="0.25">
      <c r="D188" t="s">
        <v>682</v>
      </c>
    </row>
    <row r="189" spans="4:4" x14ac:dyDescent="0.25">
      <c r="D189" t="s">
        <v>510</v>
      </c>
    </row>
    <row r="190" spans="4:4" x14ac:dyDescent="0.25">
      <c r="D190" t="s">
        <v>401</v>
      </c>
    </row>
    <row r="191" spans="4:4" x14ac:dyDescent="0.25">
      <c r="D191" t="s">
        <v>402</v>
      </c>
    </row>
    <row r="192" spans="4:4" x14ac:dyDescent="0.25">
      <c r="D192" t="s">
        <v>511</v>
      </c>
    </row>
    <row r="193" spans="4:4" x14ac:dyDescent="0.25">
      <c r="D193" t="s">
        <v>403</v>
      </c>
    </row>
    <row r="194" spans="4:4" x14ac:dyDescent="0.25">
      <c r="D194" t="s">
        <v>512</v>
      </c>
    </row>
    <row r="195" spans="4:4" x14ac:dyDescent="0.25">
      <c r="D195" t="s">
        <v>404</v>
      </c>
    </row>
    <row r="196" spans="4:4" x14ac:dyDescent="0.25">
      <c r="D196" t="s">
        <v>405</v>
      </c>
    </row>
    <row r="197" spans="4:4" x14ac:dyDescent="0.25">
      <c r="D197" t="s">
        <v>513</v>
      </c>
    </row>
    <row r="198" spans="4:4" x14ac:dyDescent="0.25">
      <c r="D198" t="s">
        <v>174</v>
      </c>
    </row>
    <row r="199" spans="4:4" x14ac:dyDescent="0.25">
      <c r="D199" t="s">
        <v>406</v>
      </c>
    </row>
    <row r="200" spans="4:4" x14ac:dyDescent="0.25">
      <c r="D200" t="s">
        <v>407</v>
      </c>
    </row>
    <row r="201" spans="4:4" x14ac:dyDescent="0.25">
      <c r="D201" t="s">
        <v>408</v>
      </c>
    </row>
    <row r="202" spans="4:4" x14ac:dyDescent="0.25">
      <c r="D202" t="s">
        <v>409</v>
      </c>
    </row>
    <row r="203" spans="4:4" x14ac:dyDescent="0.25">
      <c r="D203" t="s">
        <v>410</v>
      </c>
    </row>
    <row r="204" spans="4:4" x14ac:dyDescent="0.25">
      <c r="D204" t="s">
        <v>411</v>
      </c>
    </row>
    <row r="205" spans="4:4" x14ac:dyDescent="0.25">
      <c r="D205" t="s">
        <v>412</v>
      </c>
    </row>
    <row r="206" spans="4:4" x14ac:dyDescent="0.25">
      <c r="D206" t="s">
        <v>413</v>
      </c>
    </row>
    <row r="207" spans="4:4" x14ac:dyDescent="0.25">
      <c r="D207" t="s">
        <v>514</v>
      </c>
    </row>
    <row r="208" spans="4:4" x14ac:dyDescent="0.25">
      <c r="D208" t="s">
        <v>683</v>
      </c>
    </row>
    <row r="209" spans="4:4" x14ac:dyDescent="0.25">
      <c r="D209" t="s">
        <v>515</v>
      </c>
    </row>
    <row r="210" spans="4:4" x14ac:dyDescent="0.25">
      <c r="D210" t="s">
        <v>414</v>
      </c>
    </row>
    <row r="211" spans="4:4" x14ac:dyDescent="0.25">
      <c r="D211" t="s">
        <v>415</v>
      </c>
    </row>
    <row r="212" spans="4:4" x14ac:dyDescent="0.25">
      <c r="D212" t="s">
        <v>416</v>
      </c>
    </row>
    <row r="213" spans="4:4" x14ac:dyDescent="0.25">
      <c r="D213" t="s">
        <v>516</v>
      </c>
    </row>
    <row r="214" spans="4:4" x14ac:dyDescent="0.25">
      <c r="D214" t="s">
        <v>684</v>
      </c>
    </row>
    <row r="215" spans="4:4" x14ac:dyDescent="0.25">
      <c r="D215" t="s">
        <v>417</v>
      </c>
    </row>
    <row r="216" spans="4:4" x14ac:dyDescent="0.25">
      <c r="D216" t="s">
        <v>418</v>
      </c>
    </row>
    <row r="217" spans="4:4" x14ac:dyDescent="0.25">
      <c r="D217" t="s">
        <v>419</v>
      </c>
    </row>
    <row r="218" spans="4:4" x14ac:dyDescent="0.25">
      <c r="D218" t="s">
        <v>517</v>
      </c>
    </row>
    <row r="219" spans="4:4" x14ac:dyDescent="0.25">
      <c r="D219" t="s">
        <v>685</v>
      </c>
    </row>
    <row r="220" spans="4:4" x14ac:dyDescent="0.25">
      <c r="D220" t="s">
        <v>420</v>
      </c>
    </row>
    <row r="221" spans="4:4" x14ac:dyDescent="0.25">
      <c r="D221" t="s">
        <v>421</v>
      </c>
    </row>
    <row r="222" spans="4:4" x14ac:dyDescent="0.25">
      <c r="D222" t="s">
        <v>422</v>
      </c>
    </row>
    <row r="223" spans="4:4" x14ac:dyDescent="0.25">
      <c r="D223" t="s">
        <v>518</v>
      </c>
    </row>
    <row r="224" spans="4:4" x14ac:dyDescent="0.25">
      <c r="D224" t="s">
        <v>423</v>
      </c>
    </row>
    <row r="225" spans="4:4" x14ac:dyDescent="0.25">
      <c r="D225" t="s">
        <v>519</v>
      </c>
    </row>
    <row r="226" spans="4:4" x14ac:dyDescent="0.25">
      <c r="D226" t="s">
        <v>520</v>
      </c>
    </row>
    <row r="227" spans="4:4" x14ac:dyDescent="0.25">
      <c r="D227" t="s">
        <v>521</v>
      </c>
    </row>
    <row r="228" spans="4:4" x14ac:dyDescent="0.25">
      <c r="D228" t="s">
        <v>522</v>
      </c>
    </row>
    <row r="229" spans="4:4" x14ac:dyDescent="0.25">
      <c r="D229" t="s">
        <v>424</v>
      </c>
    </row>
    <row r="230" spans="4:4" x14ac:dyDescent="0.25">
      <c r="D230" t="s">
        <v>425</v>
      </c>
    </row>
    <row r="231" spans="4:4" x14ac:dyDescent="0.25">
      <c r="D231" t="s">
        <v>426</v>
      </c>
    </row>
    <row r="232" spans="4:4" x14ac:dyDescent="0.25">
      <c r="D232" t="s">
        <v>427</v>
      </c>
    </row>
    <row r="233" spans="4:4" x14ac:dyDescent="0.25">
      <c r="D233" t="s">
        <v>428</v>
      </c>
    </row>
    <row r="234" spans="4:4" x14ac:dyDescent="0.25">
      <c r="D234" t="s">
        <v>429</v>
      </c>
    </row>
    <row r="235" spans="4:4" x14ac:dyDescent="0.25">
      <c r="D235" t="s">
        <v>240</v>
      </c>
    </row>
    <row r="236" spans="4:4" x14ac:dyDescent="0.25">
      <c r="D236" t="s">
        <v>430</v>
      </c>
    </row>
    <row r="237" spans="4:4" x14ac:dyDescent="0.25">
      <c r="D237" t="s">
        <v>523</v>
      </c>
    </row>
    <row r="238" spans="4:4" x14ac:dyDescent="0.25">
      <c r="D238" t="s">
        <v>431</v>
      </c>
    </row>
    <row r="239" spans="4:4" x14ac:dyDescent="0.25">
      <c r="D239" t="s">
        <v>686</v>
      </c>
    </row>
    <row r="240" spans="4:4" x14ac:dyDescent="0.25">
      <c r="D240" t="s">
        <v>432</v>
      </c>
    </row>
    <row r="241" spans="4:4" x14ac:dyDescent="0.25">
      <c r="D241" t="s">
        <v>433</v>
      </c>
    </row>
    <row r="242" spans="4:4" x14ac:dyDescent="0.25">
      <c r="D242" t="s">
        <v>524</v>
      </c>
    </row>
    <row r="243" spans="4:4" x14ac:dyDescent="0.25">
      <c r="D243" t="s">
        <v>525</v>
      </c>
    </row>
    <row r="244" spans="4:4" x14ac:dyDescent="0.25">
      <c r="D244" t="s">
        <v>434</v>
      </c>
    </row>
    <row r="245" spans="4:4" x14ac:dyDescent="0.25">
      <c r="D245" t="s">
        <v>526</v>
      </c>
    </row>
    <row r="246" spans="4:4" x14ac:dyDescent="0.25">
      <c r="D246" t="s">
        <v>743</v>
      </c>
    </row>
    <row r="247" spans="4:4" x14ac:dyDescent="0.25">
      <c r="D247" t="s">
        <v>687</v>
      </c>
    </row>
    <row r="248" spans="4:4" x14ac:dyDescent="0.25">
      <c r="D248" t="s">
        <v>435</v>
      </c>
    </row>
    <row r="249" spans="4:4" x14ac:dyDescent="0.25">
      <c r="D249" t="s">
        <v>527</v>
      </c>
    </row>
    <row r="250" spans="4:4" x14ac:dyDescent="0.25">
      <c r="D250" t="s">
        <v>436</v>
      </c>
    </row>
    <row r="251" spans="4:4" x14ac:dyDescent="0.25">
      <c r="D251" t="s">
        <v>437</v>
      </c>
    </row>
    <row r="252" spans="4:4" x14ac:dyDescent="0.25">
      <c r="D252" t="s">
        <v>438</v>
      </c>
    </row>
    <row r="253" spans="4:4" x14ac:dyDescent="0.25">
      <c r="D253" t="s">
        <v>528</v>
      </c>
    </row>
    <row r="254" spans="4:4" x14ac:dyDescent="0.25">
      <c r="D254" t="s">
        <v>439</v>
      </c>
    </row>
    <row r="255" spans="4:4" x14ac:dyDescent="0.25">
      <c r="D255" t="s">
        <v>440</v>
      </c>
    </row>
    <row r="256" spans="4:4" x14ac:dyDescent="0.25">
      <c r="D256" t="s">
        <v>441</v>
      </c>
    </row>
    <row r="257" spans="4:4" x14ac:dyDescent="0.25">
      <c r="D257" t="s">
        <v>182</v>
      </c>
    </row>
    <row r="258" spans="4:4" x14ac:dyDescent="0.25">
      <c r="D258" t="s">
        <v>442</v>
      </c>
    </row>
    <row r="259" spans="4:4" x14ac:dyDescent="0.25">
      <c r="D259" t="s">
        <v>443</v>
      </c>
    </row>
    <row r="260" spans="4:4" x14ac:dyDescent="0.25">
      <c r="D260" t="s">
        <v>444</v>
      </c>
    </row>
    <row r="261" spans="4:4" x14ac:dyDescent="0.25">
      <c r="D261" t="s">
        <v>529</v>
      </c>
    </row>
    <row r="262" spans="4:4" x14ac:dyDescent="0.25">
      <c r="D262" t="s">
        <v>445</v>
      </c>
    </row>
    <row r="263" spans="4:4" x14ac:dyDescent="0.25">
      <c r="D263" t="s">
        <v>446</v>
      </c>
    </row>
    <row r="264" spans="4:4" x14ac:dyDescent="0.25">
      <c r="D264" t="s">
        <v>447</v>
      </c>
    </row>
    <row r="265" spans="4:4" x14ac:dyDescent="0.25">
      <c r="D265" t="s">
        <v>448</v>
      </c>
    </row>
    <row r="266" spans="4:4" x14ac:dyDescent="0.25">
      <c r="D266" t="s">
        <v>449</v>
      </c>
    </row>
    <row r="267" spans="4:4" x14ac:dyDescent="0.25">
      <c r="D267" t="s">
        <v>688</v>
      </c>
    </row>
    <row r="268" spans="4:4" x14ac:dyDescent="0.25">
      <c r="D268" t="s">
        <v>450</v>
      </c>
    </row>
    <row r="269" spans="4:4" x14ac:dyDescent="0.25">
      <c r="D269" t="s">
        <v>451</v>
      </c>
    </row>
    <row r="270" spans="4:4" x14ac:dyDescent="0.25">
      <c r="D270" t="s">
        <v>452</v>
      </c>
    </row>
    <row r="271" spans="4:4" x14ac:dyDescent="0.25">
      <c r="D271" t="s">
        <v>453</v>
      </c>
    </row>
    <row r="272" spans="4:4" x14ac:dyDescent="0.25">
      <c r="D272" t="s">
        <v>454</v>
      </c>
    </row>
    <row r="273" spans="4:4" x14ac:dyDescent="0.25">
      <c r="D273" t="s">
        <v>455</v>
      </c>
    </row>
    <row r="274" spans="4:4" x14ac:dyDescent="0.25">
      <c r="D274" t="s">
        <v>456</v>
      </c>
    </row>
    <row r="275" spans="4:4" x14ac:dyDescent="0.25">
      <c r="D275" t="s">
        <v>457</v>
      </c>
    </row>
    <row r="276" spans="4:4" x14ac:dyDescent="0.25">
      <c r="D276" t="s">
        <v>689</v>
      </c>
    </row>
    <row r="277" spans="4:4" x14ac:dyDescent="0.25">
      <c r="D277" t="s">
        <v>530</v>
      </c>
    </row>
    <row r="278" spans="4:4" x14ac:dyDescent="0.25">
      <c r="D278" t="s">
        <v>458</v>
      </c>
    </row>
    <row r="279" spans="4:4" x14ac:dyDescent="0.25">
      <c r="D279" t="s">
        <v>459</v>
      </c>
    </row>
    <row r="280" spans="4:4" x14ac:dyDescent="0.25">
      <c r="D280" t="s">
        <v>460</v>
      </c>
    </row>
    <row r="281" spans="4:4" x14ac:dyDescent="0.25">
      <c r="D281" t="s">
        <v>461</v>
      </c>
    </row>
    <row r="282" spans="4:4" x14ac:dyDescent="0.25">
      <c r="D282" t="s">
        <v>462</v>
      </c>
    </row>
    <row r="283" spans="4:4" x14ac:dyDescent="0.25">
      <c r="D283" t="s">
        <v>531</v>
      </c>
    </row>
    <row r="284" spans="4:4" x14ac:dyDescent="0.25">
      <c r="D284" t="s">
        <v>532</v>
      </c>
    </row>
    <row r="285" spans="4:4" x14ac:dyDescent="0.25">
      <c r="D285" t="s">
        <v>463</v>
      </c>
    </row>
    <row r="286" spans="4:4" x14ac:dyDescent="0.25">
      <c r="D286" t="s">
        <v>533</v>
      </c>
    </row>
    <row r="287" spans="4:4" x14ac:dyDescent="0.25">
      <c r="D287" t="s">
        <v>534</v>
      </c>
    </row>
    <row r="288" spans="4:4" x14ac:dyDescent="0.25">
      <c r="D288" t="s">
        <v>464</v>
      </c>
    </row>
    <row r="289" spans="4:4" x14ac:dyDescent="0.25">
      <c r="D289" t="s">
        <v>465</v>
      </c>
    </row>
    <row r="290" spans="4:4" x14ac:dyDescent="0.25">
      <c r="D290" t="s">
        <v>466</v>
      </c>
    </row>
    <row r="291" spans="4:4" x14ac:dyDescent="0.25">
      <c r="D291" t="s">
        <v>467</v>
      </c>
    </row>
    <row r="292" spans="4:4" x14ac:dyDescent="0.25">
      <c r="D292" t="s">
        <v>468</v>
      </c>
    </row>
    <row r="293" spans="4:4" x14ac:dyDescent="0.25">
      <c r="D293" t="s">
        <v>469</v>
      </c>
    </row>
    <row r="294" spans="4:4" x14ac:dyDescent="0.25">
      <c r="D294" t="s">
        <v>470</v>
      </c>
    </row>
    <row r="295" spans="4:4" x14ac:dyDescent="0.25">
      <c r="D295" t="s">
        <v>535</v>
      </c>
    </row>
    <row r="296" spans="4:4" x14ac:dyDescent="0.25">
      <c r="D296" t="s">
        <v>536</v>
      </c>
    </row>
  </sheetData>
  <autoFilter ref="D1:K293" xr:uid="{5FEFFF5A-A042-498D-B3C4-BF5F8D2BB4DE}"/>
  <phoneticPr fontId="37" type="noConversion"/>
  <conditionalFormatting sqref="A291:A1048576 A1:A79">
    <cfRule type="duplicateValues" dxfId="0" priority="1"/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295A8-E453-403A-A9BA-9F06E2BA3E15}">
  <dimension ref="A1:V17"/>
  <sheetViews>
    <sheetView workbookViewId="0">
      <selection activeCell="U4" sqref="U4"/>
    </sheetView>
  </sheetViews>
  <sheetFormatPr defaultRowHeight="15" x14ac:dyDescent="0.25"/>
  <cols>
    <col min="2" max="2" width="7.140625" customWidth="1"/>
    <col min="3" max="5" width="10.42578125" customWidth="1"/>
    <col min="6" max="6" width="19.7109375" customWidth="1"/>
    <col min="7" max="9" width="14.28515625" customWidth="1"/>
    <col min="10" max="10" width="8.140625" customWidth="1"/>
    <col min="11" max="11" width="14.28515625" customWidth="1"/>
    <col min="14" max="14" width="29.28515625" customWidth="1"/>
    <col min="15" max="18" width="14.28515625" customWidth="1"/>
    <col min="20" max="20" width="22" customWidth="1"/>
    <col min="21" max="21" width="20.140625" customWidth="1"/>
  </cols>
  <sheetData>
    <row r="1" spans="1:22" s="5" customFormat="1" ht="41.45" customHeight="1" x14ac:dyDescent="0.25">
      <c r="A1" s="5" t="s">
        <v>20</v>
      </c>
      <c r="B1" s="5" t="s">
        <v>30</v>
      </c>
      <c r="C1" s="5" t="s">
        <v>32</v>
      </c>
      <c r="D1" s="5" t="s">
        <v>43</v>
      </c>
      <c r="E1" s="5" t="s">
        <v>644</v>
      </c>
      <c r="F1" s="5" t="s">
        <v>23</v>
      </c>
      <c r="G1" s="5" t="s">
        <v>25</v>
      </c>
      <c r="H1" s="5" t="s">
        <v>49</v>
      </c>
      <c r="I1" s="5" t="s">
        <v>33</v>
      </c>
      <c r="J1" s="5" t="s">
        <v>42</v>
      </c>
      <c r="K1" s="5" t="s">
        <v>43</v>
      </c>
      <c r="N1" s="5" t="s">
        <v>721</v>
      </c>
      <c r="O1" s="5" t="s">
        <v>24</v>
      </c>
      <c r="P1" s="5" t="s">
        <v>26</v>
      </c>
      <c r="Q1" s="5" t="s">
        <v>31</v>
      </c>
      <c r="R1" s="5" t="s">
        <v>34</v>
      </c>
      <c r="S1" s="5" t="s">
        <v>799</v>
      </c>
      <c r="T1" s="6" t="s">
        <v>695</v>
      </c>
      <c r="U1" s="5" t="s">
        <v>5</v>
      </c>
      <c r="V1" s="5" t="s">
        <v>56</v>
      </c>
    </row>
    <row r="2" spans="1:22" ht="14.45" customHeight="1" x14ac:dyDescent="0.25">
      <c r="A2" t="s">
        <v>740</v>
      </c>
      <c r="D2" s="4" t="s">
        <v>1</v>
      </c>
      <c r="F2" s="4" t="s">
        <v>28</v>
      </c>
      <c r="G2" s="4" t="s">
        <v>35</v>
      </c>
      <c r="H2" s="4" t="s">
        <v>38</v>
      </c>
      <c r="I2" s="4" t="s">
        <v>129</v>
      </c>
      <c r="K2" s="4" t="s">
        <v>1</v>
      </c>
      <c r="N2" s="4" t="s">
        <v>726</v>
      </c>
      <c r="O2" s="4" t="s">
        <v>125</v>
      </c>
      <c r="P2" s="4" t="s">
        <v>0</v>
      </c>
      <c r="Q2" s="4" t="s">
        <v>152</v>
      </c>
      <c r="R2" s="4" t="s">
        <v>1</v>
      </c>
      <c r="S2" t="s">
        <v>800</v>
      </c>
      <c r="T2" t="s">
        <v>6</v>
      </c>
      <c r="U2" s="8" t="s">
        <v>154</v>
      </c>
      <c r="V2" s="4" t="s">
        <v>1</v>
      </c>
    </row>
    <row r="3" spans="1:22" x14ac:dyDescent="0.25">
      <c r="A3" t="s">
        <v>739</v>
      </c>
      <c r="B3">
        <v>2025</v>
      </c>
      <c r="C3" s="4" t="s">
        <v>46</v>
      </c>
      <c r="D3" s="4" t="s">
        <v>2</v>
      </c>
      <c r="E3" s="4" t="s">
        <v>645</v>
      </c>
      <c r="F3" s="4" t="s">
        <v>27</v>
      </c>
      <c r="G3" s="4" t="s">
        <v>3</v>
      </c>
      <c r="H3" s="4" t="s">
        <v>39</v>
      </c>
      <c r="I3" s="4" t="s">
        <v>130</v>
      </c>
      <c r="J3" s="4" t="s">
        <v>54</v>
      </c>
      <c r="K3" s="4" t="s">
        <v>2</v>
      </c>
      <c r="N3" s="4" t="s">
        <v>724</v>
      </c>
      <c r="O3" s="4" t="s">
        <v>126</v>
      </c>
      <c r="P3" s="4"/>
      <c r="Q3" s="4" t="s">
        <v>153</v>
      </c>
      <c r="R3" s="4" t="s">
        <v>2</v>
      </c>
      <c r="S3" t="s">
        <v>801</v>
      </c>
      <c r="T3" t="s">
        <v>7</v>
      </c>
      <c r="U3" s="8" t="s">
        <v>155</v>
      </c>
      <c r="V3" s="4" t="s">
        <v>2</v>
      </c>
    </row>
    <row r="4" spans="1:22" x14ac:dyDescent="0.25">
      <c r="B4">
        <v>2026</v>
      </c>
      <c r="C4" s="4" t="s">
        <v>47</v>
      </c>
      <c r="D4" s="4"/>
      <c r="E4" s="4" t="s">
        <v>646</v>
      </c>
      <c r="F4" s="4"/>
      <c r="G4" t="s">
        <v>537</v>
      </c>
      <c r="H4" s="4" t="s">
        <v>818</v>
      </c>
      <c r="I4" s="4" t="s">
        <v>131</v>
      </c>
      <c r="J4" s="4" t="s">
        <v>55</v>
      </c>
      <c r="K4" s="4"/>
      <c r="N4" s="4" t="s">
        <v>729</v>
      </c>
      <c r="O4" s="4" t="s">
        <v>127</v>
      </c>
      <c r="P4" s="4"/>
      <c r="Q4" s="4"/>
      <c r="R4" s="4"/>
      <c r="S4" t="s">
        <v>802</v>
      </c>
      <c r="T4" t="s">
        <v>8</v>
      </c>
      <c r="U4" s="4" t="s">
        <v>820</v>
      </c>
    </row>
    <row r="5" spans="1:22" x14ac:dyDescent="0.25">
      <c r="B5">
        <v>2027</v>
      </c>
      <c r="C5" s="4" t="s">
        <v>45</v>
      </c>
      <c r="D5" s="4"/>
      <c r="E5" s="4" t="s">
        <v>647</v>
      </c>
      <c r="F5" s="4"/>
      <c r="G5" s="4" t="s">
        <v>50</v>
      </c>
      <c r="H5" s="4" t="s">
        <v>538</v>
      </c>
      <c r="I5" s="1" t="s">
        <v>552</v>
      </c>
      <c r="K5" s="4"/>
      <c r="N5" s="4" t="s">
        <v>728</v>
      </c>
      <c r="O5" s="4" t="s">
        <v>128</v>
      </c>
      <c r="P5" s="4"/>
      <c r="Q5" s="4"/>
      <c r="R5" s="4"/>
      <c r="S5" t="s">
        <v>803</v>
      </c>
      <c r="T5" t="s">
        <v>9</v>
      </c>
      <c r="U5" s="4" t="s">
        <v>157</v>
      </c>
    </row>
    <row r="6" spans="1:22" x14ac:dyDescent="0.25">
      <c r="C6" s="4" t="s">
        <v>44</v>
      </c>
      <c r="E6" s="4" t="s">
        <v>648</v>
      </c>
      <c r="G6" s="4" t="s">
        <v>51</v>
      </c>
      <c r="H6" s="4" t="s">
        <v>539</v>
      </c>
      <c r="N6" s="4" t="s">
        <v>727</v>
      </c>
      <c r="O6" s="4" t="s">
        <v>650</v>
      </c>
      <c r="S6" t="s">
        <v>804</v>
      </c>
      <c r="T6" s="2" t="s">
        <v>10</v>
      </c>
      <c r="U6" s="4" t="s">
        <v>156</v>
      </c>
    </row>
    <row r="7" spans="1:22" x14ac:dyDescent="0.25">
      <c r="C7" s="4" t="s">
        <v>649</v>
      </c>
      <c r="G7" s="4" t="s">
        <v>52</v>
      </c>
      <c r="H7" s="4" t="s">
        <v>40</v>
      </c>
      <c r="N7" s="4" t="s">
        <v>722</v>
      </c>
      <c r="S7" t="s">
        <v>805</v>
      </c>
      <c r="T7" t="s">
        <v>11</v>
      </c>
    </row>
    <row r="8" spans="1:22" x14ac:dyDescent="0.25">
      <c r="G8" s="4" t="s">
        <v>53</v>
      </c>
      <c r="H8" s="4" t="s">
        <v>540</v>
      </c>
      <c r="N8" s="4" t="s">
        <v>723</v>
      </c>
      <c r="S8" t="s">
        <v>806</v>
      </c>
      <c r="T8" t="s">
        <v>12</v>
      </c>
    </row>
    <row r="9" spans="1:22" x14ac:dyDescent="0.25">
      <c r="G9" s="4"/>
      <c r="H9" s="4" t="s">
        <v>541</v>
      </c>
      <c r="N9" s="4" t="s">
        <v>725</v>
      </c>
      <c r="S9" t="s">
        <v>807</v>
      </c>
      <c r="T9" t="s">
        <v>13</v>
      </c>
    </row>
    <row r="10" spans="1:22" x14ac:dyDescent="0.25">
      <c r="S10" t="s">
        <v>808</v>
      </c>
      <c r="T10" t="s">
        <v>14</v>
      </c>
    </row>
    <row r="11" spans="1:22" x14ac:dyDescent="0.25">
      <c r="S11" t="s">
        <v>809</v>
      </c>
      <c r="T11" t="s">
        <v>15</v>
      </c>
    </row>
    <row r="12" spans="1:22" x14ac:dyDescent="0.25">
      <c r="S12" t="s">
        <v>810</v>
      </c>
      <c r="T12" t="s">
        <v>16</v>
      </c>
    </row>
    <row r="13" spans="1:22" x14ac:dyDescent="0.25">
      <c r="N13" s="4"/>
      <c r="S13" t="s">
        <v>811</v>
      </c>
      <c r="T13" s="3" t="s">
        <v>17</v>
      </c>
    </row>
    <row r="14" spans="1:22" x14ac:dyDescent="0.25">
      <c r="N14" s="4"/>
      <c r="S14" t="s">
        <v>812</v>
      </c>
      <c r="T14" s="3" t="s">
        <v>18</v>
      </c>
    </row>
    <row r="15" spans="1:22" x14ac:dyDescent="0.25">
      <c r="N15" s="4"/>
    </row>
    <row r="16" spans="1:22" x14ac:dyDescent="0.25">
      <c r="N16" s="4"/>
    </row>
    <row r="17" spans="14:14" x14ac:dyDescent="0.25">
      <c r="N17" s="4"/>
    </row>
  </sheetData>
  <autoFilter ref="B1:U1" xr:uid="{CEB295A8-E453-403A-A9BA-9F06E2BA3E15}"/>
  <phoneticPr fontId="1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Item</vt:lpstr>
      <vt:lpstr>PK cost </vt:lpstr>
      <vt:lpstr>Belk projection </vt:lpstr>
      <vt:lpstr>ValueSelect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Heather Zhu</dc:creator>
  <cp:lastModifiedBy>张莉</cp:lastModifiedBy>
  <dcterms:created xsi:type="dcterms:W3CDTF">2025-03-10T18:28:45Z</dcterms:created>
  <dcterms:modified xsi:type="dcterms:W3CDTF">2025-10-09T02:19:09Z</dcterms:modified>
</cp:coreProperties>
</file>