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D427E61-8147-4F1E-8DE2-19C7652FE3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6Q1-Feb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8" l="1"/>
  <c r="BG7" i="8"/>
  <c r="BA7" i="8"/>
  <c r="AX7" i="8"/>
  <c r="AU7" i="8"/>
  <c r="AR7" i="8"/>
  <c r="AP7" i="8"/>
  <c r="AN7" i="8"/>
  <c r="AL7" i="8"/>
  <c r="AH7" i="8"/>
  <c r="AC7" i="8"/>
  <c r="AD7" i="8" s="1"/>
  <c r="AF7" i="8" s="1"/>
  <c r="BG6" i="8"/>
  <c r="BA6" i="8"/>
  <c r="AX6" i="8"/>
  <c r="AU6" i="8"/>
  <c r="AR6" i="8"/>
  <c r="AP6" i="8"/>
  <c r="AN6" i="8"/>
  <c r="AL6" i="8"/>
  <c r="AH6" i="8"/>
  <c r="AC6" i="8"/>
  <c r="AD6" i="8" s="1"/>
  <c r="AF6" i="8" s="1"/>
  <c r="BG5" i="8"/>
  <c r="BA5" i="8"/>
  <c r="AX5" i="8"/>
  <c r="AU5" i="8"/>
  <c r="AR5" i="8"/>
  <c r="AP5" i="8"/>
  <c r="AN5" i="8"/>
  <c r="AL5" i="8"/>
  <c r="BB5" i="8" s="1"/>
  <c r="AH5" i="8"/>
  <c r="AC5" i="8"/>
  <c r="AD5" i="8" s="1"/>
  <c r="AF5" i="8" s="1"/>
  <c r="AH3" i="8"/>
  <c r="AH4" i="8"/>
  <c r="AI4" i="8" s="1"/>
  <c r="AH2" i="8"/>
  <c r="AI2" i="8" s="1"/>
  <c r="BJ7" i="8"/>
  <c r="BJ6" i="8"/>
  <c r="BJ5" i="8"/>
  <c r="BJ4" i="8"/>
  <c r="BG4" i="8"/>
  <c r="BA4" i="8"/>
  <c r="AX4" i="8"/>
  <c r="AU4" i="8"/>
  <c r="AR4" i="8"/>
  <c r="AP4" i="8"/>
  <c r="AN4" i="8"/>
  <c r="AL4" i="8"/>
  <c r="AD4" i="8"/>
  <c r="AF4" i="8" s="1"/>
  <c r="AC4" i="8"/>
  <c r="BJ3" i="8"/>
  <c r="BG3" i="8"/>
  <c r="BA3" i="8"/>
  <c r="AX3" i="8"/>
  <c r="AU3" i="8"/>
  <c r="AR3" i="8"/>
  <c r="AP3" i="8"/>
  <c r="AN3" i="8"/>
  <c r="AL3" i="8"/>
  <c r="AC3" i="8"/>
  <c r="AD3" i="8" s="1"/>
  <c r="AF3" i="8" s="1"/>
  <c r="BJ2" i="8"/>
  <c r="BG2" i="8"/>
  <c r="BA2" i="8"/>
  <c r="AX2" i="8"/>
  <c r="AU2" i="8"/>
  <c r="AR2" i="8"/>
  <c r="AP2" i="8"/>
  <c r="AN2" i="8"/>
  <c r="AL2" i="8"/>
  <c r="AC2" i="8"/>
  <c r="AD2" i="8" s="1"/>
  <c r="AF2" i="8" s="1"/>
  <c r="AI6" i="8" l="1"/>
  <c r="BB7" i="8"/>
  <c r="BB6" i="8"/>
  <c r="AJ6" i="8"/>
  <c r="BC6" i="8" s="1"/>
  <c r="BD6" i="8" s="1"/>
  <c r="AI7" i="8"/>
  <c r="AJ7" i="8" s="1"/>
  <c r="AI5" i="8"/>
  <c r="AJ5" i="8" s="1"/>
  <c r="BC5" i="8" s="1"/>
  <c r="BD5" i="8" s="1"/>
  <c r="AJ4" i="8"/>
  <c r="AJ2" i="8"/>
  <c r="BB2" i="8"/>
  <c r="BB3" i="8"/>
  <c r="BB4" i="8"/>
  <c r="AJ3" i="8"/>
  <c r="BI6" i="8" l="1"/>
  <c r="BC7" i="8"/>
  <c r="BD7" i="8" s="1"/>
  <c r="BC4" i="8"/>
  <c r="BI4" i="8" s="1"/>
  <c r="BC2" i="8"/>
  <c r="BI2" i="8" s="1"/>
  <c r="BC3" i="8"/>
  <c r="BI3" i="8" s="1"/>
  <c r="BI5" i="8"/>
  <c r="BI7" i="8"/>
  <c r="BD4" i="8" l="1"/>
  <c r="BD2" i="8"/>
  <c r="BD3" i="8"/>
  <c r="BJ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<sst xmlns="http://schemas.openxmlformats.org/spreadsheetml/2006/main" count="146" uniqueCount="79">
  <si>
    <t>Brand</t>
  </si>
  <si>
    <t>Package Type</t>
  </si>
  <si>
    <t>Licensor</t>
  </si>
  <si>
    <t>Normal</t>
  </si>
  <si>
    <t>COMFORTER (SET)</t>
  </si>
  <si>
    <t>Serta</t>
  </si>
  <si>
    <t>Serta Sheep 5.5%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</si>
  <si>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</si>
  <si>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</si>
  <si>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</si>
  <si>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</si>
  <si>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</si>
  <si>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</si>
  <si>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</si>
  <si>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</si>
  <si>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</si>
  <si>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</si>
  <si>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</si>
  <si>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</si>
  <si>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</si>
  <si>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</si>
  <si>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</si>
  <si>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</si>
  <si>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</si>
  <si>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</si>
  <si>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</si>
  <si>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</si>
  <si>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</si>
  <si>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</si>
  <si>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</si>
  <si>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</si>
  <si>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</si>
  <si>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</si>
  <si>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</si>
  <si>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</si>
  <si>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</si>
  <si>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</si>
  <si>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</si>
  <si>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</si>
  <si>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</si>
  <si>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</si>
  <si>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</si>
  <si>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</si>
  <si>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</si>
  <si>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</si>
  <si>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</si>
  <si>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</si>
  <si>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</si>
  <si>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</si>
  <si>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</si>
  <si>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</si>
  <si>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</si>
  <si>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</si>
  <si>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</si>
  <si>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</si>
  <si>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</si>
  <si>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</si>
  <si>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</si>
  <si>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</si>
  <si>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</si>
  <si>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</si>
  <si>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</si>
  <si>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</si>
  <si>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</si>
  <si>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</si>
  <si>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</si>
  <si>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</si>
  <si>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63x86"</t>
  </si>
  <si>
    <t>90x90"</t>
  </si>
  <si>
    <t>104x90"</t>
  </si>
  <si>
    <t>90gsm Prewash microfiber reversable solid colors; 12" Box quilted.  8Oz/Sq yd fiber Polyester filling (non-Bonded). Knife edge; wired VZB + inserts</t>
  </si>
  <si>
    <t>reversable solid colors</t>
  </si>
  <si>
    <t>Sertarest Solid Pre-washed Reversable DA Comforter</t>
  </si>
  <si>
    <t>Prewashed Reversable Solid Comf</t>
  </si>
  <si>
    <t>SHELL: 100% polyester woven; FILL: 100% polyester fiber</t>
  </si>
  <si>
    <t>9404.40.9022</t>
  </si>
  <si>
    <t>royalty</t>
  </si>
  <si>
    <t>NAVY/GREY</t>
    <phoneticPr fontId="12" type="noConversion"/>
  </si>
  <si>
    <t>BLK/GREY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</si>
</sst>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4" formatCode="[$$-481]#,##0.00\ ;[Red]\([$$-481]#,##0.00\)"/>
    <numFmt numFmtId="185" formatCode="0.0%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84" fontId="2" fillId="0" borderId="0"/>
    <xf numFmtId="184" fontId="10" fillId="0" borderId="0"/>
    <xf numFmtId="0" fontId="11" fillId="0" borderId="0"/>
    <xf numFmtId="0" fontId="1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0" fontId="4" fillId="0" borderId="1" xfId="0" applyFont="1" applyBorder="1" applyAlignment="1">
      <alignment wrapText="1"/>
    </xf>
    <xf numFmtId="10" fontId="7" fillId="0" borderId="1" xfId="0" applyNumberFormat="1" applyFont="1" applyBorder="1" applyAlignment="1">
      <alignment wrapText="1"/>
    </xf>
    <xf numFmtId="177" fontId="7" fillId="0" borderId="1" xfId="0" applyNumberFormat="1" applyFont="1" applyBorder="1" applyAlignment="1">
      <alignment wrapText="1"/>
    </xf>
    <xf numFmtId="185" fontId="7" fillId="0" borderId="0" xfId="0" applyNumberFormat="1" applyFont="1" applyAlignment="1">
      <alignment wrapText="1"/>
    </xf>
    <xf numFmtId="0" fontId="7" fillId="0" borderId="1" xfId="0" applyFont="1" applyBorder="1" applyAlignment="1">
      <alignment wrapText="1"/>
    </xf>
  </cellXfs>
  <cellStyles count="12">
    <cellStyle name="Currency 2" xfId="5" xr:uid="{2FAF1D55-D6CB-42D0-8B51-42EB00C03301}"/>
    <cellStyle name="Normal 129" xfId="8" xr:uid="{960D40E6-0551-4D28-89BC-A8C8C0828587}"/>
    <cellStyle name="Normal 2" xfId="4" xr:uid="{48B94C46-0AEB-498B-8577-219C43D37EB5}"/>
    <cellStyle name="Normal 2 18 2" xfId="1" xr:uid="{1BA08453-9F65-454B-A4A0-7177E70831F2}"/>
    <cellStyle name="Normal 3" xfId="7" xr:uid="{CB31F3C6-5FC2-443B-B1D3-828E86A504A9}"/>
    <cellStyle name="Normal 4" xfId="11" xr:uid="{D454DAA8-214D-432E-9F1C-8F490A4CAD1D}"/>
    <cellStyle name="Normal_Copy of Request For Quote -- updated by VV on 043008 FINAL FINAL (4) 2" xfId="9" xr:uid="{170E1056-5907-4D66-95C2-396100EDC324}"/>
    <cellStyle name="Percent 2" xfId="6" xr:uid="{E70589B9-27E6-48C2-9E75-E5CCCEF28152}"/>
    <cellStyle name="Style 1" xfId="3" xr:uid="{F4609D05-B161-47A5-8040-F8D4BA086F06}"/>
    <cellStyle name="常规" xfId="0" builtinId="0"/>
    <cellStyle name="常规 10" xfId="10" xr:uid="{15D1428B-6C31-4C4E-9E50-4CE05541004E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8"/>
  <sheetViews>
    <sheetView tabSelected="1" topLeftCell="G1" workbookViewId="0">
      <selection activeCell="J4" sqref="J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36.42578125" style="3" customWidth="1"/>
    <col min="11" max="11" width="8.42578125" style="53" customWidth="1"/>
    <col min="12" max="12" width="8.7109375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6" width="9.140625" style="3"/>
    <col min="57" max="58" width="9.140625" style="6"/>
    <col min="59" max="60" width="9.140625" style="3"/>
    <col min="61" max="61" width="10.140625" style="3" bestFit="1" customWidth="1"/>
    <col min="62" max="62" width="11.5703125" style="3" bestFit="1" customWidth="1"/>
    <col min="63" max="16384" width="9.140625" style="3"/>
  </cols>
  <sheetData>
    <row r="1" spans="1:62" ht="68.099999999999994" customHeight="1">
      <c r="A1" s="11" t="s">
        <v>7</v>
      </c>
      <c r="B1" s="11" t="s">
        <v>8</v>
      </c>
      <c r="C1" s="43" t="s">
        <v>9</v>
      </c>
      <c r="D1" s="44" t="s">
        <v>0</v>
      </c>
      <c r="E1" s="44" t="s">
        <v>2</v>
      </c>
      <c r="F1" s="13" t="s">
        <v>62</v>
      </c>
      <c r="G1" s="43" t="s">
        <v>10</v>
      </c>
      <c r="H1" s="12" t="s">
        <v>11</v>
      </c>
      <c r="I1" s="42" t="s">
        <v>64</v>
      </c>
      <c r="J1" s="12" t="s">
        <v>12</v>
      </c>
      <c r="K1" s="42" t="s">
        <v>66</v>
      </c>
      <c r="L1" s="12" t="s">
        <v>13</v>
      </c>
      <c r="M1" s="12" t="s">
        <v>14</v>
      </c>
      <c r="N1" s="43" t="s">
        <v>15</v>
      </c>
      <c r="O1" s="43" t="s">
        <v>16</v>
      </c>
      <c r="P1" s="43" t="s">
        <v>17</v>
      </c>
      <c r="Q1" s="42" t="s">
        <v>65</v>
      </c>
      <c r="R1" s="14" t="s">
        <v>18</v>
      </c>
      <c r="S1" s="15" t="s">
        <v>19</v>
      </c>
      <c r="T1" s="16" t="s">
        <v>20</v>
      </c>
      <c r="U1" s="17" t="s">
        <v>21</v>
      </c>
      <c r="V1" s="18" t="s">
        <v>22</v>
      </c>
      <c r="W1" s="19" t="s">
        <v>1</v>
      </c>
      <c r="X1" s="47" t="s">
        <v>23</v>
      </c>
      <c r="Y1" s="47" t="s">
        <v>24</v>
      </c>
      <c r="Z1" s="47" t="s">
        <v>25</v>
      </c>
      <c r="AA1" s="20" t="s">
        <v>26</v>
      </c>
      <c r="AB1" s="21" t="s">
        <v>27</v>
      </c>
      <c r="AC1" s="51" t="s">
        <v>28</v>
      </c>
      <c r="AD1" s="22" t="s">
        <v>29</v>
      </c>
      <c r="AE1" s="11" t="s">
        <v>30</v>
      </c>
      <c r="AF1" s="23" t="s">
        <v>31</v>
      </c>
      <c r="AG1" s="11" t="s">
        <v>32</v>
      </c>
      <c r="AH1" s="24" t="s">
        <v>33</v>
      </c>
      <c r="AI1" s="25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24" t="s">
        <v>40</v>
      </c>
      <c r="AP1" s="23" t="s">
        <v>41</v>
      </c>
      <c r="AQ1" s="49" t="s">
        <v>42</v>
      </c>
      <c r="AR1" s="23" t="s">
        <v>43</v>
      </c>
      <c r="AS1" s="19" t="s">
        <v>44</v>
      </c>
      <c r="AT1" s="24" t="s">
        <v>45</v>
      </c>
      <c r="AU1" s="23" t="s">
        <v>46</v>
      </c>
      <c r="AV1" s="45" t="s">
        <v>47</v>
      </c>
      <c r="AW1" s="24" t="s">
        <v>48</v>
      </c>
      <c r="AX1" s="23" t="s">
        <v>49</v>
      </c>
      <c r="AY1" s="45" t="s">
        <v>50</v>
      </c>
      <c r="AZ1" s="24" t="s">
        <v>51</v>
      </c>
      <c r="BA1" s="23" t="s">
        <v>52</v>
      </c>
      <c r="BB1" s="23" t="s">
        <v>53</v>
      </c>
      <c r="BC1" s="26" t="s">
        <v>54</v>
      </c>
      <c r="BD1" s="27" t="s">
        <v>55</v>
      </c>
      <c r="BE1" s="28" t="s">
        <v>56</v>
      </c>
      <c r="BF1" s="29" t="s">
        <v>57</v>
      </c>
      <c r="BG1" s="30" t="s">
        <v>58</v>
      </c>
      <c r="BH1" s="11" t="s">
        <v>59</v>
      </c>
      <c r="BI1" s="31" t="s">
        <v>60</v>
      </c>
      <c r="BJ1" s="31" t="s">
        <v>61</v>
      </c>
    </row>
    <row r="2" spans="1:62" ht="61.5" customHeight="1">
      <c r="A2" s="32">
        <v>1</v>
      </c>
      <c r="B2" s="1"/>
      <c r="C2" s="1"/>
      <c r="D2" s="1" t="s">
        <v>5</v>
      </c>
      <c r="E2" s="1" t="s">
        <v>6</v>
      </c>
      <c r="F2" s="1" t="s">
        <v>4</v>
      </c>
      <c r="G2" s="55" t="s">
        <v>71</v>
      </c>
      <c r="H2" s="55" t="s">
        <v>72</v>
      </c>
      <c r="I2" s="55" t="s">
        <v>73</v>
      </c>
      <c r="J2" s="55" t="s">
        <v>70</v>
      </c>
      <c r="K2" s="54" t="s">
        <v>74</v>
      </c>
      <c r="L2" s="1" t="s">
        <v>67</v>
      </c>
      <c r="M2" s="59" t="s">
        <v>77</v>
      </c>
      <c r="N2" s="1"/>
      <c r="O2" s="1"/>
      <c r="P2" s="1"/>
      <c r="Q2" s="1" t="s">
        <v>63</v>
      </c>
      <c r="R2" s="33"/>
      <c r="S2" s="34">
        <v>8.1</v>
      </c>
      <c r="T2" s="35">
        <v>0</v>
      </c>
      <c r="U2" s="36">
        <v>6.26</v>
      </c>
      <c r="V2" s="10"/>
      <c r="W2" s="1" t="s">
        <v>3</v>
      </c>
      <c r="X2" s="48">
        <v>53</v>
      </c>
      <c r="Y2" s="48">
        <v>53</v>
      </c>
      <c r="Z2" s="48">
        <v>28</v>
      </c>
      <c r="AA2" s="34">
        <v>1.25</v>
      </c>
      <c r="AB2" s="37">
        <v>2</v>
      </c>
      <c r="AC2" s="52">
        <f>IF(X2="","",X2*Y2*Z2/1000000)</f>
        <v>7.9000000000000001E-2</v>
      </c>
      <c r="AD2" s="38">
        <f>IF(AB2="","",65/AC2*AB2)</f>
        <v>1646</v>
      </c>
      <c r="AE2" s="1">
        <v>2250</v>
      </c>
      <c r="AF2" s="39">
        <f>IF(ISERROR(AE2/AD2),"",AE2/AD2)</f>
        <v>1.37</v>
      </c>
      <c r="AG2" s="1" t="s">
        <v>75</v>
      </c>
      <c r="AH2" s="56">
        <f>12.8%+30%</f>
        <v>0.42799999999999999</v>
      </c>
      <c r="AI2" s="39">
        <f>IF(ISERROR(U2*AH2),"",U2*AH2)</f>
        <v>2.68</v>
      </c>
      <c r="AJ2" s="39">
        <f t="shared" ref="AJ2:AJ4" si="0">IF(ISERROR(U2+AF2+AI2),"",U2+AF2+AI2)</f>
        <v>10.31</v>
      </c>
      <c r="AK2" s="40">
        <v>0.01</v>
      </c>
      <c r="AL2" s="39">
        <f t="shared" ref="AL2:AL4" si="1">IF(ISERROR(BE2*AK2),"",BE2*AK2)</f>
        <v>0.13</v>
      </c>
      <c r="AM2" s="40"/>
      <c r="AN2" s="39">
        <f t="shared" ref="AN2:AN4" si="2">IF(ISERROR(BE2*AM2),"",BE2*AM2)</f>
        <v>0</v>
      </c>
      <c r="AO2" s="40"/>
      <c r="AP2" s="39">
        <f t="shared" ref="AP2:AP4" si="3">IF(ISERROR(BE2*AO2),"",BE2*AO2)</f>
        <v>0</v>
      </c>
      <c r="AQ2" s="40"/>
      <c r="AR2" s="39">
        <f>IF(ISERROR(BE2*AQ2),"",BE2*AQ2)</f>
        <v>0</v>
      </c>
      <c r="AS2" s="55" t="s">
        <v>76</v>
      </c>
      <c r="AT2" s="56">
        <v>0.06</v>
      </c>
      <c r="AU2" s="39">
        <f t="shared" ref="AU2:AU4" si="4">IF(ISERROR(BE2*AT2),"",BE2*AT2)</f>
        <v>0.77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4" si="5">IF(ISERROR(AL2+AN2+AP2+AU2),"",AL2+AN2+AP2+AU2)</f>
        <v>0.9</v>
      </c>
      <c r="BC2" s="39">
        <f t="shared" ref="BC2:BC4" si="6">IF(ISERROR(AJ2+BB2),"",AJ2+BB2)</f>
        <v>11.21</v>
      </c>
      <c r="BD2" s="41">
        <f t="shared" ref="BD2:BD4" si="7">IF(ISERROR((BE2-BC2)/BE2),"",(BE2-BC2)/BE2)</f>
        <v>0.1208</v>
      </c>
      <c r="BE2" s="57">
        <v>12.75</v>
      </c>
      <c r="BF2" s="10">
        <v>24.99</v>
      </c>
      <c r="BG2" s="41">
        <f>IF(ISERROR((BF2-BE2)/BF2),"",(BF2-BE2)/BF2)</f>
        <v>0.48980000000000001</v>
      </c>
      <c r="BH2" s="9">
        <v>900</v>
      </c>
      <c r="BI2" s="39">
        <f>IF(ISERROR(BC2*BH2),"",BC2*BH2)</f>
        <v>10089</v>
      </c>
      <c r="BJ2" s="39">
        <f>IF(ISERROR(BE2*BH2),"",BE2*BH2)</f>
        <v>11475</v>
      </c>
    </row>
    <row r="3" spans="1:62" ht="61.5" customHeight="1">
      <c r="A3" s="32">
        <v>2</v>
      </c>
      <c r="B3" s="1"/>
      <c r="C3" s="1"/>
      <c r="D3" s="1" t="s">
        <v>5</v>
      </c>
      <c r="E3" s="1" t="s">
        <v>6</v>
      </c>
      <c r="F3" s="1" t="s">
        <v>4</v>
      </c>
      <c r="G3" s="55" t="s">
        <v>71</v>
      </c>
      <c r="H3" s="55" t="s">
        <v>72</v>
      </c>
      <c r="I3" s="55" t="s">
        <v>73</v>
      </c>
      <c r="J3" s="55" t="s">
        <v>70</v>
      </c>
      <c r="K3" s="54" t="s">
        <v>74</v>
      </c>
      <c r="L3" s="1" t="s">
        <v>68</v>
      </c>
      <c r="M3" s="59" t="s">
        <v>77</v>
      </c>
      <c r="N3" s="1"/>
      <c r="O3" s="1"/>
      <c r="P3" s="1"/>
      <c r="Q3" s="1" t="s">
        <v>63</v>
      </c>
      <c r="R3" s="33"/>
      <c r="S3" s="34">
        <v>8.1</v>
      </c>
      <c r="T3" s="35">
        <v>0</v>
      </c>
      <c r="U3" s="36">
        <v>7.8</v>
      </c>
      <c r="V3" s="10"/>
      <c r="W3" s="1" t="s">
        <v>3</v>
      </c>
      <c r="X3" s="48">
        <v>53</v>
      </c>
      <c r="Y3" s="48">
        <v>53</v>
      </c>
      <c r="Z3" s="48">
        <v>36</v>
      </c>
      <c r="AA3" s="34">
        <v>1.25</v>
      </c>
      <c r="AB3" s="9">
        <v>2</v>
      </c>
      <c r="AC3" s="52">
        <f t="shared" ref="AC3:AC4" si="8">IF(X3="","",X3*Y3*Z3/1000000)</f>
        <v>0.10100000000000001</v>
      </c>
      <c r="AD3" s="38">
        <f t="shared" ref="AD3:AD4" si="9">IF(AB3="","",65/AC3*AB3)</f>
        <v>1287</v>
      </c>
      <c r="AE3" s="1">
        <v>2250</v>
      </c>
      <c r="AF3" s="39">
        <f t="shared" ref="AF3:AF4" si="10">IF(ISERROR(AE3/AD3),"",AE3/AD3)</f>
        <v>1.75</v>
      </c>
      <c r="AG3" s="1" t="s">
        <v>75</v>
      </c>
      <c r="AH3" s="56">
        <f t="shared" ref="AH3:AH7" si="11">12.8%+30%</f>
        <v>0.42799999999999999</v>
      </c>
      <c r="AI3" s="39">
        <f>IF(ISERROR(U3*AH3),"",U3*AH3)</f>
        <v>3.34</v>
      </c>
      <c r="AJ3" s="39">
        <f t="shared" si="0"/>
        <v>12.89</v>
      </c>
      <c r="AK3" s="40">
        <v>0.01</v>
      </c>
      <c r="AL3" s="39">
        <f t="shared" si="1"/>
        <v>0.16</v>
      </c>
      <c r="AM3" s="40"/>
      <c r="AN3" s="39">
        <f t="shared" si="2"/>
        <v>0</v>
      </c>
      <c r="AO3" s="40"/>
      <c r="AP3" s="39">
        <f t="shared" si="3"/>
        <v>0</v>
      </c>
      <c r="AQ3" s="40"/>
      <c r="AR3" s="39">
        <f t="shared" ref="AR3:AR4" si="12">IF(ISERROR(BE3*AQ3),"",BE3*AQ3)</f>
        <v>0</v>
      </c>
      <c r="AS3" s="55" t="s">
        <v>76</v>
      </c>
      <c r="AT3" s="56">
        <v>0.06</v>
      </c>
      <c r="AU3" s="39">
        <f t="shared" si="4"/>
        <v>0.96</v>
      </c>
      <c r="AV3" s="39"/>
      <c r="AW3" s="40"/>
      <c r="AX3" s="39">
        <f t="shared" ref="AX3:AX4" si="13">IF(ISERROR(BE3*AW3),"",BE3*AW3)</f>
        <v>0</v>
      </c>
      <c r="AY3" s="39"/>
      <c r="AZ3" s="40"/>
      <c r="BA3" s="39">
        <f t="shared" ref="BA3:BA4" si="14">IF(ISERROR(BE3*AZ3),"",BE3*AZ3)</f>
        <v>0</v>
      </c>
      <c r="BB3" s="39">
        <f t="shared" si="5"/>
        <v>1.1200000000000001</v>
      </c>
      <c r="BC3" s="39">
        <f t="shared" si="6"/>
        <v>14.01</v>
      </c>
      <c r="BD3" s="41">
        <f t="shared" si="7"/>
        <v>0.1244</v>
      </c>
      <c r="BE3" s="57">
        <v>16</v>
      </c>
      <c r="BF3" s="10">
        <v>32.99</v>
      </c>
      <c r="BG3" s="41">
        <f t="shared" ref="BG3:BG4" si="15">IF(ISERROR((BF3-BE3)/BF3),"",(BF3-BE3)/BF3)</f>
        <v>0.51500000000000001</v>
      </c>
      <c r="BH3" s="9">
        <v>900</v>
      </c>
      <c r="BI3" s="39">
        <f t="shared" ref="BI3:BI7" si="16">IF(ISERROR(BC3*BH3),"",BC3*BH3)</f>
        <v>12609</v>
      </c>
      <c r="BJ3" s="39">
        <f t="shared" ref="BJ3:BJ7" si="17">IF(ISERROR(BE3*BH3),"",BE3*BH3)</f>
        <v>14400</v>
      </c>
    </row>
    <row r="4" spans="1:62" ht="61.5" customHeight="1">
      <c r="A4" s="32">
        <v>3</v>
      </c>
      <c r="B4" s="1"/>
      <c r="C4" s="1"/>
      <c r="D4" s="1" t="s">
        <v>5</v>
      </c>
      <c r="E4" s="1" t="s">
        <v>6</v>
      </c>
      <c r="F4" s="1" t="s">
        <v>4</v>
      </c>
      <c r="G4" s="55" t="s">
        <v>71</v>
      </c>
      <c r="H4" s="55" t="s">
        <v>72</v>
      </c>
      <c r="I4" s="55" t="s">
        <v>73</v>
      </c>
      <c r="J4" s="55" t="s">
        <v>70</v>
      </c>
      <c r="K4" s="54" t="s">
        <v>74</v>
      </c>
      <c r="L4" s="1" t="s">
        <v>69</v>
      </c>
      <c r="M4" s="59" t="s">
        <v>77</v>
      </c>
      <c r="N4" s="1"/>
      <c r="O4" s="1"/>
      <c r="P4" s="1"/>
      <c r="Q4" s="1" t="s">
        <v>63</v>
      </c>
      <c r="R4" s="33"/>
      <c r="S4" s="34">
        <v>8.1</v>
      </c>
      <c r="T4" s="35">
        <v>0</v>
      </c>
      <c r="U4" s="36">
        <v>9.1199999999999992</v>
      </c>
      <c r="V4" s="10"/>
      <c r="W4" s="1" t="s">
        <v>3</v>
      </c>
      <c r="X4" s="48">
        <v>53</v>
      </c>
      <c r="Y4" s="48">
        <v>53</v>
      </c>
      <c r="Z4" s="48">
        <v>40</v>
      </c>
      <c r="AA4" s="34">
        <v>1.25</v>
      </c>
      <c r="AB4" s="9">
        <v>2</v>
      </c>
      <c r="AC4" s="52">
        <f t="shared" si="8"/>
        <v>0.112</v>
      </c>
      <c r="AD4" s="38">
        <f t="shared" si="9"/>
        <v>1161</v>
      </c>
      <c r="AE4" s="1">
        <v>2250</v>
      </c>
      <c r="AF4" s="39">
        <f t="shared" si="10"/>
        <v>1.94</v>
      </c>
      <c r="AG4" s="1" t="s">
        <v>75</v>
      </c>
      <c r="AH4" s="56">
        <f t="shared" si="11"/>
        <v>0.42799999999999999</v>
      </c>
      <c r="AI4" s="39">
        <f t="shared" ref="AI4" si="18">IF(ISERROR(U4*AH4),"",U4*AH4)</f>
        <v>3.9</v>
      </c>
      <c r="AJ4" s="39">
        <f t="shared" si="0"/>
        <v>14.96</v>
      </c>
      <c r="AK4" s="40">
        <v>0.01</v>
      </c>
      <c r="AL4" s="39">
        <f t="shared" si="1"/>
        <v>0.18</v>
      </c>
      <c r="AM4" s="40"/>
      <c r="AN4" s="39">
        <f t="shared" si="2"/>
        <v>0</v>
      </c>
      <c r="AO4" s="40"/>
      <c r="AP4" s="39">
        <f t="shared" si="3"/>
        <v>0</v>
      </c>
      <c r="AQ4" s="40"/>
      <c r="AR4" s="39">
        <f t="shared" si="12"/>
        <v>0</v>
      </c>
      <c r="AS4" s="55" t="s">
        <v>76</v>
      </c>
      <c r="AT4" s="56">
        <v>0.06</v>
      </c>
      <c r="AU4" s="39">
        <f t="shared" si="4"/>
        <v>1.1100000000000001</v>
      </c>
      <c r="AV4" s="39"/>
      <c r="AW4" s="40"/>
      <c r="AX4" s="39">
        <f t="shared" si="13"/>
        <v>0</v>
      </c>
      <c r="AY4" s="39"/>
      <c r="AZ4" s="40"/>
      <c r="BA4" s="39">
        <f t="shared" si="14"/>
        <v>0</v>
      </c>
      <c r="BB4" s="39">
        <f t="shared" si="5"/>
        <v>1.29</v>
      </c>
      <c r="BC4" s="39">
        <f t="shared" si="6"/>
        <v>16.25</v>
      </c>
      <c r="BD4" s="41">
        <f t="shared" si="7"/>
        <v>0.1192</v>
      </c>
      <c r="BE4" s="57">
        <v>18.45</v>
      </c>
      <c r="BF4" s="10">
        <v>36.99</v>
      </c>
      <c r="BG4" s="41">
        <f t="shared" si="15"/>
        <v>0.50119999999999998</v>
      </c>
      <c r="BH4" s="9">
        <v>900</v>
      </c>
      <c r="BI4" s="39">
        <f t="shared" si="16"/>
        <v>14625</v>
      </c>
      <c r="BJ4" s="39">
        <f t="shared" si="17"/>
        <v>16605</v>
      </c>
    </row>
    <row r="5" spans="1:62" ht="63" customHeight="1">
      <c r="A5" s="32">
        <v>4</v>
      </c>
      <c r="B5" s="1"/>
      <c r="C5" s="1"/>
      <c r="D5" s="1" t="s">
        <v>5</v>
      </c>
      <c r="E5" s="1" t="s">
        <v>6</v>
      </c>
      <c r="F5" s="1" t="s">
        <v>4</v>
      </c>
      <c r="G5" s="55" t="s">
        <v>71</v>
      </c>
      <c r="H5" s="55" t="s">
        <v>72</v>
      </c>
      <c r="I5" s="55" t="s">
        <v>73</v>
      </c>
      <c r="J5" s="55" t="s">
        <v>70</v>
      </c>
      <c r="K5" s="54" t="s">
        <v>74</v>
      </c>
      <c r="L5" s="1" t="s">
        <v>67</v>
      </c>
      <c r="M5" s="59" t="s">
        <v>78</v>
      </c>
      <c r="N5" s="1"/>
      <c r="O5" s="1"/>
      <c r="P5" s="1"/>
      <c r="Q5" s="1" t="s">
        <v>63</v>
      </c>
      <c r="R5" s="33"/>
      <c r="S5" s="34">
        <v>8.1</v>
      </c>
      <c r="T5" s="35">
        <v>0</v>
      </c>
      <c r="U5" s="36">
        <v>6.26</v>
      </c>
      <c r="V5" s="10"/>
      <c r="W5" s="1" t="s">
        <v>3</v>
      </c>
      <c r="X5" s="48">
        <v>53</v>
      </c>
      <c r="Y5" s="48">
        <v>53</v>
      </c>
      <c r="Z5" s="48">
        <v>28</v>
      </c>
      <c r="AA5" s="34">
        <v>1.25</v>
      </c>
      <c r="AB5" s="37">
        <v>2</v>
      </c>
      <c r="AC5" s="52">
        <f>IF(X5="","",X5*Y5*Z5/1000000)</f>
        <v>7.9000000000000001E-2</v>
      </c>
      <c r="AD5" s="38">
        <f>IF(AB5="","",65/AC5*AB5)</f>
        <v>1646</v>
      </c>
      <c r="AE5" s="1">
        <v>2250</v>
      </c>
      <c r="AF5" s="39">
        <f>IF(ISERROR(AE5/AD5),"",AE5/AD5)</f>
        <v>1.37</v>
      </c>
      <c r="AG5" s="1" t="s">
        <v>75</v>
      </c>
      <c r="AH5" s="56">
        <f>12.8%+30%</f>
        <v>0.42799999999999999</v>
      </c>
      <c r="AI5" s="39">
        <f>IF(ISERROR(U5*AH5),"",U5*AH5)</f>
        <v>2.68</v>
      </c>
      <c r="AJ5" s="39">
        <f t="shared" ref="AJ5:AJ7" si="19">IF(ISERROR(U5+AF5+AI5),"",U5+AF5+AI5)</f>
        <v>10.31</v>
      </c>
      <c r="AK5" s="40">
        <v>0.01</v>
      </c>
      <c r="AL5" s="39">
        <f t="shared" ref="AL5:AL7" si="20">IF(ISERROR(BE5*AK5),"",BE5*AK5)</f>
        <v>0.13</v>
      </c>
      <c r="AM5" s="40"/>
      <c r="AN5" s="39">
        <f t="shared" ref="AN5:AN7" si="21">IF(ISERROR(BE5*AM5),"",BE5*AM5)</f>
        <v>0</v>
      </c>
      <c r="AO5" s="40"/>
      <c r="AP5" s="39">
        <f t="shared" ref="AP5:AP7" si="22">IF(ISERROR(BE5*AO5),"",BE5*AO5)</f>
        <v>0</v>
      </c>
      <c r="AQ5" s="40"/>
      <c r="AR5" s="39">
        <f>IF(ISERROR(BE5*AQ5),"",BE5*AQ5)</f>
        <v>0</v>
      </c>
      <c r="AS5" s="55" t="s">
        <v>76</v>
      </c>
      <c r="AT5" s="56">
        <v>0.06</v>
      </c>
      <c r="AU5" s="39">
        <f t="shared" ref="AU5:AU7" si="23">IF(ISERROR(BE5*AT5),"",BE5*AT5)</f>
        <v>0.77</v>
      </c>
      <c r="AV5" s="39"/>
      <c r="AW5" s="40"/>
      <c r="AX5" s="39">
        <f>IF(ISERROR(BE5*AW5),"",BE5*AW5)</f>
        <v>0</v>
      </c>
      <c r="AY5" s="39"/>
      <c r="AZ5" s="40"/>
      <c r="BA5" s="39">
        <f>IF(ISERROR(BE5*AZ5),"",BE5*AZ5)</f>
        <v>0</v>
      </c>
      <c r="BB5" s="39">
        <f t="shared" ref="BB5:BB7" si="24">IF(ISERROR(AL5+AN5+AP5+AU5),"",AL5+AN5+AP5+AU5)</f>
        <v>0.9</v>
      </c>
      <c r="BC5" s="39">
        <f t="shared" ref="BC5:BC7" si="25">IF(ISERROR(AJ5+BB5),"",AJ5+BB5)</f>
        <v>11.21</v>
      </c>
      <c r="BD5" s="41">
        <f t="shared" ref="BD5:BD7" si="26">IF(ISERROR((BE5-BC5)/BE5),"",(BE5-BC5)/BE5)</f>
        <v>0.1208</v>
      </c>
      <c r="BE5" s="57">
        <v>12.75</v>
      </c>
      <c r="BF5" s="10">
        <v>24.99</v>
      </c>
      <c r="BG5" s="41">
        <f>IF(ISERROR((BF5-BE5)/BF5),"",(BF5-BE5)/BF5)</f>
        <v>0.48980000000000001</v>
      </c>
      <c r="BH5" s="9">
        <v>900</v>
      </c>
      <c r="BI5" s="39">
        <f t="shared" si="16"/>
        <v>10089</v>
      </c>
      <c r="BJ5" s="39">
        <f t="shared" si="17"/>
        <v>11475</v>
      </c>
    </row>
    <row r="6" spans="1:62" ht="63" customHeight="1">
      <c r="A6" s="32">
        <v>5</v>
      </c>
      <c r="B6" s="1"/>
      <c r="C6" s="1"/>
      <c r="D6" s="1" t="s">
        <v>5</v>
      </c>
      <c r="E6" s="1" t="s">
        <v>6</v>
      </c>
      <c r="F6" s="1" t="s">
        <v>4</v>
      </c>
      <c r="G6" s="55" t="s">
        <v>71</v>
      </c>
      <c r="H6" s="55" t="s">
        <v>72</v>
      </c>
      <c r="I6" s="55" t="s">
        <v>73</v>
      </c>
      <c r="J6" s="55" t="s">
        <v>70</v>
      </c>
      <c r="K6" s="54" t="s">
        <v>74</v>
      </c>
      <c r="L6" s="1" t="s">
        <v>68</v>
      </c>
      <c r="M6" s="59" t="s">
        <v>78</v>
      </c>
      <c r="N6" s="1"/>
      <c r="O6" s="1"/>
      <c r="P6" s="1"/>
      <c r="Q6" s="1" t="s">
        <v>63</v>
      </c>
      <c r="R6" s="33"/>
      <c r="S6" s="34">
        <v>8.1</v>
      </c>
      <c r="T6" s="35">
        <v>0</v>
      </c>
      <c r="U6" s="36">
        <v>7.8</v>
      </c>
      <c r="V6" s="10"/>
      <c r="W6" s="1" t="s">
        <v>3</v>
      </c>
      <c r="X6" s="48">
        <v>53</v>
      </c>
      <c r="Y6" s="48">
        <v>53</v>
      </c>
      <c r="Z6" s="48">
        <v>36</v>
      </c>
      <c r="AA6" s="34">
        <v>1.25</v>
      </c>
      <c r="AB6" s="9">
        <v>2</v>
      </c>
      <c r="AC6" s="52">
        <f t="shared" ref="AC6:AC7" si="27">IF(X6="","",X6*Y6*Z6/1000000)</f>
        <v>0.10100000000000001</v>
      </c>
      <c r="AD6" s="38">
        <f t="shared" ref="AD6:AD7" si="28">IF(AB6="","",65/AC6*AB6)</f>
        <v>1287</v>
      </c>
      <c r="AE6" s="1">
        <v>2250</v>
      </c>
      <c r="AF6" s="39">
        <f t="shared" ref="AF6:AF7" si="29">IF(ISERROR(AE6/AD6),"",AE6/AD6)</f>
        <v>1.75</v>
      </c>
      <c r="AG6" s="1" t="s">
        <v>75</v>
      </c>
      <c r="AH6" s="56">
        <f t="shared" si="11"/>
        <v>0.42799999999999999</v>
      </c>
      <c r="AI6" s="39">
        <f>IF(ISERROR(U6*AH6),"",U6*AH6)</f>
        <v>3.34</v>
      </c>
      <c r="AJ6" s="39">
        <f t="shared" si="19"/>
        <v>12.89</v>
      </c>
      <c r="AK6" s="40">
        <v>0.01</v>
      </c>
      <c r="AL6" s="39">
        <f t="shared" si="20"/>
        <v>0.16</v>
      </c>
      <c r="AM6" s="40"/>
      <c r="AN6" s="39">
        <f t="shared" si="21"/>
        <v>0</v>
      </c>
      <c r="AO6" s="40"/>
      <c r="AP6" s="39">
        <f t="shared" si="22"/>
        <v>0</v>
      </c>
      <c r="AQ6" s="40"/>
      <c r="AR6" s="39">
        <f t="shared" ref="AR6:AR7" si="30">IF(ISERROR(BE6*AQ6),"",BE6*AQ6)</f>
        <v>0</v>
      </c>
      <c r="AS6" s="55" t="s">
        <v>76</v>
      </c>
      <c r="AT6" s="56">
        <v>0.06</v>
      </c>
      <c r="AU6" s="39">
        <f t="shared" si="23"/>
        <v>0.96</v>
      </c>
      <c r="AV6" s="39"/>
      <c r="AW6" s="40"/>
      <c r="AX6" s="39">
        <f t="shared" ref="AX6:AX7" si="31">IF(ISERROR(BE6*AW6),"",BE6*AW6)</f>
        <v>0</v>
      </c>
      <c r="AY6" s="39"/>
      <c r="AZ6" s="40"/>
      <c r="BA6" s="39">
        <f t="shared" ref="BA6:BA7" si="32">IF(ISERROR(BE6*AZ6),"",BE6*AZ6)</f>
        <v>0</v>
      </c>
      <c r="BB6" s="39">
        <f t="shared" si="24"/>
        <v>1.1200000000000001</v>
      </c>
      <c r="BC6" s="39">
        <f t="shared" si="25"/>
        <v>14.01</v>
      </c>
      <c r="BD6" s="41">
        <f t="shared" si="26"/>
        <v>0.1244</v>
      </c>
      <c r="BE6" s="57">
        <v>16</v>
      </c>
      <c r="BF6" s="10">
        <v>32.99</v>
      </c>
      <c r="BG6" s="41">
        <f t="shared" ref="BG6:BG7" si="33">IF(ISERROR((BF6-BE6)/BF6),"",(BF6-BE6)/BF6)</f>
        <v>0.51500000000000001</v>
      </c>
      <c r="BH6" s="9">
        <v>900</v>
      </c>
      <c r="BI6" s="39">
        <f t="shared" si="16"/>
        <v>12609</v>
      </c>
      <c r="BJ6" s="39">
        <f t="shared" si="17"/>
        <v>14400</v>
      </c>
    </row>
    <row r="7" spans="1:62" ht="63" customHeight="1">
      <c r="A7" s="32">
        <v>6</v>
      </c>
      <c r="B7" s="1"/>
      <c r="C7" s="1"/>
      <c r="D7" s="1" t="s">
        <v>5</v>
      </c>
      <c r="E7" s="1" t="s">
        <v>6</v>
      </c>
      <c r="F7" s="1" t="s">
        <v>4</v>
      </c>
      <c r="G7" s="55" t="s">
        <v>71</v>
      </c>
      <c r="H7" s="55" t="s">
        <v>72</v>
      </c>
      <c r="I7" s="55" t="s">
        <v>73</v>
      </c>
      <c r="J7" s="55" t="s">
        <v>70</v>
      </c>
      <c r="K7" s="54" t="s">
        <v>74</v>
      </c>
      <c r="L7" s="1" t="s">
        <v>69</v>
      </c>
      <c r="M7" s="59" t="s">
        <v>78</v>
      </c>
      <c r="N7" s="1"/>
      <c r="O7" s="1"/>
      <c r="P7" s="1"/>
      <c r="Q7" s="1" t="s">
        <v>63</v>
      </c>
      <c r="R7" s="33"/>
      <c r="S7" s="34">
        <v>8.1</v>
      </c>
      <c r="T7" s="35">
        <v>0</v>
      </c>
      <c r="U7" s="36">
        <v>9.1199999999999992</v>
      </c>
      <c r="V7" s="10"/>
      <c r="W7" s="1" t="s">
        <v>3</v>
      </c>
      <c r="X7" s="48">
        <v>53</v>
      </c>
      <c r="Y7" s="48">
        <v>53</v>
      </c>
      <c r="Z7" s="48">
        <v>40</v>
      </c>
      <c r="AA7" s="34">
        <v>1.25</v>
      </c>
      <c r="AB7" s="9">
        <v>2</v>
      </c>
      <c r="AC7" s="52">
        <f t="shared" si="27"/>
        <v>0.112</v>
      </c>
      <c r="AD7" s="38">
        <f t="shared" si="28"/>
        <v>1161</v>
      </c>
      <c r="AE7" s="1">
        <v>2250</v>
      </c>
      <c r="AF7" s="39">
        <f t="shared" si="29"/>
        <v>1.94</v>
      </c>
      <c r="AG7" s="1" t="s">
        <v>75</v>
      </c>
      <c r="AH7" s="56">
        <f t="shared" si="11"/>
        <v>0.42799999999999999</v>
      </c>
      <c r="AI7" s="39">
        <f t="shared" ref="AI7" si="34">IF(ISERROR(U7*AH7),"",U7*AH7)</f>
        <v>3.9</v>
      </c>
      <c r="AJ7" s="39">
        <f t="shared" si="19"/>
        <v>14.96</v>
      </c>
      <c r="AK7" s="40">
        <v>0.01</v>
      </c>
      <c r="AL7" s="39">
        <f t="shared" si="20"/>
        <v>0.18</v>
      </c>
      <c r="AM7" s="40"/>
      <c r="AN7" s="39">
        <f t="shared" si="21"/>
        <v>0</v>
      </c>
      <c r="AO7" s="40"/>
      <c r="AP7" s="39">
        <f t="shared" si="22"/>
        <v>0</v>
      </c>
      <c r="AQ7" s="40"/>
      <c r="AR7" s="39">
        <f t="shared" si="30"/>
        <v>0</v>
      </c>
      <c r="AS7" s="55" t="s">
        <v>76</v>
      </c>
      <c r="AT7" s="56">
        <v>0.06</v>
      </c>
      <c r="AU7" s="39">
        <f t="shared" si="23"/>
        <v>1.1100000000000001</v>
      </c>
      <c r="AV7" s="39"/>
      <c r="AW7" s="40"/>
      <c r="AX7" s="39">
        <f t="shared" si="31"/>
        <v>0</v>
      </c>
      <c r="AY7" s="39"/>
      <c r="AZ7" s="40"/>
      <c r="BA7" s="39">
        <f t="shared" si="32"/>
        <v>0</v>
      </c>
      <c r="BB7" s="39">
        <f t="shared" si="24"/>
        <v>1.29</v>
      </c>
      <c r="BC7" s="39">
        <f t="shared" si="25"/>
        <v>16.25</v>
      </c>
      <c r="BD7" s="41">
        <f t="shared" si="26"/>
        <v>0.1192</v>
      </c>
      <c r="BE7" s="57">
        <v>18.45</v>
      </c>
      <c r="BF7" s="10">
        <v>36.99</v>
      </c>
      <c r="BG7" s="41">
        <f t="shared" si="33"/>
        <v>0.50119999999999998</v>
      </c>
      <c r="BH7" s="9">
        <v>900</v>
      </c>
      <c r="BI7" s="39">
        <f t="shared" si="16"/>
        <v>14625</v>
      </c>
      <c r="BJ7" s="39">
        <f t="shared" si="17"/>
        <v>16605</v>
      </c>
    </row>
    <row r="8" spans="1:62">
      <c r="BJ8" s="58" t="e">
        <f>(#REF!-#REF!)/#REF!</f>
        <v>#REF!</v>
      </c>
    </row>
  </sheetData>
  <sheetProtection insertRows="0" deleteRows="0" sort="0"/>
  <protectedRanges>
    <protectedRange sqref="BF2:BH7 A2:J247 AQ1:AR1 AV1 AY1 L8:BA247 L2:BD7" name="Range1"/>
    <protectedRange sqref="K2:K252" name="Range1_1"/>
  </protectedRanges>
  <phoneticPr fontId="1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D2:D7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W2:W7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Q2:Q7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E2:E7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26Q1-Feb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2025-10-20T05:40:34Z</dcterms:modified>
</cp:coreProperties>
</file>