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5" i="1" l="1"/>
  <c r="BA5" i="1"/>
  <c r="AW5" i="1"/>
  <c r="AS5" i="1"/>
  <c r="AP5" i="1"/>
  <c r="AN5" i="1"/>
  <c r="AL5" i="1"/>
  <c r="AI5" i="1"/>
  <c r="AC5" i="1"/>
  <c r="AD5" i="1" s="1"/>
  <c r="AF5" i="1" s="1"/>
  <c r="T5" i="1"/>
  <c r="BD4" i="1"/>
  <c r="BA4" i="1"/>
  <c r="AW4" i="1"/>
  <c r="AS4" i="1"/>
  <c r="AP4" i="1"/>
  <c r="AN4" i="1"/>
  <c r="AL4" i="1"/>
  <c r="AI4" i="1"/>
  <c r="AC4" i="1"/>
  <c r="AD4" i="1" s="1"/>
  <c r="AF4" i="1" s="1"/>
  <c r="AJ4" i="1" s="1"/>
  <c r="T4" i="1"/>
  <c r="BD3" i="1"/>
  <c r="BA3" i="1"/>
  <c r="AW3" i="1"/>
  <c r="AS3" i="1"/>
  <c r="AP3" i="1"/>
  <c r="AN3" i="1"/>
  <c r="AL3" i="1"/>
  <c r="AI3" i="1"/>
  <c r="AC3" i="1"/>
  <c r="AD3" i="1" s="1"/>
  <c r="AF3" i="1" s="1"/>
  <c r="AJ3" i="1" s="1"/>
  <c r="T3" i="1"/>
  <c r="BD2" i="1"/>
  <c r="BA2" i="1"/>
  <c r="AW2" i="1"/>
  <c r="AS2" i="1"/>
  <c r="AP2" i="1"/>
  <c r="AN2" i="1"/>
  <c r="AL2" i="1"/>
  <c r="AI2" i="1"/>
  <c r="AC2" i="1"/>
  <c r="AD2" i="1" s="1"/>
  <c r="AF2" i="1" s="1"/>
  <c r="T2" i="1"/>
  <c r="AT5" i="1" l="1"/>
  <c r="AJ2" i="1"/>
  <c r="AT4" i="1"/>
  <c r="AU4" i="1" s="1"/>
  <c r="AJ5" i="1"/>
  <c r="AU5" i="1" s="1"/>
  <c r="AT2" i="1"/>
  <c r="AT3" i="1"/>
  <c r="AU3" i="1" s="1"/>
  <c r="AU2" i="1" l="1"/>
  <c r="AV3" i="1"/>
  <c r="BC3" i="1"/>
  <c r="BC2" i="1"/>
  <c r="AV2" i="1"/>
  <c r="BC4" i="1"/>
  <c r="AV4" i="1"/>
  <c r="BC5" i="1"/>
  <c r="AV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<sst xmlns="http://schemas.openxmlformats.org/spreadsheetml/2006/main" count="104" uniqueCount="79">
  <si>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</si>
  <si>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</si>
  <si>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</si>
  <si>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</si>
  <si>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</si>
  <si>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</si>
  <si>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</si>
  <si>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</si>
  <si>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</si>
  <si>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</si>
  <si>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</si>
  <si>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</si>
  <si>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</si>
  <si>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</si>
  <si>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</si>
  <si>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</si>
  <si>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</si>
  <si>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</si>
  <si>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</si>
  <si>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</si>
  <si>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</si>
  <si>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</si>
  <si>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</si>
  <si>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</si>
  <si>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</si>
  <si>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</si>
  <si>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</si>
  <si>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</si>
  <si>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</si>
  <si>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</si>
  <si>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</si>
  <si>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</si>
  <si>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</si>
  <si>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</si>
  <si>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</si>
  <si>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</si>
  <si>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</si>
  <si>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</si>
  <si>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</si>
  <si>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</si>
  <si>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</si>
  <si>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</si>
  <si>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</si>
  <si>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</si>
  <si>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</si>
  <si>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</si>
  <si>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</si>
  <si>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</si>
  <si>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</si>
  <si>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</si>
  <si>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</si>
  <si>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</si>
  <si>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</si>
  <si>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</si>
  <si>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</si>
  <si>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</si>
  <si>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COMFORTER (SET)</t>
  </si>
  <si>
    <t>Gracie</t>
    <phoneticPr fontId="2" type="noConversion"/>
  </si>
  <si>
    <t>100% Polyester 6pcs Comforter Set</t>
    <phoneticPr fontId="2" type="noConversion"/>
  </si>
  <si>
    <t>6pcs Comforter Set</t>
    <phoneticPr fontId="2" type="noConversion"/>
  </si>
  <si>
    <t>Comforter/shams: FRONT poly crushed velvet ruched, pieced with 75gsm Microfiber. BACK 75gsm microfiber solid. 200gsm poly fill.
Dec pillow: microfiber cover, poly fill</t>
    <phoneticPr fontId="2" type="noConversion"/>
  </si>
  <si>
    <t>100% Polyester</t>
    <phoneticPr fontId="2" type="noConversion"/>
  </si>
  <si>
    <t>Queen:
86x86"/20x26"(2pcs)/16x16"/12x16"/12x16"</t>
  </si>
  <si>
    <t>White</t>
    <phoneticPr fontId="2" type="noConversion"/>
  </si>
  <si>
    <t>DD10-152</t>
  </si>
  <si>
    <t>Set</t>
  </si>
  <si>
    <t>Normal</t>
  </si>
  <si>
    <t>9404.40.9022</t>
    <phoneticPr fontId="2" type="noConversion"/>
  </si>
  <si>
    <t>100% Polyester</t>
    <phoneticPr fontId="2" type="noConversion"/>
  </si>
  <si>
    <t>King:
102x86"/20x36"(2pcs)/16x16"/12x16'/12x16"</t>
  </si>
  <si>
    <t>DD10-153</t>
  </si>
  <si>
    <t>9404.40.9022</t>
    <phoneticPr fontId="2" type="noConversion"/>
  </si>
  <si>
    <t>100% Polyester 6pcs Comforter Set</t>
    <phoneticPr fontId="2" type="noConversion"/>
  </si>
  <si>
    <t>Black</t>
    <phoneticPr fontId="2" type="noConversion"/>
  </si>
  <si>
    <t>DD10-154</t>
  </si>
  <si>
    <t>6pcs Comforter Set</t>
    <phoneticPr fontId="2" type="noConversion"/>
  </si>
  <si>
    <t>100% Polyester</t>
    <phoneticPr fontId="2" type="noConversion"/>
  </si>
  <si>
    <t>DD10-155</t>
  </si>
  <si>
    <t>9404.40.9022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</si>
</sst>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77" fontId="0" fillId="0" borderId="3" xfId="0" applyNumberForma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3" xfId="1" applyFont="1" applyFill="1" applyBorder="1" applyAlignment="1">
      <alignment horizontal="center" wrapText="1"/>
    </xf>
    <xf numFmtId="176" fontId="3" fillId="3" borderId="3" xfId="0" applyNumberFormat="1" applyFont="1" applyFill="1" applyBorder="1" applyAlignment="1">
      <alignment horizontal="center" wrapText="1"/>
    </xf>
    <xf numFmtId="2" fontId="3" fillId="3" borderId="3" xfId="0" applyNumberFormat="1" applyFont="1" applyFill="1" applyBorder="1" applyAlignment="1">
      <alignment horizontal="center" wrapText="1"/>
    </xf>
    <xf numFmtId="177" fontId="6" fillId="3" borderId="3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3" borderId="3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78" fontId="3" fillId="0" borderId="3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79" fontId="6" fillId="0" borderId="3" xfId="2" applyNumberFormat="1" applyFont="1" applyBorder="1" applyAlignment="1">
      <alignment wrapText="1"/>
    </xf>
    <xf numFmtId="1" fontId="6" fillId="0" borderId="3" xfId="2" applyNumberFormat="1" applyFont="1" applyBorder="1" applyAlignment="1">
      <alignment wrapText="1"/>
    </xf>
    <xf numFmtId="177" fontId="6" fillId="0" borderId="3" xfId="2" applyNumberFormat="1" applyFont="1" applyBorder="1" applyAlignment="1">
      <alignment wrapText="1"/>
    </xf>
    <xf numFmtId="10" fontId="3" fillId="0" borderId="3" xfId="0" applyNumberFormat="1" applyFont="1" applyBorder="1" applyAlignment="1">
      <alignment horizontal="center" wrapText="1"/>
    </xf>
    <xf numFmtId="177" fontId="6" fillId="2" borderId="3" xfId="2" applyNumberFormat="1" applyFont="1" applyFill="1" applyBorder="1" applyAlignment="1">
      <alignment wrapText="1"/>
    </xf>
    <xf numFmtId="177" fontId="6" fillId="4" borderId="3" xfId="2" applyNumberFormat="1" applyFont="1" applyFill="1" applyBorder="1" applyAlignment="1">
      <alignment wrapText="1"/>
    </xf>
    <xf numFmtId="10" fontId="6" fillId="4" borderId="3" xfId="2" applyNumberFormat="1" applyFont="1" applyFill="1" applyBorder="1" applyAlignment="1">
      <alignment wrapText="1"/>
    </xf>
    <xf numFmtId="177" fontId="7" fillId="7" borderId="3" xfId="2" applyNumberFormat="1" applyFont="1" applyFill="1" applyBorder="1" applyAlignment="1">
      <alignment wrapText="1"/>
    </xf>
    <xf numFmtId="177" fontId="3" fillId="4" borderId="3" xfId="0" applyNumberFormat="1" applyFont="1" applyFill="1" applyBorder="1" applyAlignment="1">
      <alignment horizontal="center" wrapText="1"/>
    </xf>
    <xf numFmtId="177" fontId="3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1" applyBorder="1" applyAlignment="1">
      <alignment wrapText="1"/>
    </xf>
    <xf numFmtId="0" fontId="5" fillId="2" borderId="3" xfId="0" applyNumberFormat="1" applyFont="1" applyFill="1" applyBorder="1"/>
    <xf numFmtId="176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8" borderId="3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3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179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77" fontId="0" fillId="8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8" borderId="3" xfId="4" applyNumberFormat="1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1</xdr:row>
      <xdr:rowOff>66674</xdr:rowOff>
    </xdr:from>
    <xdr:to>
      <xdr:col>1</xdr:col>
      <xdr:colOff>2091634</xdr:colOff>
      <xdr:row>2</xdr:row>
      <xdr:rowOff>1208613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B7AF834F-F084-6D3B-2C33-DCFB4634C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6" y="1304924"/>
          <a:ext cx="1939233" cy="247543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190502</xdr:colOff>
      <xdr:row>3</xdr:row>
      <xdr:rowOff>189314</xdr:rowOff>
    </xdr:from>
    <xdr:to>
      <xdr:col>1</xdr:col>
      <xdr:colOff>2028826</xdr:colOff>
      <xdr:row>4</xdr:row>
      <xdr:rowOff>1188566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E2916FA4-B8D8-F383-F8A5-5CED4375E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777" y="4094564"/>
          <a:ext cx="1838324" cy="23327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D's%20Gracie%20velvet%20comforter%20commit-10.13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5"/>
  <sheetViews>
    <sheetView tabSelected="1" topLeftCell="AE4" workbookViewId="0">
      <selection activeCell="AZ6" sqref="AZ6"/>
    </sheetView>
  </sheetViews>
  <sheetFormatPr defaultColWidth="9.140625" defaultRowHeight="15" x14ac:dyDescent="0.25"/>
  <cols>
    <col min="1" max="1" width="10.140625" style="1" customWidth="1"/>
    <col min="2" max="2" width="35.42578125" style="2" customWidth="1"/>
    <col min="3" max="3" width="8.42578125" style="2" customWidth="1"/>
    <col min="4" max="4" width="7.85546875" style="2" customWidth="1"/>
    <col min="5" max="5" width="8.140625" style="2" customWidth="1"/>
    <col min="6" max="6" width="12.5703125" style="2" customWidth="1"/>
    <col min="7" max="7" width="11.140625" style="2" customWidth="1"/>
    <col min="8" max="9" width="15.7109375" style="2" customWidth="1"/>
    <col min="10" max="10" width="23.140625" style="2" customWidth="1"/>
    <col min="11" max="11" width="15.7109375" style="3" customWidth="1"/>
    <col min="12" max="12" width="18.85546875" style="2" customWidth="1"/>
    <col min="13" max="13" width="15.7109375" style="2" customWidth="1"/>
    <col min="14" max="14" width="6.140625" style="2" customWidth="1"/>
    <col min="15" max="16" width="19.5703125" style="2" customWidth="1"/>
    <col min="17" max="17" width="5.57031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3" width="9.5703125" style="2" customWidth="1"/>
    <col min="44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6" customWidth="1"/>
    <col min="50" max="50" width="9.5703125" style="6" customWidth="1"/>
    <col min="51" max="51" width="7.7109375" style="6" customWidth="1"/>
    <col min="52" max="53" width="12.140625" style="10" customWidth="1"/>
    <col min="54" max="54" width="12.140625" style="6" customWidth="1"/>
    <col min="55" max="56" width="14.5703125" style="2" customWidth="1"/>
    <col min="57" max="57" width="9.140625" style="2"/>
    <col min="58" max="59" width="9.140625" style="6"/>
    <col min="60" max="16384" width="9.140625" style="2"/>
  </cols>
  <sheetData>
    <row r="1" spans="1:59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24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5" t="s">
        <v>49</v>
      </c>
      <c r="AY1" s="36" t="s">
        <v>50</v>
      </c>
      <c r="AZ1" s="36" t="s">
        <v>51</v>
      </c>
      <c r="BA1" s="33" t="s">
        <v>52</v>
      </c>
      <c r="BB1" s="13" t="s">
        <v>53</v>
      </c>
      <c r="BC1" s="37" t="s">
        <v>54</v>
      </c>
      <c r="BD1" s="37" t="s">
        <v>55</v>
      </c>
      <c r="BF1" s="2"/>
      <c r="BG1" s="2"/>
    </row>
    <row r="2" spans="1:59" ht="105" customHeight="1" x14ac:dyDescent="0.25">
      <c r="A2" s="38">
        <v>1</v>
      </c>
      <c r="B2" s="54"/>
      <c r="C2" s="39"/>
      <c r="D2" s="39"/>
      <c r="E2" s="39"/>
      <c r="F2" s="39" t="s">
        <v>56</v>
      </c>
      <c r="G2" s="40" t="s">
        <v>57</v>
      </c>
      <c r="H2" s="40" t="s">
        <v>58</v>
      </c>
      <c r="I2" s="40" t="s">
        <v>59</v>
      </c>
      <c r="J2" s="40" t="s">
        <v>60</v>
      </c>
      <c r="K2" s="41" t="s">
        <v>61</v>
      </c>
      <c r="L2" s="39" t="s">
        <v>62</v>
      </c>
      <c r="M2" s="40" t="s">
        <v>63</v>
      </c>
      <c r="N2" s="39"/>
      <c r="O2" s="42" t="s">
        <v>64</v>
      </c>
      <c r="P2" s="39"/>
      <c r="Q2" s="39" t="s">
        <v>65</v>
      </c>
      <c r="R2" s="43">
        <v>91.5</v>
      </c>
      <c r="S2" s="44">
        <v>8.1</v>
      </c>
      <c r="T2" s="45">
        <f>IF(ISERROR(R2/S2),"",R2/S2)</f>
        <v>11.296296296296298</v>
      </c>
      <c r="U2" s="46">
        <v>11.3</v>
      </c>
      <c r="V2" s="12"/>
      <c r="W2" s="39" t="s">
        <v>66</v>
      </c>
      <c r="X2" s="47">
        <v>56</v>
      </c>
      <c r="Y2" s="47">
        <v>50</v>
      </c>
      <c r="Z2" s="47">
        <v>72</v>
      </c>
      <c r="AA2" s="44">
        <v>4.07</v>
      </c>
      <c r="AB2" s="48">
        <v>3</v>
      </c>
      <c r="AC2" s="49">
        <f>IF(X2="","",X2*Y2*Z2/1000000)</f>
        <v>0.2016</v>
      </c>
      <c r="AD2" s="50">
        <f>IF(AB2="","",65/AC2*AB2)</f>
        <v>967.26190476190482</v>
      </c>
      <c r="AE2" s="39">
        <v>2250</v>
      </c>
      <c r="AF2" s="51">
        <f>IF(ISERROR(AE2/AD2),"",AE2/AD2)</f>
        <v>2.3261538461538462</v>
      </c>
      <c r="AG2" s="40" t="s">
        <v>67</v>
      </c>
      <c r="AH2" s="52">
        <v>0.42799999999999999</v>
      </c>
      <c r="AI2" s="51">
        <f>IF(ISERROR(U2*AH2),"",U2*AH2)</f>
        <v>4.8364000000000003</v>
      </c>
      <c r="AJ2" s="51">
        <f t="shared" ref="AJ2:AJ5" si="0">IF(ISERROR(U2+AF2+AI2),"",U2+AF2+AI2)</f>
        <v>18.462553846153849</v>
      </c>
      <c r="AK2" s="52">
        <v>0</v>
      </c>
      <c r="AL2" s="51">
        <f t="shared" ref="AL2:AL5" si="1">IF(ISERROR(AX2*AK2),"",AX2*AK2)</f>
        <v>0</v>
      </c>
      <c r="AM2" s="52">
        <v>0</v>
      </c>
      <c r="AN2" s="51">
        <f t="shared" ref="AN2:AN5" si="2">IF(ISERROR(AX2*AM2),"",AX2*AM2)</f>
        <v>0</v>
      </c>
      <c r="AO2" s="52">
        <v>0</v>
      </c>
      <c r="AP2" s="51">
        <f t="shared" ref="AP2:AP5" si="3">IF(ISERROR(AX2*AO2),"",AX2*AO2)</f>
        <v>0</v>
      </c>
      <c r="AQ2" s="39">
        <v>0</v>
      </c>
      <c r="AR2" s="10">
        <v>0</v>
      </c>
      <c r="AS2" s="51">
        <f>IF(ISERROR(AX2*AR3),"",AX2*AR3)</f>
        <v>0</v>
      </c>
      <c r="AT2" s="51">
        <f>IF(ISERROR(AL2+AN2+AP2+AS2),"",AL2+AN2+AP2+AS2)</f>
        <v>0</v>
      </c>
      <c r="AU2" s="51">
        <f t="shared" ref="AU2:AU5" si="4">IF(ISERROR(AJ2+AT2),"",AJ2+AT2)</f>
        <v>18.462553846153849</v>
      </c>
      <c r="AV2" s="53">
        <f>IF(ISERROR((AX2-AU2)/AX2),"",(AX2-AU2)/AX2)</f>
        <v>0.14247311443781477</v>
      </c>
      <c r="AW2" s="51">
        <f t="shared" ref="AW2:AW5" si="5">IF(AZ2="","",AY2*(1-AZ2))</f>
        <v>21.528180000000003</v>
      </c>
      <c r="AX2" s="12">
        <v>21.53</v>
      </c>
      <c r="AY2" s="12">
        <v>36.99</v>
      </c>
      <c r="AZ2" s="52">
        <v>0.41799999999999998</v>
      </c>
      <c r="BA2" s="53">
        <f>IF(ISERROR((AY2-AX2)/AY2),"",(AY2-AX2)/AY2)</f>
        <v>0.41795079751284131</v>
      </c>
      <c r="BB2" s="11">
        <v>460</v>
      </c>
      <c r="BC2" s="51">
        <f>IF(ISERROR(AU2*BB2),"",AU2*BB2)</f>
        <v>8492.7747692307712</v>
      </c>
      <c r="BD2" s="51">
        <f>IF(ISERROR(AX2*BB2),"",AX2*BB2)</f>
        <v>9903.8000000000011</v>
      </c>
      <c r="BF2" s="2"/>
      <c r="BG2" s="2"/>
    </row>
    <row r="3" spans="1:59" ht="105" customHeight="1" x14ac:dyDescent="0.25">
      <c r="A3" s="38">
        <v>2</v>
      </c>
      <c r="B3" s="55"/>
      <c r="C3" s="39"/>
      <c r="D3" s="39"/>
      <c r="E3" s="39"/>
      <c r="F3" s="39" t="s">
        <v>56</v>
      </c>
      <c r="G3" s="40" t="s">
        <v>57</v>
      </c>
      <c r="H3" s="40" t="s">
        <v>58</v>
      </c>
      <c r="I3" s="40" t="s">
        <v>59</v>
      </c>
      <c r="J3" s="40" t="s">
        <v>60</v>
      </c>
      <c r="K3" s="41" t="s">
        <v>68</v>
      </c>
      <c r="L3" s="39" t="s">
        <v>69</v>
      </c>
      <c r="M3" s="40" t="s">
        <v>63</v>
      </c>
      <c r="N3" s="39"/>
      <c r="O3" s="42" t="s">
        <v>70</v>
      </c>
      <c r="P3" s="39"/>
      <c r="Q3" s="39" t="s">
        <v>65</v>
      </c>
      <c r="R3" s="43">
        <v>100.5</v>
      </c>
      <c r="S3" s="44">
        <v>8.1</v>
      </c>
      <c r="T3" s="45">
        <f t="shared" ref="T3:T5" si="6">IF(ISERROR(R3/S3),"",R3/S3)</f>
        <v>12.407407407407408</v>
      </c>
      <c r="U3" s="46">
        <v>12.41</v>
      </c>
      <c r="V3" s="12"/>
      <c r="W3" s="39" t="s">
        <v>66</v>
      </c>
      <c r="X3" s="47">
        <v>56</v>
      </c>
      <c r="Y3" s="47">
        <v>50</v>
      </c>
      <c r="Z3" s="47">
        <v>78</v>
      </c>
      <c r="AA3" s="44">
        <v>4.2699999999999996</v>
      </c>
      <c r="AB3" s="11">
        <v>3</v>
      </c>
      <c r="AC3" s="49">
        <f t="shared" ref="AC3:AC5" si="7">IF(X3="","",X3*Y3*Z3/1000000)</f>
        <v>0.21840000000000001</v>
      </c>
      <c r="AD3" s="50">
        <f t="shared" ref="AD3:AD5" si="8">IF(AB3="","",65/AC3*AB3)</f>
        <v>892.85714285714278</v>
      </c>
      <c r="AE3" s="39">
        <v>2250</v>
      </c>
      <c r="AF3" s="51">
        <f t="shared" ref="AF3:AF5" si="9">IF(ISERROR(AE3/AD3),"",AE3/AD3)</f>
        <v>2.52</v>
      </c>
      <c r="AG3" s="40" t="s">
        <v>71</v>
      </c>
      <c r="AH3" s="52">
        <v>0.42799999999999999</v>
      </c>
      <c r="AI3" s="51">
        <f>IF(ISERROR(U3*AH3),"",U3*AH3)</f>
        <v>5.3114799999999995</v>
      </c>
      <c r="AJ3" s="51">
        <f t="shared" si="0"/>
        <v>20.241479999999999</v>
      </c>
      <c r="AK3" s="52">
        <v>0</v>
      </c>
      <c r="AL3" s="51">
        <f t="shared" si="1"/>
        <v>0</v>
      </c>
      <c r="AM3" s="52">
        <v>0</v>
      </c>
      <c r="AN3" s="51">
        <f t="shared" si="2"/>
        <v>0</v>
      </c>
      <c r="AO3" s="52">
        <v>0</v>
      </c>
      <c r="AP3" s="51">
        <f t="shared" si="3"/>
        <v>0</v>
      </c>
      <c r="AQ3" s="39">
        <v>0</v>
      </c>
      <c r="AR3" s="52">
        <v>0</v>
      </c>
      <c r="AS3" s="51">
        <f>IF(ISERROR(AX3*AR4),"",AX3*AR4)</f>
        <v>0</v>
      </c>
      <c r="AT3" s="51">
        <f t="shared" ref="AT3:AT5" si="10">IF(ISERROR(AL3+AN3+AP3+AS3),"",AL3+AN3+AP3+AS3)</f>
        <v>0</v>
      </c>
      <c r="AU3" s="51">
        <f t="shared" si="4"/>
        <v>20.241479999999999</v>
      </c>
      <c r="AV3" s="53">
        <f t="shared" ref="AV3:AV5" si="11">IF(ISERROR((AX3-AU3)/AX3),"",(AX3-AU3)/AX3)</f>
        <v>0.14339906898011001</v>
      </c>
      <c r="AW3" s="51">
        <f t="shared" si="5"/>
        <v>23.631972000000001</v>
      </c>
      <c r="AX3" s="12">
        <v>23.63</v>
      </c>
      <c r="AY3" s="12">
        <v>41.99</v>
      </c>
      <c r="AZ3" s="52">
        <v>0.43719999999999998</v>
      </c>
      <c r="BA3" s="53">
        <f t="shared" ref="BA3:BA5" si="12">IF(ISERROR((AY3-AX3)/AY3),"",(AY3-AX3)/AY3)</f>
        <v>0.43724696356275311</v>
      </c>
      <c r="BB3" s="11">
        <v>540</v>
      </c>
      <c r="BC3" s="51">
        <f t="shared" ref="BC3:BC5" si="13">IF(ISERROR(AU3*BB3),"",AU3*BB3)</f>
        <v>10930.3992</v>
      </c>
      <c r="BD3" s="51">
        <f t="shared" ref="BD3:BD5" si="14">IF(ISERROR(AX3*BB3),"",AX3*BB3)</f>
        <v>12760.199999999999</v>
      </c>
      <c r="BF3" s="2"/>
      <c r="BG3" s="2"/>
    </row>
    <row r="4" spans="1:59" ht="105" customHeight="1" x14ac:dyDescent="0.25">
      <c r="A4" s="38">
        <v>3</v>
      </c>
      <c r="B4" s="54"/>
      <c r="C4" s="39"/>
      <c r="D4" s="39"/>
      <c r="E4" s="39"/>
      <c r="F4" s="39" t="s">
        <v>56</v>
      </c>
      <c r="G4" s="40" t="s">
        <v>57</v>
      </c>
      <c r="H4" s="40" t="s">
        <v>72</v>
      </c>
      <c r="I4" s="40" t="s">
        <v>59</v>
      </c>
      <c r="J4" s="40" t="s">
        <v>60</v>
      </c>
      <c r="K4" s="41" t="s">
        <v>68</v>
      </c>
      <c r="L4" s="39" t="s">
        <v>62</v>
      </c>
      <c r="M4" s="40" t="s">
        <v>73</v>
      </c>
      <c r="N4" s="39"/>
      <c r="O4" s="42" t="s">
        <v>74</v>
      </c>
      <c r="P4" s="39"/>
      <c r="Q4" s="39" t="s">
        <v>65</v>
      </c>
      <c r="R4" s="43">
        <v>91.5</v>
      </c>
      <c r="S4" s="44">
        <v>8.1</v>
      </c>
      <c r="T4" s="45">
        <f t="shared" si="6"/>
        <v>11.296296296296298</v>
      </c>
      <c r="U4" s="46">
        <v>11.3</v>
      </c>
      <c r="V4" s="12"/>
      <c r="W4" s="39" t="s">
        <v>66</v>
      </c>
      <c r="X4" s="47">
        <v>56</v>
      </c>
      <c r="Y4" s="47">
        <v>50</v>
      </c>
      <c r="Z4" s="47">
        <v>72</v>
      </c>
      <c r="AA4" s="44">
        <v>4.07</v>
      </c>
      <c r="AB4" s="11">
        <v>3</v>
      </c>
      <c r="AC4" s="49">
        <f t="shared" si="7"/>
        <v>0.2016</v>
      </c>
      <c r="AD4" s="50">
        <f t="shared" si="8"/>
        <v>967.26190476190482</v>
      </c>
      <c r="AE4" s="39">
        <v>2250</v>
      </c>
      <c r="AF4" s="51">
        <f t="shared" si="9"/>
        <v>2.3261538461538462</v>
      </c>
      <c r="AG4" s="40" t="s">
        <v>71</v>
      </c>
      <c r="AH4" s="52">
        <v>0.42799999999999999</v>
      </c>
      <c r="AI4" s="51">
        <f t="shared" ref="AI4:AI5" si="15">IF(ISERROR(U4*AH4),"",U4*AH4)</f>
        <v>4.8364000000000003</v>
      </c>
      <c r="AJ4" s="51">
        <f t="shared" si="0"/>
        <v>18.462553846153849</v>
      </c>
      <c r="AK4" s="52">
        <v>0</v>
      </c>
      <c r="AL4" s="51">
        <f t="shared" si="1"/>
        <v>0</v>
      </c>
      <c r="AM4" s="52">
        <v>0</v>
      </c>
      <c r="AN4" s="51">
        <f t="shared" si="2"/>
        <v>0</v>
      </c>
      <c r="AO4" s="52">
        <v>0</v>
      </c>
      <c r="AP4" s="51">
        <f t="shared" si="3"/>
        <v>0</v>
      </c>
      <c r="AQ4" s="39">
        <v>0</v>
      </c>
      <c r="AR4" s="52">
        <v>0</v>
      </c>
      <c r="AS4" s="51">
        <f t="shared" ref="AS4:AS5" si="16">IF(ISERROR(AX4*AR4),"",AX4*AR4)</f>
        <v>0</v>
      </c>
      <c r="AT4" s="51">
        <f t="shared" si="10"/>
        <v>0</v>
      </c>
      <c r="AU4" s="51">
        <f t="shared" si="4"/>
        <v>18.462553846153849</v>
      </c>
      <c r="AV4" s="53">
        <f t="shared" si="11"/>
        <v>0.14247311443781477</v>
      </c>
      <c r="AW4" s="51">
        <f t="shared" si="5"/>
        <v>21.528180000000003</v>
      </c>
      <c r="AX4" s="12">
        <v>21.53</v>
      </c>
      <c r="AY4" s="12">
        <v>36.99</v>
      </c>
      <c r="AZ4" s="52">
        <v>0.41799999999999998</v>
      </c>
      <c r="BA4" s="53">
        <f t="shared" si="12"/>
        <v>0.41795079751284131</v>
      </c>
      <c r="BB4" s="11">
        <v>460</v>
      </c>
      <c r="BC4" s="51">
        <f t="shared" si="13"/>
        <v>8492.7747692307712</v>
      </c>
      <c r="BD4" s="51">
        <f t="shared" si="14"/>
        <v>9903.8000000000011</v>
      </c>
      <c r="BF4" s="2"/>
      <c r="BG4" s="2"/>
    </row>
    <row r="5" spans="1:59" ht="105" customHeight="1" x14ac:dyDescent="0.25">
      <c r="A5" s="38">
        <v>4</v>
      </c>
      <c r="B5" s="55"/>
      <c r="C5" s="39"/>
      <c r="D5" s="39"/>
      <c r="E5" s="39"/>
      <c r="F5" s="39" t="s">
        <v>56</v>
      </c>
      <c r="G5" s="40" t="s">
        <v>57</v>
      </c>
      <c r="H5" s="40" t="s">
        <v>72</v>
      </c>
      <c r="I5" s="40" t="s">
        <v>75</v>
      </c>
      <c r="J5" s="40" t="s">
        <v>60</v>
      </c>
      <c r="K5" s="41" t="s">
        <v>76</v>
      </c>
      <c r="L5" s="39" t="s">
        <v>69</v>
      </c>
      <c r="M5" s="40" t="s">
        <v>73</v>
      </c>
      <c r="N5" s="39"/>
      <c r="O5" s="42" t="s">
        <v>77</v>
      </c>
      <c r="P5" s="39"/>
      <c r="Q5" s="39" t="s">
        <v>65</v>
      </c>
      <c r="R5" s="43">
        <v>100.5</v>
      </c>
      <c r="S5" s="44">
        <v>8.1</v>
      </c>
      <c r="T5" s="45">
        <f t="shared" si="6"/>
        <v>12.407407407407408</v>
      </c>
      <c r="U5" s="46">
        <v>12.41</v>
      </c>
      <c r="V5" s="12"/>
      <c r="W5" s="39" t="s">
        <v>66</v>
      </c>
      <c r="X5" s="47">
        <v>56</v>
      </c>
      <c r="Y5" s="47">
        <v>50</v>
      </c>
      <c r="Z5" s="47">
        <v>78</v>
      </c>
      <c r="AA5" s="44">
        <v>4.2699999999999996</v>
      </c>
      <c r="AB5" s="11">
        <v>3</v>
      </c>
      <c r="AC5" s="49">
        <f t="shared" si="7"/>
        <v>0.21840000000000001</v>
      </c>
      <c r="AD5" s="50">
        <f t="shared" si="8"/>
        <v>892.85714285714278</v>
      </c>
      <c r="AE5" s="39">
        <v>2250</v>
      </c>
      <c r="AF5" s="51">
        <f t="shared" si="9"/>
        <v>2.52</v>
      </c>
      <c r="AG5" s="40" t="s">
        <v>78</v>
      </c>
      <c r="AH5" s="52">
        <v>0.42799999999999999</v>
      </c>
      <c r="AI5" s="51">
        <f t="shared" si="15"/>
        <v>5.3114799999999995</v>
      </c>
      <c r="AJ5" s="51">
        <f t="shared" si="0"/>
        <v>20.241479999999999</v>
      </c>
      <c r="AK5" s="52">
        <v>0</v>
      </c>
      <c r="AL5" s="51">
        <f t="shared" si="1"/>
        <v>0</v>
      </c>
      <c r="AM5" s="52">
        <v>0</v>
      </c>
      <c r="AN5" s="51">
        <f t="shared" si="2"/>
        <v>0</v>
      </c>
      <c r="AO5" s="52">
        <v>0</v>
      </c>
      <c r="AP5" s="51">
        <f t="shared" si="3"/>
        <v>0</v>
      </c>
      <c r="AQ5" s="39">
        <v>0</v>
      </c>
      <c r="AR5" s="52">
        <v>0</v>
      </c>
      <c r="AS5" s="51">
        <f t="shared" si="16"/>
        <v>0</v>
      </c>
      <c r="AT5" s="51">
        <f t="shared" si="10"/>
        <v>0</v>
      </c>
      <c r="AU5" s="51">
        <f t="shared" si="4"/>
        <v>20.241479999999999</v>
      </c>
      <c r="AV5" s="53">
        <f t="shared" si="11"/>
        <v>0.14339906898011001</v>
      </c>
      <c r="AW5" s="51">
        <f t="shared" si="5"/>
        <v>23.631972000000001</v>
      </c>
      <c r="AX5" s="12">
        <v>23.63</v>
      </c>
      <c r="AY5" s="12">
        <v>41.99</v>
      </c>
      <c r="AZ5" s="52">
        <v>0.43719999999999998</v>
      </c>
      <c r="BA5" s="53">
        <f t="shared" si="12"/>
        <v>0.43724696356275311</v>
      </c>
      <c r="BB5" s="11">
        <v>540</v>
      </c>
      <c r="BC5" s="51">
        <f t="shared" si="13"/>
        <v>10930.3992</v>
      </c>
      <c r="BD5" s="51">
        <f t="shared" si="14"/>
        <v>12760.199999999999</v>
      </c>
      <c r="BF5" s="2"/>
      <c r="BG5" s="2"/>
    </row>
  </sheetData>
  <sheetProtection insertRows="0" deleteRows="0" sort="0"/>
  <protectedRanges>
    <protectedRange sqref="AY2:BB5 L3:AR5 A2:J5 L6:BB245 A6:J245 L2:AQ2 AS2:AV5" name="Range1"/>
    <protectedRange sqref="AW2:AW5" name="Range1_1"/>
    <protectedRange sqref="K2:K248" name="Range1_2"/>
  </protectedRanges>
  <mergeCells count="2">
    <mergeCell ref="B4:B5"/>
    <mergeCell ref="B2:B3"/>
  </mergeCell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F2:F5</xm:sqref>
        </x14:dataValidation>
        <x14:dataValidation type="list" allowBlank="1" showInputMessage="1" showErrorMessage="1">
          <x14:formula1>
            <xm:f>[1]ValueSelect!#REF!</xm:f>
          </x14:formula1>
          <xm:sqref>E2:E5</xm:sqref>
        </x14:dataValidation>
        <x14:dataValidation type="list" allowBlank="1" showInputMessage="1" showErrorMessage="1">
          <x14:formula1>
            <xm:f>[1]Data!#REF!</xm:f>
          </x14:formula1>
          <xm:sqref>Q2:Q5</xm:sqref>
        </x14:dataValidation>
        <x14:dataValidation type="list" allowBlank="1" showInputMessage="1" showErrorMessage="1">
          <x14:formula1>
            <xm:f>[1]Data!#REF!</xm:f>
          </x14:formula1>
          <xm:sqref>W2:W5</xm:sqref>
        </x14:dataValidation>
        <x14:dataValidation type="list" allowBlank="1" showInputMessage="1" showErrorMessage="1">
          <x14:formula1>
            <xm:f>[1]ValueSelect!#REF!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2025-10-14T11:50:01Z</dcterms:created>
  <dcterms:modified xsi:type="dcterms:W3CDTF">2025-10-14T11:53:45Z</dcterms:modified>
</cp:coreProperties>
</file>