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38055B25-7C49-4C2A-BDEF-57E4E46F7B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</externalReferences>
  <definedNames>
    <definedName name="PORT_IFF">[1]a!$A$10:$B$35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7" i="5" l="1"/>
  <c r="AY11" i="5" s="1"/>
  <c r="AY8" i="5"/>
  <c r="AY12" i="5" s="1"/>
  <c r="AY9" i="5"/>
  <c r="AU9" i="5" s="1"/>
  <c r="AY6" i="5"/>
  <c r="AY10" i="5" s="1"/>
  <c r="AU3" i="5"/>
  <c r="AU4" i="5"/>
  <c r="AU5" i="5"/>
  <c r="AU7" i="5"/>
  <c r="AU8" i="5"/>
  <c r="AU2" i="5"/>
  <c r="AY16" i="5" l="1"/>
  <c r="AU16" i="5" s="1"/>
  <c r="AU12" i="5"/>
  <c r="AY13" i="5"/>
  <c r="AN13" i="5" s="1"/>
  <c r="AU10" i="5"/>
  <c r="AY14" i="5"/>
  <c r="AU11" i="5"/>
  <c r="AY15" i="5"/>
  <c r="AU15" i="5" s="1"/>
  <c r="AU6" i="5"/>
  <c r="AU14" i="5"/>
  <c r="AR3" i="5"/>
  <c r="AR6" i="5"/>
  <c r="AR10" i="5"/>
  <c r="AR14" i="5"/>
  <c r="AR2" i="5"/>
  <c r="AI10" i="5"/>
  <c r="AI14" i="5"/>
  <c r="AI6" i="5"/>
  <c r="AI2" i="5"/>
  <c r="BB3" i="5"/>
  <c r="BB4" i="5"/>
  <c r="BB5" i="5"/>
  <c r="BB6" i="5"/>
  <c r="BB7" i="5"/>
  <c r="BB8" i="5"/>
  <c r="BB9" i="5"/>
  <c r="BB10" i="5"/>
  <c r="BB11" i="5"/>
  <c r="BB12" i="5"/>
  <c r="BB13" i="5"/>
  <c r="BB14" i="5"/>
  <c r="BB16" i="5"/>
  <c r="AB17" i="5"/>
  <c r="AD17" i="5" s="1"/>
  <c r="AF17" i="5" s="1"/>
  <c r="AP16" i="5"/>
  <c r="AN16" i="5"/>
  <c r="AL16" i="5"/>
  <c r="AB16" i="5"/>
  <c r="AD16" i="5" s="1"/>
  <c r="AF16" i="5" s="1"/>
  <c r="AL15" i="5"/>
  <c r="AB15" i="5"/>
  <c r="AD15" i="5" s="1"/>
  <c r="AF15" i="5" s="1"/>
  <c r="AP14" i="5"/>
  <c r="AN14" i="5"/>
  <c r="AL14" i="5"/>
  <c r="AB14" i="5"/>
  <c r="AD14" i="5" s="1"/>
  <c r="AF14" i="5" s="1"/>
  <c r="AB13" i="5"/>
  <c r="AD13" i="5" s="1"/>
  <c r="AF13" i="5" s="1"/>
  <c r="AP12" i="5"/>
  <c r="AN12" i="5"/>
  <c r="AL12" i="5"/>
  <c r="AB12" i="5"/>
  <c r="AD12" i="5" s="1"/>
  <c r="AF12" i="5" s="1"/>
  <c r="AP11" i="5"/>
  <c r="AN11" i="5"/>
  <c r="AL11" i="5"/>
  <c r="AB11" i="5"/>
  <c r="AD11" i="5" s="1"/>
  <c r="AF11" i="5" s="1"/>
  <c r="AP10" i="5"/>
  <c r="AN10" i="5"/>
  <c r="AL10" i="5"/>
  <c r="AB10" i="5"/>
  <c r="AD10" i="5" s="1"/>
  <c r="AF10" i="5" s="1"/>
  <c r="AP9" i="5"/>
  <c r="AN9" i="5"/>
  <c r="AL9" i="5"/>
  <c r="AB9" i="5"/>
  <c r="AD9" i="5" s="1"/>
  <c r="AF9" i="5" s="1"/>
  <c r="AP8" i="5"/>
  <c r="AN8" i="5"/>
  <c r="AL8" i="5"/>
  <c r="AB8" i="5"/>
  <c r="AD8" i="5" s="1"/>
  <c r="AF8" i="5" s="1"/>
  <c r="AP7" i="5"/>
  <c r="AN7" i="5"/>
  <c r="AL7" i="5"/>
  <c r="AB7" i="5"/>
  <c r="AD7" i="5" s="1"/>
  <c r="AF7" i="5" s="1"/>
  <c r="AP6" i="5"/>
  <c r="AN6" i="5"/>
  <c r="AL6" i="5"/>
  <c r="AB6" i="5"/>
  <c r="AD6" i="5" s="1"/>
  <c r="AF6" i="5" s="1"/>
  <c r="AP5" i="5"/>
  <c r="AN5" i="5"/>
  <c r="AL5" i="5"/>
  <c r="AB5" i="5"/>
  <c r="AD5" i="5" s="1"/>
  <c r="AF5" i="5" s="1"/>
  <c r="AP4" i="5"/>
  <c r="AN4" i="5"/>
  <c r="AL4" i="5"/>
  <c r="AB4" i="5"/>
  <c r="AD4" i="5" s="1"/>
  <c r="AF4" i="5" s="1"/>
  <c r="AP3" i="5"/>
  <c r="AN3" i="5"/>
  <c r="AL3" i="5"/>
  <c r="AB3" i="5"/>
  <c r="AD3" i="5" s="1"/>
  <c r="AF3" i="5" s="1"/>
  <c r="BB2" i="5"/>
  <c r="AP2" i="5"/>
  <c r="AN2" i="5"/>
  <c r="AL2" i="5"/>
  <c r="AB2" i="5"/>
  <c r="AD2" i="5" s="1"/>
  <c r="AF2" i="5" s="1"/>
  <c r="AL13" i="5" l="1"/>
  <c r="AY17" i="5"/>
  <c r="AU13" i="5"/>
  <c r="AP13" i="5"/>
  <c r="AI13" i="5"/>
  <c r="AJ13" i="5" s="1"/>
  <c r="BB15" i="5"/>
  <c r="AN15" i="5"/>
  <c r="AP15" i="5"/>
  <c r="AR12" i="5"/>
  <c r="AI5" i="5"/>
  <c r="AJ5" i="5" s="1"/>
  <c r="AI4" i="5"/>
  <c r="AJ4" i="5" s="1"/>
  <c r="AR9" i="5"/>
  <c r="AV9" i="5" s="1"/>
  <c r="AV6" i="5"/>
  <c r="AR15" i="5"/>
  <c r="AI3" i="5"/>
  <c r="AJ3" i="5" s="1"/>
  <c r="AR13" i="5"/>
  <c r="AJ10" i="5"/>
  <c r="AI17" i="5"/>
  <c r="AJ17" i="5" s="1"/>
  <c r="AI16" i="5"/>
  <c r="AJ16" i="5" s="1"/>
  <c r="AI12" i="5"/>
  <c r="AJ12" i="5" s="1"/>
  <c r="AR7" i="5"/>
  <c r="AV7" i="5" s="1"/>
  <c r="AI15" i="5"/>
  <c r="AJ15" i="5" s="1"/>
  <c r="AR8" i="5"/>
  <c r="AV8" i="5" s="1"/>
  <c r="AR5" i="5"/>
  <c r="AV5" i="5" s="1"/>
  <c r="AJ6" i="5"/>
  <c r="AR11" i="5"/>
  <c r="AV11" i="5" s="1"/>
  <c r="AI11" i="5"/>
  <c r="AI8" i="5"/>
  <c r="AJ8" i="5" s="1"/>
  <c r="AI9" i="5"/>
  <c r="AJ9" i="5" s="1"/>
  <c r="AR17" i="5"/>
  <c r="AI7" i="5"/>
  <c r="AJ7" i="5" s="1"/>
  <c r="AR16" i="5"/>
  <c r="AV16" i="5" s="1"/>
  <c r="AR4" i="5"/>
  <c r="AV4" i="5" s="1"/>
  <c r="AJ2" i="5"/>
  <c r="AV14" i="5"/>
  <c r="AV3" i="5"/>
  <c r="AV10" i="5"/>
  <c r="AV12" i="5"/>
  <c r="AV2" i="5"/>
  <c r="AJ14" i="5"/>
  <c r="AJ11" i="5"/>
  <c r="AV15" i="5" l="1"/>
  <c r="AV13" i="5"/>
  <c r="AW13" i="5" s="1"/>
  <c r="AU17" i="5"/>
  <c r="AN17" i="5"/>
  <c r="AP17" i="5"/>
  <c r="AL17" i="5"/>
  <c r="BB17" i="5"/>
  <c r="AW15" i="5"/>
  <c r="AX15" i="5" s="1"/>
  <c r="AW16" i="5"/>
  <c r="AW11" i="5"/>
  <c r="AW7" i="5"/>
  <c r="AX7" i="5" s="1"/>
  <c r="AW3" i="5"/>
  <c r="BA3" i="5" s="1"/>
  <c r="AW9" i="5"/>
  <c r="AW14" i="5"/>
  <c r="AX14" i="5" s="1"/>
  <c r="AW6" i="5"/>
  <c r="BA6" i="5" s="1"/>
  <c r="AW10" i="5"/>
  <c r="AW5" i="5"/>
  <c r="AW2" i="5"/>
  <c r="BA2" i="5" s="1"/>
  <c r="AW8" i="5"/>
  <c r="AW12" i="5"/>
  <c r="AX12" i="5" s="1"/>
  <c r="AW4" i="5"/>
  <c r="BA4" i="5" s="1"/>
  <c r="AV17" i="5" l="1"/>
  <c r="AW17" i="5" s="1"/>
  <c r="BA15" i="5"/>
  <c r="BA17" i="5"/>
  <c r="AX17" i="5"/>
  <c r="BA16" i="5"/>
  <c r="AX16" i="5"/>
  <c r="BA13" i="5"/>
  <c r="AX13" i="5"/>
  <c r="BA11" i="5"/>
  <c r="AX11" i="5"/>
  <c r="BA10" i="5"/>
  <c r="AX10" i="5"/>
  <c r="BA9" i="5"/>
  <c r="AX9" i="5"/>
  <c r="BA8" i="5"/>
  <c r="AX8" i="5"/>
  <c r="BA7" i="5"/>
  <c r="AX3" i="5"/>
  <c r="BA14" i="5"/>
  <c r="BA12" i="5"/>
  <c r="AX5" i="5"/>
  <c r="BA5" i="5"/>
  <c r="AX2" i="5"/>
  <c r="AX6" i="5"/>
  <c r="AX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B1" authorId="0" shapeId="0" xr:uid="{137D69A4-FAC0-4EE3-B569-8C7AB79E80EF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5313BA53-802B-4D46-99B6-42359EFA8CDE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 xr:uid="{BEDA3E65-FB1A-4FB4-855D-5B462FC31E0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E404EDE1-E7C1-4613-A108-4E81F388B2AB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F816DABE-E84C-4F04-B8FB-D745276C46BA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E9E29836-2CEC-4E14-98F0-97403CBAC5B6}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 xr:uid="{432D660A-4B6A-40D5-9357-36FC52DE7BD5}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 xr:uid="{B7979F8D-5AA0-4620-AC90-7A7894B95D3D}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 xr:uid="{EB64A713-E280-4295-82F6-F037178709F2}">
      <text>
        <r>
          <rPr>
            <sz val="11"/>
            <rFont val="Calibri"/>
            <family val="2"/>
          </rPr>
          <t>[FOB Cost]*[AVN %]</t>
        </r>
      </text>
    </comment>
    <comment ref="AU1" authorId="0" shapeId="0" xr:uid="{55F9AB7A-F55E-4DBA-8839-0DD91F07CE98}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 xr:uid="{4F149159-1AE5-4C93-85FC-77D666DE71B2}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 xr:uid="{E4C7AF63-9A24-42EC-9DE5-70287BD58F64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4A0A7424-BF21-429A-BC98-28F493F28EBA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 xr:uid="{6A536D7E-099F-45CB-9B41-637069B7EC13}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 xr:uid="{D73BEADE-DACE-4790-B2C5-EC29D3CFD851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<sst xmlns="http://schemas.openxmlformats.org/spreadsheetml/2006/main" count="246" uniqueCount="77">
  <si>
    <t>Brand</t>
  </si>
  <si>
    <t>Package Type</t>
  </si>
  <si>
    <t>Licensor</t>
  </si>
  <si>
    <t>Normal</t>
  </si>
  <si>
    <t>Serta</t>
  </si>
  <si>
    <t>Serta 5.5%</t>
  </si>
  <si>
    <t>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</si>
  <si>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</si>
  <si>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</si>
  <si>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</si>
  <si>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</si>
  <si>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</si>
  <si>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</si>
  <si>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</si>
  <si>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</si>
  <si>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</si>
  <si>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</si>
  <si>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</si>
  <si>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</si>
  <si>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</si>
  <si>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</si>
  <si>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</si>
  <si>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</si>
  <si>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</si>
  <si>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</si>
  <si>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</si>
  <si>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</si>
  <si>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</si>
  <si>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</si>
  <si>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</si>
  <si>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</si>
  <si>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</si>
  <si>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</si>
  <si>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</si>
  <si>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</si>
  <si>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</si>
  <si>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</si>
  <si>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</si>
  <si>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</si>
  <si>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</si>
  <si>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</si>
  <si>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</si>
  <si>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</si>
  <si>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Total Load $</t>
  </si>
  <si>
    <t>LDP Cost with Load $</t>
  </si>
  <si>
    <t>Total Quantity</t>
  </si>
  <si>
    <t>Total Cost</t>
  </si>
  <si>
    <t>Total Sales</t>
  </si>
  <si>
    <t>JLA POE MU%</t>
  </si>
  <si>
    <t>JLA POE Dead Net Price</t>
  </si>
  <si>
    <t>SHEET/SHEET SET</t>
  </si>
  <si>
    <t>PILLOWCASE</t>
  </si>
  <si>
    <t>UCCPM Price</t>
  </si>
  <si>
    <t>Load 3 %</t>
  </si>
  <si>
    <t>Load 3 $</t>
  </si>
  <si>
    <t>Load 3</t>
  </si>
  <si>
    <t>Customer Item#</t>
  </si>
  <si>
    <t>Container #</t>
  </si>
  <si>
    <t>Trim</t>
  </si>
  <si>
    <t>Material-Short</t>
  </si>
  <si>
    <t>6302.32.2040</t>
  </si>
  <si>
    <t>KPC: 21x40"(2)</t>
  </si>
  <si>
    <t>SPC: 21x30"(2)</t>
  </si>
  <si>
    <t>KING: 108x102"/21x40"(4)/78x80"+16"</t>
  </si>
  <si>
    <t>QUEEN: 90x102"/21x30"(4)/60x80"+16"</t>
  </si>
  <si>
    <t>100% polyester</t>
  </si>
  <si>
    <t>85gsm Microfiber Cooling Sheets</t>
  </si>
  <si>
    <t>85gsm Microfiber Cooling Sheets</t>
    <phoneticPr fontId="8" type="noConversion"/>
  </si>
  <si>
    <t>Celadon Tint</t>
    <phoneticPr fontId="8" type="noConversion"/>
  </si>
  <si>
    <t>Oat Milk</t>
    <phoneticPr fontId="8" type="noConversion"/>
  </si>
  <si>
    <t>Celestial Blue</t>
    <phoneticPr fontId="8" type="noConversion"/>
  </si>
  <si>
    <t>Lunar Rock</t>
    <phoneticPr fontId="8" type="noConversion"/>
  </si>
  <si>
    <t>100% Polyester Solid 6pcs Microfiber Cooling Sheets</t>
    <phoneticPr fontId="8" type="noConversion"/>
  </si>
  <si>
    <t>100% polyester</t>
    <phoneticPr fontId="8" type="noConversion"/>
  </si>
  <si>
    <t>100% Polyester Solid Microfiber Cooling Pillowcase Pair</t>
    <phoneticPr fontId="8" type="noConversion"/>
  </si>
  <si>
    <t xml:space="preserve">	100% polyester, , 85gsm solid microfiber sheets, cooling treatment, regular vzb packaging, Z hem, 1" elastic.</t>
    <phoneticPr fontId="8" type="noConversion"/>
  </si>
  <si>
    <t>85gsm Microfiber Cooling Pillowcase Pair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</si>
</sst>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¥&quot;* #,##0.00_ ;_ &quot;¥&quot;* \-#,##0.00_ ;_ &quot;¥&quot;* &quot;-&quot;??_ ;_ @_ "/>
    <numFmt numFmtId="176" formatCode="_(&quot;$&quot;* #,##0.00_);_(&quot;$&quot;* \(#,##0.00\);_(&quot;$&quot;* &quot;-&quot;??_);_(@_)"/>
    <numFmt numFmtId="177" formatCode="&quot;$&quot;#,##0.00"/>
    <numFmt numFmtId="178" formatCode="[$$-409]#,##0.00;\-[$$-409]#,##0.00"/>
    <numFmt numFmtId="179" formatCode="[$-409]dd/mmm/yy;@"/>
    <numFmt numFmtId="180" formatCode="0.0%"/>
    <numFmt numFmtId="181" formatCode="0.0"/>
    <numFmt numFmtId="183" formatCode="0.0000"/>
  </numFmts>
  <fonts count="12" x14ac:knownFonts="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9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9" fontId="4" fillId="0" borderId="0"/>
    <xf numFmtId="9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4" fillId="0" borderId="0"/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" fillId="0" borderId="0"/>
    <xf numFmtId="0" fontId="10" fillId="0" borderId="0"/>
  </cellStyleXfs>
  <cellXfs count="55">
    <xf numFmtId="0" fontId="0" fillId="0" borderId="0" xfId="0"/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1" fontId="3" fillId="0" borderId="1" xfId="4" applyNumberFormat="1" applyBorder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6" fillId="5" borderId="1" xfId="4" applyFont="1" applyFill="1" applyBorder="1" applyAlignment="1">
      <alignment horizontal="center" wrapText="1"/>
    </xf>
    <xf numFmtId="0" fontId="6" fillId="6" borderId="1" xfId="4" applyFont="1" applyFill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177" fontId="2" fillId="7" borderId="2" xfId="4" applyNumberFormat="1" applyFont="1" applyFill="1" applyBorder="1" applyAlignment="1">
      <alignment horizontal="center" wrapText="1"/>
    </xf>
    <xf numFmtId="0" fontId="6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5" fillId="0" borderId="1" xfId="1" applyNumberFormat="1" applyFont="1" applyBorder="1" applyAlignment="1">
      <alignment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7" fillId="6" borderId="1" xfId="1" applyNumberFormat="1" applyFont="1" applyFill="1" applyBorder="1" applyAlignment="1">
      <alignment wrapText="1"/>
    </xf>
    <xf numFmtId="177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7" fontId="5" fillId="8" borderId="1" xfId="1" applyNumberFormat="1" applyFont="1" applyFill="1" applyBorder="1" applyAlignment="1">
      <alignment wrapText="1"/>
    </xf>
    <xf numFmtId="0" fontId="3" fillId="0" borderId="1" xfId="4" applyBorder="1" applyAlignment="1">
      <alignment horizontal="center"/>
    </xf>
    <xf numFmtId="0" fontId="3" fillId="0" borderId="1" xfId="4" applyBorder="1"/>
    <xf numFmtId="178" fontId="3" fillId="0" borderId="1" xfId="4" applyNumberFormat="1" applyBorder="1"/>
    <xf numFmtId="1" fontId="3" fillId="0" borderId="1" xfId="4" applyNumberFormat="1" applyBorder="1"/>
    <xf numFmtId="2" fontId="3" fillId="0" borderId="1" xfId="4" applyNumberFormat="1" applyBorder="1"/>
    <xf numFmtId="1" fontId="3" fillId="2" borderId="1" xfId="4" applyNumberFormat="1" applyFill="1" applyBorder="1"/>
    <xf numFmtId="3" fontId="3" fillId="0" borderId="1" xfId="4" applyNumberFormat="1" applyBorder="1"/>
    <xf numFmtId="177" fontId="3" fillId="2" borderId="1" xfId="4" applyNumberFormat="1" applyFill="1" applyBorder="1"/>
    <xf numFmtId="180" fontId="3" fillId="0" borderId="1" xfId="4" applyNumberFormat="1" applyBorder="1"/>
    <xf numFmtId="10" fontId="3" fillId="0" borderId="1" xfId="4" applyNumberFormat="1" applyBorder="1"/>
    <xf numFmtId="177" fontId="3" fillId="2" borderId="1" xfId="4" applyNumberFormat="1" applyFill="1" applyBorder="1" applyAlignment="1">
      <alignment wrapText="1"/>
    </xf>
    <xf numFmtId="10" fontId="0" fillId="2" borderId="1" xfId="5" applyNumberFormat="1" applyFont="1" applyFill="1" applyBorder="1" applyAlignment="1"/>
    <xf numFmtId="177" fontId="3" fillId="0" borderId="1" xfId="4" applyNumberFormat="1" applyBorder="1"/>
    <xf numFmtId="0" fontId="3" fillId="0" borderId="0" xfId="4"/>
    <xf numFmtId="0" fontId="3" fillId="0" borderId="1" xfId="4" applyBorder="1" applyAlignment="1">
      <alignment horizontal="center" wrapText="1"/>
    </xf>
    <xf numFmtId="0" fontId="3" fillId="0" borderId="1" xfId="4" applyBorder="1" applyAlignment="1">
      <alignment wrapText="1"/>
    </xf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77" fontId="3" fillId="0" borderId="2" xfId="4" applyNumberFormat="1" applyBorder="1"/>
    <xf numFmtId="181" fontId="2" fillId="0" borderId="1" xfId="4" applyNumberFormat="1" applyFont="1" applyBorder="1" applyAlignment="1">
      <alignment horizontal="center" wrapText="1"/>
    </xf>
    <xf numFmtId="181" fontId="3" fillId="0" borderId="1" xfId="4" applyNumberFormat="1" applyBorder="1"/>
    <xf numFmtId="181" fontId="3" fillId="0" borderId="0" xfId="4" applyNumberFormat="1" applyAlignment="1">
      <alignment wrapText="1"/>
    </xf>
    <xf numFmtId="177" fontId="3" fillId="0" borderId="2" xfId="4" applyNumberFormat="1" applyBorder="1" applyAlignment="1">
      <alignment horizontal="center" wrapText="1"/>
    </xf>
    <xf numFmtId="177" fontId="2" fillId="4" borderId="0" xfId="4" applyNumberFormat="1" applyFont="1" applyFill="1" applyAlignment="1">
      <alignment wrapText="1"/>
    </xf>
    <xf numFmtId="177" fontId="5" fillId="0" borderId="1" xfId="1" applyNumberFormat="1" applyFont="1" applyBorder="1" applyAlignment="1">
      <alignment wrapText="1"/>
    </xf>
    <xf numFmtId="183" fontId="7" fillId="0" borderId="1" xfId="1" applyNumberFormat="1" applyFont="1" applyBorder="1" applyAlignment="1">
      <alignment wrapText="1"/>
    </xf>
    <xf numFmtId="183" fontId="3" fillId="2" borderId="1" xfId="4" applyNumberFormat="1" applyFill="1" applyBorder="1"/>
    <xf numFmtId="183" fontId="3" fillId="2" borderId="1" xfId="4" applyNumberFormat="1" applyFill="1" applyBorder="1" applyAlignment="1">
      <alignment wrapText="1"/>
    </xf>
    <xf numFmtId="183" fontId="3" fillId="0" borderId="0" xfId="4" applyNumberFormat="1" applyAlignment="1">
      <alignment wrapText="1"/>
    </xf>
    <xf numFmtId="0" fontId="3" fillId="0" borderId="1" xfId="4" applyBorder="1" applyAlignment="1">
      <alignment vertical="center"/>
    </xf>
    <xf numFmtId="0" fontId="11" fillId="0" borderId="1" xfId="4" applyFont="1" applyBorder="1"/>
    <xf numFmtId="0" fontId="11" fillId="0" borderId="1" xfId="4" applyFont="1" applyBorder="1" applyAlignment="1">
      <alignment wrapText="1"/>
    </xf>
  </cellXfs>
  <cellStyles count="17">
    <cellStyle name="Currency 2" xfId="13" xr:uid="{9AD6DB08-3F7F-4362-8C0B-F4D6136A76D3}"/>
    <cellStyle name="Currency 2 2 2" xfId="8" xr:uid="{C2EF2C26-C451-44C1-B6BC-05E871A7681D}"/>
    <cellStyle name="Normal 2" xfId="4" xr:uid="{A726E472-5091-4176-87EE-43E00D126BFD}"/>
    <cellStyle name="Normal 2 18 2" xfId="1" xr:uid="{1BA08453-9F65-454B-A4A0-7177E70831F2}"/>
    <cellStyle name="Normal 35" xfId="6" xr:uid="{0C70E6D3-78F0-4522-8A03-1830168E43CB}"/>
    <cellStyle name="Normal_2010 NY-showroom sheet set for JCP 0330" xfId="12" xr:uid="{E0D0F7C0-49E7-4BEE-B1E6-6BB914599E14}"/>
    <cellStyle name="Percent 2" xfId="5" xr:uid="{832D11BF-67D6-4668-B213-728A38DC2251}"/>
    <cellStyle name="Percent 2 2" xfId="14" xr:uid="{19F458FC-C9CB-41D0-B592-46CBE889B1FF}"/>
    <cellStyle name="Percent 2 2 2" xfId="7" xr:uid="{440AF2CE-86DB-4897-867E-BEC824EF2DDA}"/>
    <cellStyle name="Style 1" xfId="3" xr:uid="{F4609D05-B161-47A5-8040-F8D4BA086F06}"/>
    <cellStyle name="百分比 2" xfId="10" xr:uid="{59E289CD-4711-48BD-9C92-C81D603163FD}"/>
    <cellStyle name="常规" xfId="0" builtinId="0"/>
    <cellStyle name="常规 2" xfId="15" xr:uid="{0E4721F6-658A-4E19-90B7-A8C27F3D768C}"/>
    <cellStyle name="常规 2 2" xfId="16" xr:uid="{9D70B991-2455-413B-8B07-20FA83416409}"/>
    <cellStyle name="货币 2" xfId="11" xr:uid="{5994D082-E990-4724-A1AF-B1A0539D7EA7}"/>
    <cellStyle name="样式 1 2" xfId="2" xr:uid="{DC9B73B6-A1E9-48DB-83A0-64D6E1D16DDF}"/>
    <cellStyle name="样式 1 5" xfId="9" xr:uid="{DDB5C0FA-A73B-4D02-BAA7-9CEB24CD27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8F372-EFAA-41F8-9C80-45E8737C1F03}">
  <dimension ref="A1:BB17"/>
  <sheetViews>
    <sheetView tabSelected="1" zoomScale="84" zoomScaleNormal="99" workbookViewId="0">
      <selection activeCell="I23" sqref="I23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4" width="8.42578125" style="2" customWidth="1"/>
    <col min="5" max="5" width="6.7109375" style="2" customWidth="1"/>
    <col min="6" max="6" width="13.85546875" style="2" customWidth="1"/>
    <col min="7" max="7" width="16.7109375" style="2" customWidth="1"/>
    <col min="8" max="8" width="9.140625" style="2" customWidth="1"/>
    <col min="9" max="9" width="52.5703125" style="2" customWidth="1"/>
    <col min="10" max="10" width="31.85546875" style="2" customWidth="1"/>
    <col min="11" max="11" width="20.7109375" style="2" customWidth="1"/>
    <col min="12" max="12" width="31.140625" style="2" customWidth="1"/>
    <col min="13" max="14" width="16.42578125" style="2" customWidth="1"/>
    <col min="15" max="15" width="6.140625" style="2" customWidth="1"/>
    <col min="16" max="16" width="17.42578125" style="2" customWidth="1"/>
    <col min="17" max="19" width="8.85546875" style="2" customWidth="1"/>
    <col min="20" max="20" width="8.85546875" style="4" customWidth="1"/>
    <col min="21" max="21" width="8.5703125" style="4" customWidth="1"/>
    <col min="22" max="22" width="9.42578125" style="2" customWidth="1"/>
    <col min="23" max="23" width="8.140625" style="44" customWidth="1"/>
    <col min="24" max="24" width="8.7109375" style="44" customWidth="1"/>
    <col min="25" max="25" width="7.140625" style="44" customWidth="1"/>
    <col min="26" max="26" width="9" style="39" customWidth="1"/>
    <col min="27" max="27" width="6.28515625" style="40" customWidth="1"/>
    <col min="28" max="28" width="10" style="51" customWidth="1"/>
    <col min="29" max="29" width="10" style="39" customWidth="1"/>
    <col min="30" max="30" width="9.85546875" style="40" customWidth="1"/>
    <col min="31" max="31" width="7.85546875" style="2" customWidth="1"/>
    <col min="32" max="32" width="8.85546875" style="4" customWidth="1"/>
    <col min="33" max="33" width="12.7109375" style="2" customWidth="1"/>
    <col min="34" max="34" width="8.42578125" style="3" customWidth="1"/>
    <col min="35" max="35" width="9" style="4" customWidth="1"/>
    <col min="36" max="36" width="8.42578125" style="4" customWidth="1"/>
    <col min="37" max="37" width="7.85546875" style="3" customWidth="1"/>
    <col min="38" max="38" width="8.28515625" style="4" customWidth="1"/>
    <col min="39" max="39" width="11.5703125" style="3" customWidth="1"/>
    <col min="40" max="40" width="10.85546875" style="4" customWidth="1"/>
    <col min="41" max="41" width="8.140625" style="3" customWidth="1"/>
    <col min="42" max="42" width="9.28515625" style="4" customWidth="1"/>
    <col min="43" max="43" width="8.140625" style="3" customWidth="1"/>
    <col min="44" max="45" width="9.28515625" style="4" customWidth="1"/>
    <col min="46" max="46" width="8.140625" style="3" customWidth="1"/>
    <col min="47" max="47" width="9.28515625" style="4" customWidth="1"/>
    <col min="48" max="48" width="7.85546875" style="4" customWidth="1"/>
    <col min="49" max="49" width="9.5703125" style="4" customWidth="1"/>
    <col min="50" max="50" width="10.85546875" style="4" customWidth="1"/>
    <col min="51" max="51" width="12.140625" style="4" customWidth="1"/>
    <col min="52" max="52" width="9.140625" style="2"/>
    <col min="53" max="53" width="11.5703125" style="4" customWidth="1"/>
    <col min="54" max="54" width="15" style="4" customWidth="1"/>
    <col min="55" max="16384" width="9.140625" style="2"/>
  </cols>
  <sheetData>
    <row r="1" spans="1:54" ht="68.099999999999994" customHeight="1" x14ac:dyDescent="0.25">
      <c r="A1" s="6" t="s">
        <v>7</v>
      </c>
      <c r="B1" s="6" t="s">
        <v>8</v>
      </c>
      <c r="C1" s="7" t="s">
        <v>9</v>
      </c>
      <c r="D1" s="7" t="s">
        <v>57</v>
      </c>
      <c r="E1" s="8" t="s">
        <v>0</v>
      </c>
      <c r="F1" s="8" t="s">
        <v>2</v>
      </c>
      <c r="G1" s="9" t="s">
        <v>10</v>
      </c>
      <c r="H1" s="7" t="s">
        <v>11</v>
      </c>
      <c r="I1" s="10" t="s">
        <v>12</v>
      </c>
      <c r="J1" s="10" t="s">
        <v>13</v>
      </c>
      <c r="K1" s="10" t="s">
        <v>14</v>
      </c>
      <c r="L1" s="10" t="s">
        <v>59</v>
      </c>
      <c r="M1" s="10" t="s">
        <v>15</v>
      </c>
      <c r="N1" s="10" t="s">
        <v>16</v>
      </c>
      <c r="O1" s="7" t="s">
        <v>58</v>
      </c>
      <c r="P1" s="7" t="s">
        <v>17</v>
      </c>
      <c r="Q1" s="7" t="s">
        <v>18</v>
      </c>
      <c r="R1" s="7" t="s">
        <v>56</v>
      </c>
      <c r="S1" s="10" t="s">
        <v>19</v>
      </c>
      <c r="T1" s="46" t="s">
        <v>52</v>
      </c>
      <c r="U1" s="11" t="s">
        <v>20</v>
      </c>
      <c r="V1" s="12" t="s">
        <v>1</v>
      </c>
      <c r="W1" s="42" t="s">
        <v>21</v>
      </c>
      <c r="X1" s="42" t="s">
        <v>22</v>
      </c>
      <c r="Y1" s="42" t="s">
        <v>23</v>
      </c>
      <c r="Z1" s="13" t="s">
        <v>24</v>
      </c>
      <c r="AA1" s="14" t="s">
        <v>25</v>
      </c>
      <c r="AB1" s="48" t="s">
        <v>26</v>
      </c>
      <c r="AC1" s="15" t="s">
        <v>27</v>
      </c>
      <c r="AD1" s="16" t="s">
        <v>28</v>
      </c>
      <c r="AE1" s="6" t="s">
        <v>29</v>
      </c>
      <c r="AF1" s="17" t="s">
        <v>30</v>
      </c>
      <c r="AG1" s="6" t="s">
        <v>31</v>
      </c>
      <c r="AH1" s="18" t="s">
        <v>32</v>
      </c>
      <c r="AI1" s="19" t="s">
        <v>33</v>
      </c>
      <c r="AJ1" s="17" t="s">
        <v>34</v>
      </c>
      <c r="AK1" s="18" t="s">
        <v>35</v>
      </c>
      <c r="AL1" s="17" t="s">
        <v>36</v>
      </c>
      <c r="AM1" s="18" t="s">
        <v>37</v>
      </c>
      <c r="AN1" s="17" t="s">
        <v>38</v>
      </c>
      <c r="AO1" s="18" t="s">
        <v>39</v>
      </c>
      <c r="AP1" s="17" t="s">
        <v>40</v>
      </c>
      <c r="AQ1" s="18" t="s">
        <v>41</v>
      </c>
      <c r="AR1" s="17" t="s">
        <v>42</v>
      </c>
      <c r="AS1" s="47" t="s">
        <v>55</v>
      </c>
      <c r="AT1" s="18" t="s">
        <v>53</v>
      </c>
      <c r="AU1" s="17" t="s">
        <v>54</v>
      </c>
      <c r="AV1" s="17" t="s">
        <v>43</v>
      </c>
      <c r="AW1" s="20" t="s">
        <v>44</v>
      </c>
      <c r="AX1" s="21" t="s">
        <v>48</v>
      </c>
      <c r="AY1" s="22" t="s">
        <v>49</v>
      </c>
      <c r="AZ1" s="6" t="s">
        <v>45</v>
      </c>
      <c r="BA1" s="17" t="s">
        <v>46</v>
      </c>
      <c r="BB1" s="17" t="s">
        <v>47</v>
      </c>
    </row>
    <row r="2" spans="1:54" s="36" customFormat="1" x14ac:dyDescent="0.25">
      <c r="A2" s="23">
        <v>1</v>
      </c>
      <c r="B2" s="24"/>
      <c r="C2" s="24"/>
      <c r="D2" s="24"/>
      <c r="E2" s="24" t="s">
        <v>4</v>
      </c>
      <c r="F2" s="24" t="s">
        <v>5</v>
      </c>
      <c r="G2" s="24" t="s">
        <v>50</v>
      </c>
      <c r="H2" s="25"/>
      <c r="I2" s="24" t="s">
        <v>72</v>
      </c>
      <c r="J2" s="24" t="s">
        <v>67</v>
      </c>
      <c r="K2" s="23" t="s">
        <v>73</v>
      </c>
      <c r="L2" s="23" t="s">
        <v>75</v>
      </c>
      <c r="M2" s="24" t="s">
        <v>64</v>
      </c>
      <c r="N2" s="52" t="s">
        <v>71</v>
      </c>
      <c r="O2" s="24"/>
      <c r="P2" s="53"/>
      <c r="Q2" s="24"/>
      <c r="R2" s="24"/>
      <c r="S2" s="24" t="s">
        <v>6</v>
      </c>
      <c r="T2" s="45"/>
      <c r="U2" s="41">
        <v>5.0999999999999996</v>
      </c>
      <c r="V2" s="24" t="s">
        <v>3</v>
      </c>
      <c r="W2" s="43">
        <v>48</v>
      </c>
      <c r="X2" s="43">
        <v>30</v>
      </c>
      <c r="Y2" s="43">
        <v>30</v>
      </c>
      <c r="Z2" s="27">
        <v>2</v>
      </c>
      <c r="AA2" s="26">
        <v>6</v>
      </c>
      <c r="AB2" s="49">
        <f>IF(W2="","",W2*X2*Y2/1000000)</f>
        <v>4.3200000000000002E-2</v>
      </c>
      <c r="AC2" s="27">
        <v>56</v>
      </c>
      <c r="AD2" s="28">
        <f>IF(AA2="","",AC2/AB2*AA2)</f>
        <v>7778</v>
      </c>
      <c r="AE2" s="29">
        <v>3500</v>
      </c>
      <c r="AF2" s="30">
        <f>IF(ISERROR(AE2/AD2),"",AE2/AD2)</f>
        <v>0.45</v>
      </c>
      <c r="AG2" s="24" t="s">
        <v>60</v>
      </c>
      <c r="AH2" s="31">
        <v>0.41399999999999998</v>
      </c>
      <c r="AI2" s="30">
        <f>IF(ISERROR(U2*AH2),"",U2*AH2)</f>
        <v>2.11</v>
      </c>
      <c r="AJ2" s="30">
        <f>IF(ISERROR(U2+AF2+AI2),"",U2+AF2+AI2)</f>
        <v>7.66</v>
      </c>
      <c r="AK2" s="32">
        <v>3.5000000000000003E-2</v>
      </c>
      <c r="AL2" s="30">
        <f t="shared" ref="AL2:AL17" si="0">IF(ISERROR(AY2*AK2),"",AY2*AK2)</f>
        <v>0.39</v>
      </c>
      <c r="AM2" s="32">
        <v>0</v>
      </c>
      <c r="AN2" s="30">
        <f t="shared" ref="AN2:AN17" si="1">IF(ISERROR(AY2*AM2),"",AY2*AM2)</f>
        <v>0</v>
      </c>
      <c r="AO2" s="32">
        <v>5.5E-2</v>
      </c>
      <c r="AP2" s="30">
        <f>IF(ISERROR(AY2*AO2),"",AY2*AO2)</f>
        <v>0.61</v>
      </c>
      <c r="AQ2" s="32"/>
      <c r="AR2" s="30">
        <f>IF(ISERROR(U2*AQ2),"",U2*AQ2)</f>
        <v>0</v>
      </c>
      <c r="AS2" s="35"/>
      <c r="AT2" s="32">
        <v>0</v>
      </c>
      <c r="AU2" s="30">
        <f>IF(ISERROR(AY2*AT2),"",AY2*AT2)</f>
        <v>0</v>
      </c>
      <c r="AV2" s="30">
        <f>IF(ISERROR(AL2+AN2+AP2+AR2+AU2),"",AL2+AN2+AP2+AR2+AU2)</f>
        <v>1</v>
      </c>
      <c r="AW2" s="30">
        <f t="shared" ref="AW2:AW17" si="2">IF(ISERROR(AJ2+AV2),"",AJ2+AV2)</f>
        <v>8.66</v>
      </c>
      <c r="AX2" s="34">
        <f t="shared" ref="AX2:AX17" si="3">IF(ISERROR((AY2-AW2)/AY2),"",(AY2-AW2)/AY2)</f>
        <v>0.218</v>
      </c>
      <c r="AY2" s="35">
        <v>11.0745</v>
      </c>
      <c r="AZ2" s="26"/>
      <c r="BA2" s="30">
        <f>IF(ISERROR(AW2*AZ2),"",AW2*AZ2)</f>
        <v>0</v>
      </c>
      <c r="BB2" s="30">
        <f>IF(ISERROR(AY2*AZ2),"",AY2*AZ2)</f>
        <v>0</v>
      </c>
    </row>
    <row r="3" spans="1:54" s="36" customFormat="1" x14ac:dyDescent="0.25">
      <c r="A3" s="23">
        <v>2</v>
      </c>
      <c r="B3" s="24"/>
      <c r="C3" s="24"/>
      <c r="D3" s="24"/>
      <c r="E3" s="24" t="s">
        <v>4</v>
      </c>
      <c r="F3" s="24" t="s">
        <v>5</v>
      </c>
      <c r="G3" s="24" t="s">
        <v>50</v>
      </c>
      <c r="H3" s="25"/>
      <c r="I3" s="24" t="s">
        <v>72</v>
      </c>
      <c r="J3" s="24" t="s">
        <v>66</v>
      </c>
      <c r="K3" s="23" t="s">
        <v>73</v>
      </c>
      <c r="L3" s="23" t="s">
        <v>75</v>
      </c>
      <c r="M3" s="24" t="s">
        <v>63</v>
      </c>
      <c r="N3" s="52" t="s">
        <v>71</v>
      </c>
      <c r="O3" s="24"/>
      <c r="P3" s="53"/>
      <c r="Q3" s="24"/>
      <c r="R3" s="24"/>
      <c r="S3" s="24" t="s">
        <v>6</v>
      </c>
      <c r="T3" s="45"/>
      <c r="U3" s="41">
        <v>5.9</v>
      </c>
      <c r="V3" s="24" t="s">
        <v>3</v>
      </c>
      <c r="W3" s="43">
        <v>48</v>
      </c>
      <c r="X3" s="43">
        <v>30</v>
      </c>
      <c r="Y3" s="43">
        <v>33</v>
      </c>
      <c r="Z3" s="27">
        <v>2</v>
      </c>
      <c r="AA3" s="26">
        <v>6</v>
      </c>
      <c r="AB3" s="49">
        <f t="shared" ref="AB3:AB17" si="4">IF(W3="","",W3*X3*Y3/1000000)</f>
        <v>4.7500000000000001E-2</v>
      </c>
      <c r="AC3" s="27">
        <v>56</v>
      </c>
      <c r="AD3" s="28">
        <f t="shared" ref="AD3:AD17" si="5">IF(AA3="","",AC3/AB3*AA3)</f>
        <v>7074</v>
      </c>
      <c r="AE3" s="29">
        <v>3500</v>
      </c>
      <c r="AF3" s="30">
        <f t="shared" ref="AF3:AF17" si="6">IF(ISERROR(AE3/AD3),"",AE3/AD3)</f>
        <v>0.49</v>
      </c>
      <c r="AG3" s="24" t="s">
        <v>60</v>
      </c>
      <c r="AH3" s="31">
        <v>0.41399999999999998</v>
      </c>
      <c r="AI3" s="30">
        <f t="shared" ref="AI3:AI17" si="7">IF(ISERROR(U3*AH3),"",U3*AH3)</f>
        <v>2.44</v>
      </c>
      <c r="AJ3" s="30">
        <f t="shared" ref="AJ3:AJ17" si="8">IF(ISERROR(U3+AF3+AI3),"",U3+AF3+AI3)</f>
        <v>8.83</v>
      </c>
      <c r="AK3" s="32">
        <v>3.5000000000000003E-2</v>
      </c>
      <c r="AL3" s="30">
        <f t="shared" si="0"/>
        <v>0.45</v>
      </c>
      <c r="AM3" s="32">
        <v>0</v>
      </c>
      <c r="AN3" s="30">
        <f t="shared" si="1"/>
        <v>0</v>
      </c>
      <c r="AO3" s="32">
        <v>5.5E-2</v>
      </c>
      <c r="AP3" s="30">
        <f t="shared" ref="AP3:AP17" si="9">IF(ISERROR(AY3*AO3),"",AY3*AO3)</f>
        <v>0.7</v>
      </c>
      <c r="AQ3" s="32"/>
      <c r="AR3" s="30">
        <f t="shared" ref="AR3:AR17" si="10">IF(ISERROR(U3*AQ3),"",U3*AQ3)</f>
        <v>0</v>
      </c>
      <c r="AS3" s="35"/>
      <c r="AT3" s="32">
        <v>0</v>
      </c>
      <c r="AU3" s="30">
        <f t="shared" ref="AU3:AU17" si="11">IF(ISERROR(AY3*AT3),"",AY3*AT3)</f>
        <v>0</v>
      </c>
      <c r="AV3" s="30">
        <f t="shared" ref="AV3:AV17" si="12">IF(ISERROR(AL3+AN3+AP3+AR3+AU3),"",AL3+AN3+AP3+AR3+AU3)</f>
        <v>1.1499999999999999</v>
      </c>
      <c r="AW3" s="30">
        <f t="shared" si="2"/>
        <v>9.98</v>
      </c>
      <c r="AX3" s="34">
        <f t="shared" si="3"/>
        <v>0.2195</v>
      </c>
      <c r="AY3" s="35">
        <v>12.7865</v>
      </c>
      <c r="AZ3" s="26"/>
      <c r="BA3" s="30">
        <f t="shared" ref="BA3:BA17" si="13">IF(ISERROR(AW3*AZ3),"",AW3*AZ3)</f>
        <v>0</v>
      </c>
      <c r="BB3" s="30">
        <f t="shared" ref="BB3:BB17" si="14">IF(ISERROR(AY3*AZ3),"",AY3*AZ3)</f>
        <v>0</v>
      </c>
    </row>
    <row r="4" spans="1:54" s="36" customFormat="1" x14ac:dyDescent="0.25">
      <c r="A4" s="23">
        <v>3</v>
      </c>
      <c r="B4" s="24"/>
      <c r="C4" s="24"/>
      <c r="D4" s="24"/>
      <c r="E4" s="24" t="s">
        <v>4</v>
      </c>
      <c r="F4" s="24" t="s">
        <v>5</v>
      </c>
      <c r="G4" s="24" t="s">
        <v>51</v>
      </c>
      <c r="H4" s="25"/>
      <c r="I4" s="24" t="s">
        <v>74</v>
      </c>
      <c r="J4" s="24" t="s">
        <v>76</v>
      </c>
      <c r="K4" s="23" t="s">
        <v>65</v>
      </c>
      <c r="L4" s="23" t="s">
        <v>75</v>
      </c>
      <c r="M4" s="24" t="s">
        <v>62</v>
      </c>
      <c r="N4" s="52" t="s">
        <v>71</v>
      </c>
      <c r="O4" s="24"/>
      <c r="P4" s="53"/>
      <c r="Q4" s="24"/>
      <c r="R4" s="24"/>
      <c r="S4" s="24" t="s">
        <v>6</v>
      </c>
      <c r="T4" s="45"/>
      <c r="U4" s="41">
        <v>1.03</v>
      </c>
      <c r="V4" s="24" t="s">
        <v>3</v>
      </c>
      <c r="W4" s="43">
        <v>25</v>
      </c>
      <c r="X4" s="43">
        <v>16</v>
      </c>
      <c r="Y4" s="43">
        <v>18</v>
      </c>
      <c r="Z4" s="27">
        <v>2</v>
      </c>
      <c r="AA4" s="26">
        <v>6</v>
      </c>
      <c r="AB4" s="49">
        <f t="shared" si="4"/>
        <v>7.1999999999999998E-3</v>
      </c>
      <c r="AC4" s="27">
        <v>56</v>
      </c>
      <c r="AD4" s="28">
        <f t="shared" si="5"/>
        <v>46667</v>
      </c>
      <c r="AE4" s="29">
        <v>3500</v>
      </c>
      <c r="AF4" s="30">
        <f t="shared" si="6"/>
        <v>7.0000000000000007E-2</v>
      </c>
      <c r="AG4" s="24" t="s">
        <v>60</v>
      </c>
      <c r="AH4" s="31">
        <v>0.41399999999999998</v>
      </c>
      <c r="AI4" s="30">
        <f t="shared" si="7"/>
        <v>0.43</v>
      </c>
      <c r="AJ4" s="30">
        <f t="shared" si="8"/>
        <v>1.53</v>
      </c>
      <c r="AK4" s="32">
        <v>3.5000000000000003E-2</v>
      </c>
      <c r="AL4" s="30">
        <f t="shared" si="0"/>
        <v>7.0000000000000007E-2</v>
      </c>
      <c r="AM4" s="32">
        <v>0</v>
      </c>
      <c r="AN4" s="30">
        <f t="shared" si="1"/>
        <v>0</v>
      </c>
      <c r="AO4" s="32">
        <v>5.5E-2</v>
      </c>
      <c r="AP4" s="30">
        <f t="shared" si="9"/>
        <v>0.12</v>
      </c>
      <c r="AQ4" s="32"/>
      <c r="AR4" s="30">
        <f t="shared" si="10"/>
        <v>0</v>
      </c>
      <c r="AS4" s="35"/>
      <c r="AT4" s="32">
        <v>0</v>
      </c>
      <c r="AU4" s="30">
        <f t="shared" si="11"/>
        <v>0</v>
      </c>
      <c r="AV4" s="30">
        <f t="shared" si="12"/>
        <v>0.19</v>
      </c>
      <c r="AW4" s="30">
        <f t="shared" si="2"/>
        <v>1.72</v>
      </c>
      <c r="AX4" s="34">
        <f t="shared" si="3"/>
        <v>0.1963</v>
      </c>
      <c r="AY4" s="35">
        <v>2.14</v>
      </c>
      <c r="AZ4" s="26"/>
      <c r="BA4" s="30">
        <f t="shared" si="13"/>
        <v>0</v>
      </c>
      <c r="BB4" s="30">
        <f t="shared" si="14"/>
        <v>0</v>
      </c>
    </row>
    <row r="5" spans="1:54" s="36" customFormat="1" x14ac:dyDescent="0.25">
      <c r="A5" s="23">
        <v>4</v>
      </c>
      <c r="B5" s="24"/>
      <c r="C5" s="24"/>
      <c r="D5" s="24"/>
      <c r="E5" s="24" t="s">
        <v>4</v>
      </c>
      <c r="F5" s="24" t="s">
        <v>5</v>
      </c>
      <c r="G5" s="24" t="s">
        <v>51</v>
      </c>
      <c r="H5" s="25"/>
      <c r="I5" s="24" t="s">
        <v>74</v>
      </c>
      <c r="J5" s="24" t="s">
        <v>76</v>
      </c>
      <c r="K5" s="23" t="s">
        <v>65</v>
      </c>
      <c r="L5" s="23" t="s">
        <v>75</v>
      </c>
      <c r="M5" s="24" t="s">
        <v>61</v>
      </c>
      <c r="N5" s="52" t="s">
        <v>71</v>
      </c>
      <c r="O5" s="24"/>
      <c r="P5" s="53"/>
      <c r="Q5" s="24"/>
      <c r="R5" s="24"/>
      <c r="S5" s="24" t="s">
        <v>6</v>
      </c>
      <c r="T5" s="45"/>
      <c r="U5" s="41">
        <v>1.17</v>
      </c>
      <c r="V5" s="24" t="s">
        <v>3</v>
      </c>
      <c r="W5" s="43">
        <v>25</v>
      </c>
      <c r="X5" s="43">
        <v>16</v>
      </c>
      <c r="Y5" s="43">
        <v>21</v>
      </c>
      <c r="Z5" s="27">
        <v>2</v>
      </c>
      <c r="AA5" s="26">
        <v>6</v>
      </c>
      <c r="AB5" s="49">
        <f t="shared" si="4"/>
        <v>8.3999999999999995E-3</v>
      </c>
      <c r="AC5" s="27">
        <v>56</v>
      </c>
      <c r="AD5" s="28">
        <f t="shared" si="5"/>
        <v>40000</v>
      </c>
      <c r="AE5" s="29">
        <v>3500</v>
      </c>
      <c r="AF5" s="30">
        <f t="shared" si="6"/>
        <v>0.09</v>
      </c>
      <c r="AG5" s="24" t="s">
        <v>60</v>
      </c>
      <c r="AH5" s="31">
        <v>0.41399999999999998</v>
      </c>
      <c r="AI5" s="30">
        <f t="shared" si="7"/>
        <v>0.48</v>
      </c>
      <c r="AJ5" s="30">
        <f t="shared" si="8"/>
        <v>1.74</v>
      </c>
      <c r="AK5" s="32">
        <v>3.5000000000000003E-2</v>
      </c>
      <c r="AL5" s="30">
        <f t="shared" si="0"/>
        <v>0.09</v>
      </c>
      <c r="AM5" s="32">
        <v>0</v>
      </c>
      <c r="AN5" s="30">
        <f t="shared" si="1"/>
        <v>0</v>
      </c>
      <c r="AO5" s="32">
        <v>5.5E-2</v>
      </c>
      <c r="AP5" s="30">
        <f t="shared" si="9"/>
        <v>0.14000000000000001</v>
      </c>
      <c r="AQ5" s="32"/>
      <c r="AR5" s="30">
        <f t="shared" si="10"/>
        <v>0</v>
      </c>
      <c r="AS5" s="35"/>
      <c r="AT5" s="32">
        <v>0</v>
      </c>
      <c r="AU5" s="30">
        <f t="shared" si="11"/>
        <v>0</v>
      </c>
      <c r="AV5" s="30">
        <f t="shared" si="12"/>
        <v>0.23</v>
      </c>
      <c r="AW5" s="30">
        <f t="shared" si="2"/>
        <v>1.97</v>
      </c>
      <c r="AX5" s="34">
        <f t="shared" si="3"/>
        <v>0.19950000000000001</v>
      </c>
      <c r="AY5" s="35">
        <v>2.4609999999999999</v>
      </c>
      <c r="AZ5" s="26"/>
      <c r="BA5" s="30">
        <f t="shared" si="13"/>
        <v>0</v>
      </c>
      <c r="BB5" s="30">
        <f t="shared" si="14"/>
        <v>0</v>
      </c>
    </row>
    <row r="6" spans="1:54" s="36" customFormat="1" x14ac:dyDescent="0.25">
      <c r="A6" s="23">
        <v>5</v>
      </c>
      <c r="B6" s="24"/>
      <c r="C6" s="24"/>
      <c r="D6" s="24"/>
      <c r="E6" s="24" t="s">
        <v>4</v>
      </c>
      <c r="F6" s="24" t="s">
        <v>5</v>
      </c>
      <c r="G6" s="24" t="s">
        <v>50</v>
      </c>
      <c r="H6" s="25"/>
      <c r="I6" s="24" t="s">
        <v>72</v>
      </c>
      <c r="J6" s="24" t="s">
        <v>67</v>
      </c>
      <c r="K6" s="23" t="s">
        <v>65</v>
      </c>
      <c r="L6" s="23" t="s">
        <v>75</v>
      </c>
      <c r="M6" s="24" t="s">
        <v>64</v>
      </c>
      <c r="N6" s="24" t="s">
        <v>70</v>
      </c>
      <c r="O6" s="24"/>
      <c r="P6" s="53"/>
      <c r="Q6" s="24"/>
      <c r="R6" s="24"/>
      <c r="S6" s="24" t="s">
        <v>6</v>
      </c>
      <c r="T6" s="45"/>
      <c r="U6" s="41">
        <v>5.0999999999999996</v>
      </c>
      <c r="V6" s="24" t="s">
        <v>3</v>
      </c>
      <c r="W6" s="43">
        <v>48</v>
      </c>
      <c r="X6" s="43">
        <v>30</v>
      </c>
      <c r="Y6" s="43">
        <v>30</v>
      </c>
      <c r="Z6" s="27">
        <v>2</v>
      </c>
      <c r="AA6" s="26">
        <v>6</v>
      </c>
      <c r="AB6" s="49">
        <f t="shared" si="4"/>
        <v>4.3200000000000002E-2</v>
      </c>
      <c r="AC6" s="27">
        <v>56</v>
      </c>
      <c r="AD6" s="28">
        <f t="shared" si="5"/>
        <v>7778</v>
      </c>
      <c r="AE6" s="29">
        <v>3500</v>
      </c>
      <c r="AF6" s="30">
        <f t="shared" si="6"/>
        <v>0.45</v>
      </c>
      <c r="AG6" s="24" t="s">
        <v>60</v>
      </c>
      <c r="AH6" s="31">
        <v>0.41399999999999998</v>
      </c>
      <c r="AI6" s="30">
        <f t="shared" si="7"/>
        <v>2.11</v>
      </c>
      <c r="AJ6" s="30">
        <f t="shared" si="8"/>
        <v>7.66</v>
      </c>
      <c r="AK6" s="32">
        <v>3.5000000000000003E-2</v>
      </c>
      <c r="AL6" s="30">
        <f t="shared" si="0"/>
        <v>0.39</v>
      </c>
      <c r="AM6" s="32">
        <v>0</v>
      </c>
      <c r="AN6" s="30">
        <f t="shared" si="1"/>
        <v>0</v>
      </c>
      <c r="AO6" s="32">
        <v>5.5E-2</v>
      </c>
      <c r="AP6" s="30">
        <f t="shared" si="9"/>
        <v>0.61</v>
      </c>
      <c r="AQ6" s="32"/>
      <c r="AR6" s="30">
        <f t="shared" si="10"/>
        <v>0</v>
      </c>
      <c r="AS6" s="35"/>
      <c r="AT6" s="32">
        <v>0</v>
      </c>
      <c r="AU6" s="30">
        <f t="shared" si="11"/>
        <v>0</v>
      </c>
      <c r="AV6" s="30">
        <f t="shared" si="12"/>
        <v>1</v>
      </c>
      <c r="AW6" s="30">
        <f t="shared" si="2"/>
        <v>8.66</v>
      </c>
      <c r="AX6" s="34">
        <f t="shared" si="3"/>
        <v>0.2177</v>
      </c>
      <c r="AY6" s="35">
        <f>AY2</f>
        <v>11.07</v>
      </c>
      <c r="AZ6" s="26"/>
      <c r="BA6" s="30">
        <f t="shared" si="13"/>
        <v>0</v>
      </c>
      <c r="BB6" s="30">
        <f t="shared" si="14"/>
        <v>0</v>
      </c>
    </row>
    <row r="7" spans="1:54" s="36" customFormat="1" x14ac:dyDescent="0.25">
      <c r="A7" s="23">
        <v>6</v>
      </c>
      <c r="B7" s="24"/>
      <c r="C7" s="24"/>
      <c r="D7" s="24"/>
      <c r="E7" s="24" t="s">
        <v>4</v>
      </c>
      <c r="F7" s="24" t="s">
        <v>5</v>
      </c>
      <c r="G7" s="24" t="s">
        <v>50</v>
      </c>
      <c r="H7" s="25"/>
      <c r="I7" s="24" t="s">
        <v>72</v>
      </c>
      <c r="J7" s="24" t="s">
        <v>66</v>
      </c>
      <c r="K7" s="23" t="s">
        <v>65</v>
      </c>
      <c r="L7" s="23" t="s">
        <v>75</v>
      </c>
      <c r="M7" s="24" t="s">
        <v>63</v>
      </c>
      <c r="N7" s="24" t="s">
        <v>70</v>
      </c>
      <c r="O7" s="24"/>
      <c r="P7" s="53"/>
      <c r="Q7" s="24"/>
      <c r="R7" s="24"/>
      <c r="S7" s="24" t="s">
        <v>6</v>
      </c>
      <c r="T7" s="45"/>
      <c r="U7" s="41">
        <v>5.9</v>
      </c>
      <c r="V7" s="24" t="s">
        <v>3</v>
      </c>
      <c r="W7" s="43">
        <v>48</v>
      </c>
      <c r="X7" s="43">
        <v>30</v>
      </c>
      <c r="Y7" s="43">
        <v>33</v>
      </c>
      <c r="Z7" s="27">
        <v>2</v>
      </c>
      <c r="AA7" s="26">
        <v>6</v>
      </c>
      <c r="AB7" s="49">
        <f t="shared" si="4"/>
        <v>4.7500000000000001E-2</v>
      </c>
      <c r="AC7" s="27">
        <v>56</v>
      </c>
      <c r="AD7" s="28">
        <f t="shared" si="5"/>
        <v>7074</v>
      </c>
      <c r="AE7" s="29">
        <v>3500</v>
      </c>
      <c r="AF7" s="30">
        <f t="shared" si="6"/>
        <v>0.49</v>
      </c>
      <c r="AG7" s="24" t="s">
        <v>60</v>
      </c>
      <c r="AH7" s="31">
        <v>0.41399999999999998</v>
      </c>
      <c r="AI7" s="30">
        <f t="shared" si="7"/>
        <v>2.44</v>
      </c>
      <c r="AJ7" s="30">
        <f t="shared" si="8"/>
        <v>8.83</v>
      </c>
      <c r="AK7" s="32">
        <v>3.5000000000000003E-2</v>
      </c>
      <c r="AL7" s="30">
        <f t="shared" si="0"/>
        <v>0.45</v>
      </c>
      <c r="AM7" s="32">
        <v>0</v>
      </c>
      <c r="AN7" s="30">
        <f t="shared" si="1"/>
        <v>0</v>
      </c>
      <c r="AO7" s="32">
        <v>5.5E-2</v>
      </c>
      <c r="AP7" s="30">
        <f t="shared" si="9"/>
        <v>0.7</v>
      </c>
      <c r="AQ7" s="32"/>
      <c r="AR7" s="30">
        <f t="shared" si="10"/>
        <v>0</v>
      </c>
      <c r="AS7" s="35"/>
      <c r="AT7" s="32">
        <v>0</v>
      </c>
      <c r="AU7" s="30">
        <f t="shared" si="11"/>
        <v>0</v>
      </c>
      <c r="AV7" s="30">
        <f t="shared" si="12"/>
        <v>1.1499999999999999</v>
      </c>
      <c r="AW7" s="30">
        <f t="shared" si="2"/>
        <v>9.98</v>
      </c>
      <c r="AX7" s="34">
        <f t="shared" si="3"/>
        <v>0.21970000000000001</v>
      </c>
      <c r="AY7" s="35">
        <f t="shared" ref="AY7:AY17" si="15">AY3</f>
        <v>12.79</v>
      </c>
      <c r="AZ7" s="26"/>
      <c r="BA7" s="30">
        <f t="shared" si="13"/>
        <v>0</v>
      </c>
      <c r="BB7" s="30">
        <f t="shared" si="14"/>
        <v>0</v>
      </c>
    </row>
    <row r="8" spans="1:54" ht="15" customHeight="1" x14ac:dyDescent="0.25">
      <c r="A8" s="37">
        <v>7</v>
      </c>
      <c r="B8" s="38"/>
      <c r="C8" s="38"/>
      <c r="D8" s="38"/>
      <c r="E8" s="24" t="s">
        <v>4</v>
      </c>
      <c r="F8" s="24" t="s">
        <v>5</v>
      </c>
      <c r="G8" s="24" t="s">
        <v>51</v>
      </c>
      <c r="H8" s="25"/>
      <c r="I8" s="24" t="s">
        <v>74</v>
      </c>
      <c r="J8" s="24" t="s">
        <v>76</v>
      </c>
      <c r="K8" s="23" t="s">
        <v>65</v>
      </c>
      <c r="L8" s="23" t="s">
        <v>75</v>
      </c>
      <c r="M8" s="24" t="s">
        <v>62</v>
      </c>
      <c r="N8" s="24" t="s">
        <v>70</v>
      </c>
      <c r="O8" s="24"/>
      <c r="P8" s="54"/>
      <c r="Q8" s="38"/>
      <c r="R8" s="38"/>
      <c r="S8" s="24" t="s">
        <v>6</v>
      </c>
      <c r="T8" s="45"/>
      <c r="U8" s="41">
        <v>1.03</v>
      </c>
      <c r="V8" s="24" t="s">
        <v>3</v>
      </c>
      <c r="W8" s="43">
        <v>25</v>
      </c>
      <c r="X8" s="43">
        <v>16</v>
      </c>
      <c r="Y8" s="43">
        <v>18</v>
      </c>
      <c r="Z8" s="27">
        <v>2</v>
      </c>
      <c r="AA8" s="26">
        <v>6</v>
      </c>
      <c r="AB8" s="50">
        <f t="shared" si="4"/>
        <v>7.1999999999999998E-3</v>
      </c>
      <c r="AC8" s="27">
        <v>56</v>
      </c>
      <c r="AD8" s="28">
        <f t="shared" si="5"/>
        <v>46667</v>
      </c>
      <c r="AE8" s="29">
        <v>3500</v>
      </c>
      <c r="AF8" s="33">
        <f t="shared" si="6"/>
        <v>7.0000000000000007E-2</v>
      </c>
      <c r="AG8" s="24" t="s">
        <v>60</v>
      </c>
      <c r="AH8" s="31">
        <v>0.41399999999999998</v>
      </c>
      <c r="AI8" s="30">
        <f t="shared" si="7"/>
        <v>0.43</v>
      </c>
      <c r="AJ8" s="30">
        <f t="shared" si="8"/>
        <v>1.53</v>
      </c>
      <c r="AK8" s="32">
        <v>3.5000000000000003E-2</v>
      </c>
      <c r="AL8" s="33">
        <f t="shared" si="0"/>
        <v>7.0000000000000007E-2</v>
      </c>
      <c r="AM8" s="32">
        <v>0</v>
      </c>
      <c r="AN8" s="33">
        <f t="shared" si="1"/>
        <v>0</v>
      </c>
      <c r="AO8" s="32">
        <v>5.5E-2</v>
      </c>
      <c r="AP8" s="30">
        <f t="shared" si="9"/>
        <v>0.12</v>
      </c>
      <c r="AQ8" s="32"/>
      <c r="AR8" s="30">
        <f t="shared" si="10"/>
        <v>0</v>
      </c>
      <c r="AS8" s="35"/>
      <c r="AT8" s="32">
        <v>0</v>
      </c>
      <c r="AU8" s="30">
        <f t="shared" si="11"/>
        <v>0</v>
      </c>
      <c r="AV8" s="30">
        <f t="shared" si="12"/>
        <v>0.19</v>
      </c>
      <c r="AW8" s="33">
        <f t="shared" si="2"/>
        <v>1.72</v>
      </c>
      <c r="AX8" s="34">
        <f t="shared" si="3"/>
        <v>0.1963</v>
      </c>
      <c r="AY8" s="35">
        <f t="shared" si="15"/>
        <v>2.14</v>
      </c>
      <c r="AZ8" s="5"/>
      <c r="BA8" s="30">
        <f t="shared" si="13"/>
        <v>0</v>
      </c>
      <c r="BB8" s="30">
        <f t="shared" si="14"/>
        <v>0</v>
      </c>
    </row>
    <row r="9" spans="1:54" ht="15" customHeight="1" x14ac:dyDescent="0.25">
      <c r="A9" s="37">
        <v>8</v>
      </c>
      <c r="B9" s="38"/>
      <c r="C9" s="38"/>
      <c r="D9" s="38"/>
      <c r="E9" s="24" t="s">
        <v>4</v>
      </c>
      <c r="F9" s="24" t="s">
        <v>5</v>
      </c>
      <c r="G9" s="24" t="s">
        <v>51</v>
      </c>
      <c r="H9" s="25"/>
      <c r="I9" s="24" t="s">
        <v>74</v>
      </c>
      <c r="J9" s="24" t="s">
        <v>76</v>
      </c>
      <c r="K9" s="23" t="s">
        <v>65</v>
      </c>
      <c r="L9" s="23" t="s">
        <v>75</v>
      </c>
      <c r="M9" s="24" t="s">
        <v>61</v>
      </c>
      <c r="N9" s="24" t="s">
        <v>70</v>
      </c>
      <c r="O9" s="24"/>
      <c r="P9" s="54"/>
      <c r="Q9" s="38"/>
      <c r="R9" s="38"/>
      <c r="S9" s="24" t="s">
        <v>6</v>
      </c>
      <c r="T9" s="45"/>
      <c r="U9" s="41">
        <v>1.17</v>
      </c>
      <c r="V9" s="24" t="s">
        <v>3</v>
      </c>
      <c r="W9" s="43">
        <v>25</v>
      </c>
      <c r="X9" s="43">
        <v>16</v>
      </c>
      <c r="Y9" s="43">
        <v>21</v>
      </c>
      <c r="Z9" s="27">
        <v>2</v>
      </c>
      <c r="AA9" s="26">
        <v>6</v>
      </c>
      <c r="AB9" s="50">
        <f t="shared" si="4"/>
        <v>8.3999999999999995E-3</v>
      </c>
      <c r="AC9" s="27">
        <v>56</v>
      </c>
      <c r="AD9" s="28">
        <f t="shared" si="5"/>
        <v>40000</v>
      </c>
      <c r="AE9" s="29">
        <v>3500</v>
      </c>
      <c r="AF9" s="33">
        <f t="shared" si="6"/>
        <v>0.09</v>
      </c>
      <c r="AG9" s="24" t="s">
        <v>60</v>
      </c>
      <c r="AH9" s="31">
        <v>0.41399999999999998</v>
      </c>
      <c r="AI9" s="30">
        <f t="shared" si="7"/>
        <v>0.48</v>
      </c>
      <c r="AJ9" s="30">
        <f t="shared" si="8"/>
        <v>1.74</v>
      </c>
      <c r="AK9" s="32">
        <v>3.5000000000000003E-2</v>
      </c>
      <c r="AL9" s="33">
        <f t="shared" si="0"/>
        <v>0.09</v>
      </c>
      <c r="AM9" s="32">
        <v>0</v>
      </c>
      <c r="AN9" s="33">
        <f t="shared" si="1"/>
        <v>0</v>
      </c>
      <c r="AO9" s="32">
        <v>5.5E-2</v>
      </c>
      <c r="AP9" s="30">
        <f t="shared" si="9"/>
        <v>0.14000000000000001</v>
      </c>
      <c r="AQ9" s="32"/>
      <c r="AR9" s="30">
        <f t="shared" si="10"/>
        <v>0</v>
      </c>
      <c r="AS9" s="35"/>
      <c r="AT9" s="32">
        <v>0</v>
      </c>
      <c r="AU9" s="30">
        <f t="shared" si="11"/>
        <v>0</v>
      </c>
      <c r="AV9" s="30">
        <f t="shared" si="12"/>
        <v>0.23</v>
      </c>
      <c r="AW9" s="33">
        <f t="shared" si="2"/>
        <v>1.97</v>
      </c>
      <c r="AX9" s="34">
        <f t="shared" si="3"/>
        <v>0.19919999999999999</v>
      </c>
      <c r="AY9" s="35">
        <f t="shared" si="15"/>
        <v>2.46</v>
      </c>
      <c r="AZ9" s="5"/>
      <c r="BA9" s="30">
        <f t="shared" si="13"/>
        <v>0</v>
      </c>
      <c r="BB9" s="30">
        <f t="shared" si="14"/>
        <v>0</v>
      </c>
    </row>
    <row r="10" spans="1:54" ht="15" customHeight="1" x14ac:dyDescent="0.25">
      <c r="A10" s="37">
        <v>9</v>
      </c>
      <c r="B10" s="38"/>
      <c r="C10" s="38"/>
      <c r="D10" s="38"/>
      <c r="E10" s="24" t="s">
        <v>4</v>
      </c>
      <c r="F10" s="24" t="s">
        <v>5</v>
      </c>
      <c r="G10" s="24" t="s">
        <v>50</v>
      </c>
      <c r="H10" s="25"/>
      <c r="I10" s="24" t="s">
        <v>72</v>
      </c>
      <c r="J10" s="24" t="s">
        <v>67</v>
      </c>
      <c r="K10" s="23" t="s">
        <v>65</v>
      </c>
      <c r="L10" s="23" t="s">
        <v>75</v>
      </c>
      <c r="M10" s="24" t="s">
        <v>64</v>
      </c>
      <c r="N10" s="24" t="s">
        <v>69</v>
      </c>
      <c r="O10" s="24"/>
      <c r="P10" s="54"/>
      <c r="Q10" s="38"/>
      <c r="R10" s="38"/>
      <c r="S10" s="24" t="s">
        <v>6</v>
      </c>
      <c r="T10" s="45"/>
      <c r="U10" s="41">
        <v>5.0999999999999996</v>
      </c>
      <c r="V10" s="24" t="s">
        <v>3</v>
      </c>
      <c r="W10" s="43">
        <v>48</v>
      </c>
      <c r="X10" s="43">
        <v>30</v>
      </c>
      <c r="Y10" s="43">
        <v>30</v>
      </c>
      <c r="Z10" s="27">
        <v>2</v>
      </c>
      <c r="AA10" s="26">
        <v>6</v>
      </c>
      <c r="AB10" s="50">
        <f t="shared" si="4"/>
        <v>4.3200000000000002E-2</v>
      </c>
      <c r="AC10" s="27">
        <v>56</v>
      </c>
      <c r="AD10" s="28">
        <f t="shared" si="5"/>
        <v>7778</v>
      </c>
      <c r="AE10" s="29">
        <v>3500</v>
      </c>
      <c r="AF10" s="33">
        <f t="shared" si="6"/>
        <v>0.45</v>
      </c>
      <c r="AG10" s="24" t="s">
        <v>60</v>
      </c>
      <c r="AH10" s="31">
        <v>0.41399999999999998</v>
      </c>
      <c r="AI10" s="30">
        <f t="shared" si="7"/>
        <v>2.11</v>
      </c>
      <c r="AJ10" s="30">
        <f t="shared" si="8"/>
        <v>7.66</v>
      </c>
      <c r="AK10" s="32">
        <v>3.5000000000000003E-2</v>
      </c>
      <c r="AL10" s="33">
        <f t="shared" si="0"/>
        <v>0.39</v>
      </c>
      <c r="AM10" s="32">
        <v>0</v>
      </c>
      <c r="AN10" s="33">
        <f t="shared" si="1"/>
        <v>0</v>
      </c>
      <c r="AO10" s="32">
        <v>5.5E-2</v>
      </c>
      <c r="AP10" s="30">
        <f t="shared" si="9"/>
        <v>0.61</v>
      </c>
      <c r="AQ10" s="32"/>
      <c r="AR10" s="30">
        <f t="shared" si="10"/>
        <v>0</v>
      </c>
      <c r="AS10" s="35"/>
      <c r="AT10" s="32">
        <v>0</v>
      </c>
      <c r="AU10" s="30">
        <f t="shared" si="11"/>
        <v>0</v>
      </c>
      <c r="AV10" s="30">
        <f t="shared" si="12"/>
        <v>1</v>
      </c>
      <c r="AW10" s="33">
        <f t="shared" si="2"/>
        <v>8.66</v>
      </c>
      <c r="AX10" s="34">
        <f t="shared" si="3"/>
        <v>0.2177</v>
      </c>
      <c r="AY10" s="35">
        <f>AY6</f>
        <v>11.07</v>
      </c>
      <c r="AZ10" s="5"/>
      <c r="BA10" s="30">
        <f t="shared" si="13"/>
        <v>0</v>
      </c>
      <c r="BB10" s="30">
        <f t="shared" si="14"/>
        <v>0</v>
      </c>
    </row>
    <row r="11" spans="1:54" ht="15" customHeight="1" x14ac:dyDescent="0.25">
      <c r="A11" s="37">
        <v>10</v>
      </c>
      <c r="B11" s="38"/>
      <c r="C11" s="38"/>
      <c r="D11" s="38"/>
      <c r="E11" s="24" t="s">
        <v>4</v>
      </c>
      <c r="F11" s="24" t="s">
        <v>5</v>
      </c>
      <c r="G11" s="24" t="s">
        <v>50</v>
      </c>
      <c r="H11" s="25"/>
      <c r="I11" s="24" t="s">
        <v>72</v>
      </c>
      <c r="J11" s="24" t="s">
        <v>66</v>
      </c>
      <c r="K11" s="23" t="s">
        <v>65</v>
      </c>
      <c r="L11" s="23" t="s">
        <v>75</v>
      </c>
      <c r="M11" s="24" t="s">
        <v>63</v>
      </c>
      <c r="N11" s="24" t="s">
        <v>69</v>
      </c>
      <c r="O11" s="24"/>
      <c r="P11" s="54"/>
      <c r="Q11" s="38"/>
      <c r="R11" s="38"/>
      <c r="S11" s="24" t="s">
        <v>6</v>
      </c>
      <c r="T11" s="45"/>
      <c r="U11" s="41">
        <v>5.9</v>
      </c>
      <c r="V11" s="24" t="s">
        <v>3</v>
      </c>
      <c r="W11" s="43">
        <v>48</v>
      </c>
      <c r="X11" s="43">
        <v>30</v>
      </c>
      <c r="Y11" s="43">
        <v>33</v>
      </c>
      <c r="Z11" s="27">
        <v>2</v>
      </c>
      <c r="AA11" s="26">
        <v>6</v>
      </c>
      <c r="AB11" s="50">
        <f t="shared" si="4"/>
        <v>4.7500000000000001E-2</v>
      </c>
      <c r="AC11" s="27">
        <v>56</v>
      </c>
      <c r="AD11" s="28">
        <f t="shared" si="5"/>
        <v>7074</v>
      </c>
      <c r="AE11" s="29">
        <v>3500</v>
      </c>
      <c r="AF11" s="33">
        <f t="shared" si="6"/>
        <v>0.49</v>
      </c>
      <c r="AG11" s="24" t="s">
        <v>60</v>
      </c>
      <c r="AH11" s="31">
        <v>0.41399999999999998</v>
      </c>
      <c r="AI11" s="30">
        <f t="shared" si="7"/>
        <v>2.44</v>
      </c>
      <c r="AJ11" s="30">
        <f t="shared" si="8"/>
        <v>8.83</v>
      </c>
      <c r="AK11" s="32">
        <v>3.5000000000000003E-2</v>
      </c>
      <c r="AL11" s="33">
        <f t="shared" si="0"/>
        <v>0.45</v>
      </c>
      <c r="AM11" s="32">
        <v>0</v>
      </c>
      <c r="AN11" s="33">
        <f t="shared" si="1"/>
        <v>0</v>
      </c>
      <c r="AO11" s="32">
        <v>5.5E-2</v>
      </c>
      <c r="AP11" s="30">
        <f t="shared" si="9"/>
        <v>0.7</v>
      </c>
      <c r="AQ11" s="32"/>
      <c r="AR11" s="30">
        <f t="shared" si="10"/>
        <v>0</v>
      </c>
      <c r="AS11" s="35"/>
      <c r="AT11" s="32">
        <v>0</v>
      </c>
      <c r="AU11" s="30">
        <f t="shared" si="11"/>
        <v>0</v>
      </c>
      <c r="AV11" s="30">
        <f t="shared" si="12"/>
        <v>1.1499999999999999</v>
      </c>
      <c r="AW11" s="33">
        <f t="shared" si="2"/>
        <v>9.98</v>
      </c>
      <c r="AX11" s="34">
        <f t="shared" si="3"/>
        <v>0.21970000000000001</v>
      </c>
      <c r="AY11" s="35">
        <f t="shared" si="15"/>
        <v>12.79</v>
      </c>
      <c r="AZ11" s="5"/>
      <c r="BA11" s="30">
        <f t="shared" si="13"/>
        <v>0</v>
      </c>
      <c r="BB11" s="30">
        <f t="shared" si="14"/>
        <v>0</v>
      </c>
    </row>
    <row r="12" spans="1:54" ht="15" customHeight="1" x14ac:dyDescent="0.25">
      <c r="A12" s="37">
        <v>11</v>
      </c>
      <c r="B12" s="38"/>
      <c r="C12" s="38"/>
      <c r="D12" s="38"/>
      <c r="E12" s="24" t="s">
        <v>4</v>
      </c>
      <c r="F12" s="24" t="s">
        <v>5</v>
      </c>
      <c r="G12" s="24" t="s">
        <v>51</v>
      </c>
      <c r="H12" s="25"/>
      <c r="I12" s="24" t="s">
        <v>74</v>
      </c>
      <c r="J12" s="24" t="s">
        <v>76</v>
      </c>
      <c r="K12" s="23" t="s">
        <v>65</v>
      </c>
      <c r="L12" s="23" t="s">
        <v>75</v>
      </c>
      <c r="M12" s="24" t="s">
        <v>62</v>
      </c>
      <c r="N12" s="24" t="s">
        <v>69</v>
      </c>
      <c r="O12" s="24"/>
      <c r="P12" s="54"/>
      <c r="Q12" s="38"/>
      <c r="R12" s="38"/>
      <c r="S12" s="24" t="s">
        <v>6</v>
      </c>
      <c r="T12" s="45"/>
      <c r="U12" s="41">
        <v>1.03</v>
      </c>
      <c r="V12" s="24" t="s">
        <v>3</v>
      </c>
      <c r="W12" s="43">
        <v>25</v>
      </c>
      <c r="X12" s="43">
        <v>16</v>
      </c>
      <c r="Y12" s="43">
        <v>18</v>
      </c>
      <c r="Z12" s="27">
        <v>2</v>
      </c>
      <c r="AA12" s="26">
        <v>6</v>
      </c>
      <c r="AB12" s="50">
        <f t="shared" si="4"/>
        <v>7.1999999999999998E-3</v>
      </c>
      <c r="AC12" s="27">
        <v>56</v>
      </c>
      <c r="AD12" s="28">
        <f t="shared" si="5"/>
        <v>46667</v>
      </c>
      <c r="AE12" s="29">
        <v>3500</v>
      </c>
      <c r="AF12" s="33">
        <f t="shared" si="6"/>
        <v>7.0000000000000007E-2</v>
      </c>
      <c r="AG12" s="24" t="s">
        <v>60</v>
      </c>
      <c r="AH12" s="31">
        <v>0.41399999999999998</v>
      </c>
      <c r="AI12" s="30">
        <f t="shared" si="7"/>
        <v>0.43</v>
      </c>
      <c r="AJ12" s="30">
        <f t="shared" si="8"/>
        <v>1.53</v>
      </c>
      <c r="AK12" s="32">
        <v>3.5000000000000003E-2</v>
      </c>
      <c r="AL12" s="33">
        <f t="shared" si="0"/>
        <v>7.0000000000000007E-2</v>
      </c>
      <c r="AM12" s="32">
        <v>0</v>
      </c>
      <c r="AN12" s="33">
        <f t="shared" si="1"/>
        <v>0</v>
      </c>
      <c r="AO12" s="32">
        <v>5.5E-2</v>
      </c>
      <c r="AP12" s="30">
        <f t="shared" si="9"/>
        <v>0.12</v>
      </c>
      <c r="AQ12" s="32"/>
      <c r="AR12" s="30">
        <f t="shared" si="10"/>
        <v>0</v>
      </c>
      <c r="AS12" s="35"/>
      <c r="AT12" s="32">
        <v>0</v>
      </c>
      <c r="AU12" s="30">
        <f t="shared" si="11"/>
        <v>0</v>
      </c>
      <c r="AV12" s="30">
        <f t="shared" si="12"/>
        <v>0.19</v>
      </c>
      <c r="AW12" s="33">
        <f t="shared" si="2"/>
        <v>1.72</v>
      </c>
      <c r="AX12" s="34">
        <f t="shared" si="3"/>
        <v>0.1963</v>
      </c>
      <c r="AY12" s="35">
        <f t="shared" si="15"/>
        <v>2.14</v>
      </c>
      <c r="AZ12" s="5"/>
      <c r="BA12" s="30">
        <f t="shared" si="13"/>
        <v>0</v>
      </c>
      <c r="BB12" s="30">
        <f t="shared" si="14"/>
        <v>0</v>
      </c>
    </row>
    <row r="13" spans="1:54" ht="15" customHeight="1" x14ac:dyDescent="0.25">
      <c r="A13" s="37">
        <v>12</v>
      </c>
      <c r="B13" s="38"/>
      <c r="C13" s="38"/>
      <c r="D13" s="38"/>
      <c r="E13" s="24" t="s">
        <v>4</v>
      </c>
      <c r="F13" s="24" t="s">
        <v>5</v>
      </c>
      <c r="G13" s="24" t="s">
        <v>51</v>
      </c>
      <c r="H13" s="25"/>
      <c r="I13" s="24" t="s">
        <v>74</v>
      </c>
      <c r="J13" s="24" t="s">
        <v>76</v>
      </c>
      <c r="K13" s="23" t="s">
        <v>65</v>
      </c>
      <c r="L13" s="23" t="s">
        <v>75</v>
      </c>
      <c r="M13" s="24" t="s">
        <v>61</v>
      </c>
      <c r="N13" s="24" t="s">
        <v>69</v>
      </c>
      <c r="O13" s="24"/>
      <c r="P13" s="54"/>
      <c r="Q13" s="38"/>
      <c r="R13" s="38"/>
      <c r="S13" s="24" t="s">
        <v>6</v>
      </c>
      <c r="T13" s="45"/>
      <c r="U13" s="41">
        <v>1.17</v>
      </c>
      <c r="V13" s="24" t="s">
        <v>3</v>
      </c>
      <c r="W13" s="43">
        <v>25</v>
      </c>
      <c r="X13" s="43">
        <v>16</v>
      </c>
      <c r="Y13" s="43">
        <v>21</v>
      </c>
      <c r="Z13" s="27">
        <v>2</v>
      </c>
      <c r="AA13" s="26">
        <v>6</v>
      </c>
      <c r="AB13" s="50">
        <f t="shared" si="4"/>
        <v>8.3999999999999995E-3</v>
      </c>
      <c r="AC13" s="27">
        <v>56</v>
      </c>
      <c r="AD13" s="28">
        <f t="shared" si="5"/>
        <v>40000</v>
      </c>
      <c r="AE13" s="29">
        <v>3500</v>
      </c>
      <c r="AF13" s="33">
        <f t="shared" si="6"/>
        <v>0.09</v>
      </c>
      <c r="AG13" s="24" t="s">
        <v>60</v>
      </c>
      <c r="AH13" s="31">
        <v>0.41399999999999998</v>
      </c>
      <c r="AI13" s="30">
        <f t="shared" si="7"/>
        <v>0.48</v>
      </c>
      <c r="AJ13" s="30">
        <f t="shared" si="8"/>
        <v>1.74</v>
      </c>
      <c r="AK13" s="32">
        <v>3.5000000000000003E-2</v>
      </c>
      <c r="AL13" s="33">
        <f t="shared" si="0"/>
        <v>0.09</v>
      </c>
      <c r="AM13" s="32">
        <v>0</v>
      </c>
      <c r="AN13" s="33">
        <f t="shared" si="1"/>
        <v>0</v>
      </c>
      <c r="AO13" s="32">
        <v>5.5E-2</v>
      </c>
      <c r="AP13" s="30">
        <f t="shared" si="9"/>
        <v>0.14000000000000001</v>
      </c>
      <c r="AQ13" s="32"/>
      <c r="AR13" s="30">
        <f t="shared" si="10"/>
        <v>0</v>
      </c>
      <c r="AS13" s="35"/>
      <c r="AT13" s="32">
        <v>0</v>
      </c>
      <c r="AU13" s="30">
        <f t="shared" si="11"/>
        <v>0</v>
      </c>
      <c r="AV13" s="30">
        <f t="shared" si="12"/>
        <v>0.23</v>
      </c>
      <c r="AW13" s="33">
        <f t="shared" si="2"/>
        <v>1.97</v>
      </c>
      <c r="AX13" s="34">
        <f t="shared" si="3"/>
        <v>0.19919999999999999</v>
      </c>
      <c r="AY13" s="35">
        <f t="shared" si="15"/>
        <v>2.46</v>
      </c>
      <c r="AZ13" s="5"/>
      <c r="BA13" s="30">
        <f t="shared" si="13"/>
        <v>0</v>
      </c>
      <c r="BB13" s="30">
        <f t="shared" si="14"/>
        <v>0</v>
      </c>
    </row>
    <row r="14" spans="1:54" ht="15" customHeight="1" x14ac:dyDescent="0.25">
      <c r="A14" s="37">
        <v>13</v>
      </c>
      <c r="B14" s="38"/>
      <c r="C14" s="38"/>
      <c r="D14" s="38"/>
      <c r="E14" s="24" t="s">
        <v>4</v>
      </c>
      <c r="F14" s="24" t="s">
        <v>5</v>
      </c>
      <c r="G14" s="24" t="s">
        <v>50</v>
      </c>
      <c r="H14" s="25"/>
      <c r="I14" s="24" t="s">
        <v>72</v>
      </c>
      <c r="J14" s="24" t="s">
        <v>67</v>
      </c>
      <c r="K14" s="23" t="s">
        <v>65</v>
      </c>
      <c r="L14" s="23" t="s">
        <v>75</v>
      </c>
      <c r="M14" s="24" t="s">
        <v>64</v>
      </c>
      <c r="N14" s="24" t="s">
        <v>68</v>
      </c>
      <c r="O14" s="24"/>
      <c r="P14" s="54"/>
      <c r="Q14" s="38"/>
      <c r="R14" s="38"/>
      <c r="S14" s="24" t="s">
        <v>6</v>
      </c>
      <c r="T14" s="45"/>
      <c r="U14" s="41">
        <v>5.0999999999999996</v>
      </c>
      <c r="V14" s="24" t="s">
        <v>3</v>
      </c>
      <c r="W14" s="43">
        <v>48</v>
      </c>
      <c r="X14" s="43">
        <v>30</v>
      </c>
      <c r="Y14" s="43">
        <v>30</v>
      </c>
      <c r="Z14" s="27">
        <v>2</v>
      </c>
      <c r="AA14" s="26">
        <v>6</v>
      </c>
      <c r="AB14" s="50">
        <f t="shared" si="4"/>
        <v>4.3200000000000002E-2</v>
      </c>
      <c r="AC14" s="27">
        <v>56</v>
      </c>
      <c r="AD14" s="28">
        <f t="shared" si="5"/>
        <v>7778</v>
      </c>
      <c r="AE14" s="29">
        <v>3500</v>
      </c>
      <c r="AF14" s="33">
        <f t="shared" si="6"/>
        <v>0.45</v>
      </c>
      <c r="AG14" s="24" t="s">
        <v>60</v>
      </c>
      <c r="AH14" s="31">
        <v>0.41399999999999998</v>
      </c>
      <c r="AI14" s="30">
        <f t="shared" si="7"/>
        <v>2.11</v>
      </c>
      <c r="AJ14" s="30">
        <f t="shared" si="8"/>
        <v>7.66</v>
      </c>
      <c r="AK14" s="32">
        <v>3.5000000000000003E-2</v>
      </c>
      <c r="AL14" s="33">
        <f t="shared" si="0"/>
        <v>0.39</v>
      </c>
      <c r="AM14" s="32">
        <v>0</v>
      </c>
      <c r="AN14" s="33">
        <f t="shared" si="1"/>
        <v>0</v>
      </c>
      <c r="AO14" s="32">
        <v>5.5E-2</v>
      </c>
      <c r="AP14" s="30">
        <f t="shared" si="9"/>
        <v>0.61</v>
      </c>
      <c r="AQ14" s="32"/>
      <c r="AR14" s="30">
        <f t="shared" si="10"/>
        <v>0</v>
      </c>
      <c r="AS14" s="35"/>
      <c r="AT14" s="32">
        <v>0</v>
      </c>
      <c r="AU14" s="30">
        <f t="shared" si="11"/>
        <v>0</v>
      </c>
      <c r="AV14" s="30">
        <f t="shared" si="12"/>
        <v>1</v>
      </c>
      <c r="AW14" s="33">
        <f t="shared" si="2"/>
        <v>8.66</v>
      </c>
      <c r="AX14" s="34">
        <f t="shared" si="3"/>
        <v>0.2177</v>
      </c>
      <c r="AY14" s="35">
        <f t="shared" si="15"/>
        <v>11.07</v>
      </c>
      <c r="AZ14" s="5"/>
      <c r="BA14" s="30">
        <f t="shared" si="13"/>
        <v>0</v>
      </c>
      <c r="BB14" s="30">
        <f t="shared" si="14"/>
        <v>0</v>
      </c>
    </row>
    <row r="15" spans="1:54" ht="15" customHeight="1" x14ac:dyDescent="0.25">
      <c r="A15" s="37">
        <v>14</v>
      </c>
      <c r="B15" s="38"/>
      <c r="C15" s="38"/>
      <c r="D15" s="38"/>
      <c r="E15" s="24" t="s">
        <v>4</v>
      </c>
      <c r="F15" s="24" t="s">
        <v>5</v>
      </c>
      <c r="G15" s="24" t="s">
        <v>50</v>
      </c>
      <c r="H15" s="25"/>
      <c r="I15" s="24" t="s">
        <v>72</v>
      </c>
      <c r="J15" s="24" t="s">
        <v>66</v>
      </c>
      <c r="K15" s="23" t="s">
        <v>65</v>
      </c>
      <c r="L15" s="23" t="s">
        <v>75</v>
      </c>
      <c r="M15" s="24" t="s">
        <v>63</v>
      </c>
      <c r="N15" s="24" t="s">
        <v>68</v>
      </c>
      <c r="O15" s="24"/>
      <c r="P15" s="54"/>
      <c r="Q15" s="38"/>
      <c r="R15" s="38"/>
      <c r="S15" s="24" t="s">
        <v>6</v>
      </c>
      <c r="T15" s="45"/>
      <c r="U15" s="41">
        <v>5.9</v>
      </c>
      <c r="V15" s="24" t="s">
        <v>3</v>
      </c>
      <c r="W15" s="43">
        <v>48</v>
      </c>
      <c r="X15" s="43">
        <v>30</v>
      </c>
      <c r="Y15" s="43">
        <v>33</v>
      </c>
      <c r="Z15" s="27">
        <v>2</v>
      </c>
      <c r="AA15" s="26">
        <v>6</v>
      </c>
      <c r="AB15" s="50">
        <f t="shared" si="4"/>
        <v>4.7500000000000001E-2</v>
      </c>
      <c r="AC15" s="27">
        <v>56</v>
      </c>
      <c r="AD15" s="28">
        <f t="shared" si="5"/>
        <v>7074</v>
      </c>
      <c r="AE15" s="29">
        <v>3500</v>
      </c>
      <c r="AF15" s="33">
        <f t="shared" si="6"/>
        <v>0.49</v>
      </c>
      <c r="AG15" s="24" t="s">
        <v>60</v>
      </c>
      <c r="AH15" s="31">
        <v>0.41399999999999998</v>
      </c>
      <c r="AI15" s="30">
        <f t="shared" si="7"/>
        <v>2.44</v>
      </c>
      <c r="AJ15" s="30">
        <f t="shared" si="8"/>
        <v>8.83</v>
      </c>
      <c r="AK15" s="32">
        <v>3.5000000000000003E-2</v>
      </c>
      <c r="AL15" s="33">
        <f t="shared" si="0"/>
        <v>0.45</v>
      </c>
      <c r="AM15" s="32">
        <v>0</v>
      </c>
      <c r="AN15" s="33">
        <f t="shared" si="1"/>
        <v>0</v>
      </c>
      <c r="AO15" s="32">
        <v>5.5E-2</v>
      </c>
      <c r="AP15" s="30">
        <f t="shared" si="9"/>
        <v>0.7</v>
      </c>
      <c r="AQ15" s="32"/>
      <c r="AR15" s="30">
        <f t="shared" si="10"/>
        <v>0</v>
      </c>
      <c r="AS15" s="35"/>
      <c r="AT15" s="32">
        <v>0</v>
      </c>
      <c r="AU15" s="30">
        <f t="shared" si="11"/>
        <v>0</v>
      </c>
      <c r="AV15" s="30">
        <f t="shared" si="12"/>
        <v>1.1499999999999999</v>
      </c>
      <c r="AW15" s="33">
        <f t="shared" si="2"/>
        <v>9.98</v>
      </c>
      <c r="AX15" s="34">
        <f t="shared" si="3"/>
        <v>0.21970000000000001</v>
      </c>
      <c r="AY15" s="35">
        <f t="shared" si="15"/>
        <v>12.79</v>
      </c>
      <c r="AZ15" s="5"/>
      <c r="BA15" s="30">
        <f t="shared" si="13"/>
        <v>0</v>
      </c>
      <c r="BB15" s="30">
        <f t="shared" si="14"/>
        <v>0</v>
      </c>
    </row>
    <row r="16" spans="1:54" ht="15" customHeight="1" x14ac:dyDescent="0.25">
      <c r="A16" s="37">
        <v>15</v>
      </c>
      <c r="B16" s="38"/>
      <c r="C16" s="38"/>
      <c r="D16" s="38"/>
      <c r="E16" s="24" t="s">
        <v>4</v>
      </c>
      <c r="F16" s="24" t="s">
        <v>5</v>
      </c>
      <c r="G16" s="24" t="s">
        <v>51</v>
      </c>
      <c r="H16" s="25"/>
      <c r="I16" s="24" t="s">
        <v>74</v>
      </c>
      <c r="J16" s="24" t="s">
        <v>76</v>
      </c>
      <c r="K16" s="23" t="s">
        <v>65</v>
      </c>
      <c r="L16" s="23" t="s">
        <v>75</v>
      </c>
      <c r="M16" s="24" t="s">
        <v>62</v>
      </c>
      <c r="N16" s="24" t="s">
        <v>68</v>
      </c>
      <c r="O16" s="24"/>
      <c r="P16" s="54"/>
      <c r="Q16" s="38"/>
      <c r="R16" s="38"/>
      <c r="S16" s="24" t="s">
        <v>6</v>
      </c>
      <c r="T16" s="45"/>
      <c r="U16" s="41">
        <v>1.03</v>
      </c>
      <c r="V16" s="24" t="s">
        <v>3</v>
      </c>
      <c r="W16" s="43">
        <v>25</v>
      </c>
      <c r="X16" s="43">
        <v>16</v>
      </c>
      <c r="Y16" s="43">
        <v>18</v>
      </c>
      <c r="Z16" s="27">
        <v>2</v>
      </c>
      <c r="AA16" s="26">
        <v>6</v>
      </c>
      <c r="AB16" s="50">
        <f t="shared" si="4"/>
        <v>7.1999999999999998E-3</v>
      </c>
      <c r="AC16" s="27">
        <v>56</v>
      </c>
      <c r="AD16" s="28">
        <f t="shared" si="5"/>
        <v>46667</v>
      </c>
      <c r="AE16" s="29">
        <v>3500</v>
      </c>
      <c r="AF16" s="33">
        <f t="shared" si="6"/>
        <v>7.0000000000000007E-2</v>
      </c>
      <c r="AG16" s="24" t="s">
        <v>60</v>
      </c>
      <c r="AH16" s="31">
        <v>0.41399999999999998</v>
      </c>
      <c r="AI16" s="30">
        <f t="shared" si="7"/>
        <v>0.43</v>
      </c>
      <c r="AJ16" s="30">
        <f t="shared" si="8"/>
        <v>1.53</v>
      </c>
      <c r="AK16" s="32">
        <v>3.5000000000000003E-2</v>
      </c>
      <c r="AL16" s="33">
        <f t="shared" si="0"/>
        <v>7.0000000000000007E-2</v>
      </c>
      <c r="AM16" s="32">
        <v>0</v>
      </c>
      <c r="AN16" s="33">
        <f t="shared" si="1"/>
        <v>0</v>
      </c>
      <c r="AO16" s="32">
        <v>5.5E-2</v>
      </c>
      <c r="AP16" s="30">
        <f t="shared" si="9"/>
        <v>0.12</v>
      </c>
      <c r="AQ16" s="32"/>
      <c r="AR16" s="30">
        <f t="shared" si="10"/>
        <v>0</v>
      </c>
      <c r="AS16" s="35"/>
      <c r="AT16" s="32">
        <v>0</v>
      </c>
      <c r="AU16" s="30">
        <f t="shared" si="11"/>
        <v>0</v>
      </c>
      <c r="AV16" s="30">
        <f t="shared" si="12"/>
        <v>0.19</v>
      </c>
      <c r="AW16" s="33">
        <f t="shared" si="2"/>
        <v>1.72</v>
      </c>
      <c r="AX16" s="34">
        <f t="shared" si="3"/>
        <v>0.1963</v>
      </c>
      <c r="AY16" s="35">
        <f t="shared" si="15"/>
        <v>2.14</v>
      </c>
      <c r="AZ16" s="5"/>
      <c r="BA16" s="30">
        <f t="shared" si="13"/>
        <v>0</v>
      </c>
      <c r="BB16" s="30">
        <f t="shared" si="14"/>
        <v>0</v>
      </c>
    </row>
    <row r="17" spans="1:54" ht="15" customHeight="1" x14ac:dyDescent="0.25">
      <c r="A17" s="37">
        <v>16</v>
      </c>
      <c r="B17" s="38"/>
      <c r="C17" s="38"/>
      <c r="D17" s="38"/>
      <c r="E17" s="24" t="s">
        <v>4</v>
      </c>
      <c r="F17" s="24" t="s">
        <v>5</v>
      </c>
      <c r="G17" s="24" t="s">
        <v>51</v>
      </c>
      <c r="H17" s="25"/>
      <c r="I17" s="24" t="s">
        <v>74</v>
      </c>
      <c r="J17" s="24" t="s">
        <v>76</v>
      </c>
      <c r="K17" s="23" t="s">
        <v>65</v>
      </c>
      <c r="L17" s="23" t="s">
        <v>75</v>
      </c>
      <c r="M17" s="24" t="s">
        <v>61</v>
      </c>
      <c r="N17" s="24" t="s">
        <v>68</v>
      </c>
      <c r="O17" s="24"/>
      <c r="P17" s="54"/>
      <c r="Q17" s="38"/>
      <c r="R17" s="24"/>
      <c r="S17" s="24" t="s">
        <v>6</v>
      </c>
      <c r="T17" s="45"/>
      <c r="U17" s="41">
        <v>1.17</v>
      </c>
      <c r="V17" s="24" t="s">
        <v>3</v>
      </c>
      <c r="W17" s="43">
        <v>25</v>
      </c>
      <c r="X17" s="43">
        <v>16</v>
      </c>
      <c r="Y17" s="43">
        <v>21</v>
      </c>
      <c r="Z17" s="27">
        <v>2</v>
      </c>
      <c r="AA17" s="26">
        <v>6</v>
      </c>
      <c r="AB17" s="50">
        <f t="shared" si="4"/>
        <v>8.3999999999999995E-3</v>
      </c>
      <c r="AC17" s="27">
        <v>56</v>
      </c>
      <c r="AD17" s="28">
        <f t="shared" si="5"/>
        <v>40000</v>
      </c>
      <c r="AE17" s="29">
        <v>3500</v>
      </c>
      <c r="AF17" s="33">
        <f t="shared" si="6"/>
        <v>0.09</v>
      </c>
      <c r="AG17" s="24" t="s">
        <v>60</v>
      </c>
      <c r="AH17" s="31">
        <v>0.41399999999999998</v>
      </c>
      <c r="AI17" s="30">
        <f t="shared" si="7"/>
        <v>0.48</v>
      </c>
      <c r="AJ17" s="30">
        <f t="shared" si="8"/>
        <v>1.74</v>
      </c>
      <c r="AK17" s="32">
        <v>3.5000000000000003E-2</v>
      </c>
      <c r="AL17" s="33">
        <f t="shared" si="0"/>
        <v>0.09</v>
      </c>
      <c r="AM17" s="32">
        <v>0</v>
      </c>
      <c r="AN17" s="33">
        <f t="shared" si="1"/>
        <v>0</v>
      </c>
      <c r="AO17" s="32">
        <v>5.5E-2</v>
      </c>
      <c r="AP17" s="30">
        <f t="shared" si="9"/>
        <v>0.14000000000000001</v>
      </c>
      <c r="AQ17" s="32"/>
      <c r="AR17" s="30">
        <f t="shared" si="10"/>
        <v>0</v>
      </c>
      <c r="AS17" s="35"/>
      <c r="AT17" s="32">
        <v>0</v>
      </c>
      <c r="AU17" s="30">
        <f t="shared" si="11"/>
        <v>0</v>
      </c>
      <c r="AV17" s="30">
        <f t="shared" si="12"/>
        <v>0.23</v>
      </c>
      <c r="AW17" s="33">
        <f t="shared" si="2"/>
        <v>1.97</v>
      </c>
      <c r="AX17" s="34">
        <f t="shared" si="3"/>
        <v>0.19919999999999999</v>
      </c>
      <c r="AY17" s="35">
        <f t="shared" si="15"/>
        <v>2.46</v>
      </c>
      <c r="AZ17" s="5"/>
      <c r="BA17" s="30">
        <f t="shared" si="13"/>
        <v>0</v>
      </c>
      <c r="BB17" s="30">
        <f t="shared" si="14"/>
        <v>0</v>
      </c>
    </row>
  </sheetData>
  <sheetProtection insertRows="0" deleteRows="0" sort="0"/>
  <protectedRanges>
    <protectedRange sqref="AF2:AF17 W18:AY223 M18:T223 A18:K223 A2:S17 U2:V223 AB2:AD17 AZ6:AZ17 AI2:AX17" name="Range1"/>
    <protectedRange sqref="W2:Z17" name="Range1_2"/>
    <protectedRange sqref="AE2:AE17" name="Range1_3"/>
    <protectedRange sqref="AZ2:AZ5" name="Range1_6"/>
    <protectedRange sqref="L18:L259" name="Range1_1"/>
  </protectedRanges>
  <phoneticPr fontId="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B226CAE-0729-4F78-816A-AB1E83AB41F3}">
          <x14:formula1>
            <xm:f>#REF!</xm:f>
          </x14:formula1>
          <xm:sqref>E2:E17</xm:sqref>
        </x14:dataValidation>
        <x14:dataValidation type="list" allowBlank="1" showInputMessage="1" showErrorMessage="1" xr:uid="{16507902-C22B-43C3-B29F-ACFC0EA193EE}">
          <x14:formula1>
            <xm:f>#REF!</xm:f>
          </x14:formula1>
          <xm:sqref>S2:S17</xm:sqref>
        </x14:dataValidation>
        <x14:dataValidation type="list" allowBlank="1" showInputMessage="1" showErrorMessage="1" xr:uid="{12EC859C-B984-4A37-9A10-C65138758A82}">
          <x14:formula1>
            <xm:f>#REF!</xm:f>
          </x14:formula1>
          <xm:sqref>V2:V17</xm:sqref>
        </x14:dataValidation>
        <x14:dataValidation type="list" allowBlank="1" showInputMessage="1" showErrorMessage="1" xr:uid="{967DBF80-5923-4653-BF59-28D4E6B58AF8}">
          <x14:formula1>
            <xm:f>#REF!</xm:f>
          </x14:formula1>
          <xm:sqref>F2:F17</xm:sqref>
        </x14:dataValidation>
        <x14:dataValidation type="list" allowBlank="1" showInputMessage="1" showErrorMessage="1" xr:uid="{3D47D15C-A752-4381-BEB0-85A1AAD75CC1}">
          <x14:formula1>
            <xm:f>#REF!</xm:f>
          </x14:formula1>
          <xm:sqref>G2:G17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2025-10-17T06:51:29Z</dcterms:modified>
</cp:coreProperties>
</file>