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266E708-360E-434C-A46A-7DF61903E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-B-POE Quote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2" i="9" l="1"/>
  <c r="BF42" i="9"/>
  <c r="BE42" i="9"/>
  <c r="BA42" i="9"/>
  <c r="AR42" i="9"/>
  <c r="AP42" i="9"/>
  <c r="AL42" i="9"/>
  <c r="AE42" i="9"/>
  <c r="AG42" i="9" s="1"/>
  <c r="AI42" i="9" s="1"/>
  <c r="BG41" i="9"/>
  <c r="BF41" i="9"/>
  <c r="BE41" i="9"/>
  <c r="BA41" i="9"/>
  <c r="AR41" i="9"/>
  <c r="AP41" i="9"/>
  <c r="AL41" i="9"/>
  <c r="AE41" i="9"/>
  <c r="AG41" i="9" s="1"/>
  <c r="AI41" i="9" s="1"/>
  <c r="BG40" i="9"/>
  <c r="BF40" i="9"/>
  <c r="BE40" i="9"/>
  <c r="BA40" i="9"/>
  <c r="AR40" i="9"/>
  <c r="AP40" i="9"/>
  <c r="AL40" i="9"/>
  <c r="AE40" i="9"/>
  <c r="AG40" i="9" s="1"/>
  <c r="AI40" i="9" s="1"/>
  <c r="BG39" i="9"/>
  <c r="BF39" i="9"/>
  <c r="BE39" i="9"/>
  <c r="BA39" i="9"/>
  <c r="AR39" i="9"/>
  <c r="AP39" i="9"/>
  <c r="AL39" i="9"/>
  <c r="AE39" i="9"/>
  <c r="AG39" i="9" s="1"/>
  <c r="AI39" i="9" s="1"/>
  <c r="BG38" i="9"/>
  <c r="BF38" i="9"/>
  <c r="BE38" i="9"/>
  <c r="BA38" i="9"/>
  <c r="AR38" i="9"/>
  <c r="AP38" i="9"/>
  <c r="AL38" i="9"/>
  <c r="AE38" i="9"/>
  <c r="AG38" i="9" s="1"/>
  <c r="AI38" i="9" s="1"/>
  <c r="I38" i="9"/>
  <c r="BG37" i="9"/>
  <c r="BF37" i="9"/>
  <c r="BE37" i="9"/>
  <c r="BA37" i="9"/>
  <c r="AR37" i="9"/>
  <c r="AP37" i="9"/>
  <c r="AL37" i="9"/>
  <c r="AE37" i="9"/>
  <c r="AG37" i="9" s="1"/>
  <c r="AI37" i="9" s="1"/>
  <c r="I37" i="9"/>
  <c r="BG36" i="9"/>
  <c r="BF36" i="9"/>
  <c r="BE36" i="9"/>
  <c r="BA36" i="9"/>
  <c r="AR36" i="9"/>
  <c r="AP36" i="9"/>
  <c r="AL36" i="9"/>
  <c r="AE36" i="9"/>
  <c r="AG36" i="9" s="1"/>
  <c r="AI36" i="9" s="1"/>
  <c r="I36" i="9"/>
  <c r="BG35" i="9"/>
  <c r="BF35" i="9"/>
  <c r="BE35" i="9"/>
  <c r="BA35" i="9"/>
  <c r="AR35" i="9"/>
  <c r="AP35" i="9"/>
  <c r="AL35" i="9"/>
  <c r="AE35" i="9"/>
  <c r="AG35" i="9" s="1"/>
  <c r="AI35" i="9" s="1"/>
  <c r="I35" i="9"/>
  <c r="BG34" i="9"/>
  <c r="BF34" i="9"/>
  <c r="BE34" i="9"/>
  <c r="BA34" i="9"/>
  <c r="AR34" i="9"/>
  <c r="AP34" i="9"/>
  <c r="AL34" i="9"/>
  <c r="AE34" i="9"/>
  <c r="AG34" i="9" s="1"/>
  <c r="AI34" i="9" s="1"/>
  <c r="I34" i="9"/>
  <c r="BG33" i="9"/>
  <c r="BF33" i="9"/>
  <c r="BE33" i="9"/>
  <c r="BA33" i="9"/>
  <c r="AR33" i="9"/>
  <c r="AP33" i="9"/>
  <c r="AL33" i="9"/>
  <c r="AE33" i="9"/>
  <c r="AG33" i="9" s="1"/>
  <c r="AI33" i="9" s="1"/>
  <c r="I33" i="9"/>
  <c r="BG32" i="9"/>
  <c r="BF32" i="9"/>
  <c r="BE32" i="9"/>
  <c r="BA32" i="9"/>
  <c r="AR32" i="9"/>
  <c r="AP32" i="9"/>
  <c r="AL32" i="9"/>
  <c r="AE32" i="9"/>
  <c r="AG32" i="9" s="1"/>
  <c r="I32" i="9"/>
  <c r="BG31" i="9"/>
  <c r="BF31" i="9"/>
  <c r="BE31" i="9"/>
  <c r="BA31" i="9"/>
  <c r="AR31" i="9"/>
  <c r="AP31" i="9"/>
  <c r="AL31" i="9"/>
  <c r="AE31" i="9"/>
  <c r="AG31" i="9" s="1"/>
  <c r="I31" i="9"/>
  <c r="BG30" i="9"/>
  <c r="BF30" i="9"/>
  <c r="BE30" i="9"/>
  <c r="BA30" i="9"/>
  <c r="AR30" i="9"/>
  <c r="AP30" i="9"/>
  <c r="AL30" i="9"/>
  <c r="AE30" i="9"/>
  <c r="AG30" i="9" s="1"/>
  <c r="I30" i="9"/>
  <c r="BG29" i="9"/>
  <c r="BF29" i="9"/>
  <c r="BE29" i="9"/>
  <c r="BA29" i="9"/>
  <c r="AR29" i="9"/>
  <c r="AP29" i="9"/>
  <c r="AL29" i="9"/>
  <c r="AE29" i="9"/>
  <c r="AG29" i="9" s="1"/>
  <c r="AI29" i="9" s="1"/>
  <c r="BG28" i="9"/>
  <c r="BF28" i="9"/>
  <c r="BE28" i="9"/>
  <c r="BA28" i="9"/>
  <c r="AR28" i="9"/>
  <c r="AP28" i="9"/>
  <c r="AL28" i="9"/>
  <c r="AE28" i="9"/>
  <c r="AG28" i="9" s="1"/>
  <c r="AI28" i="9" s="1"/>
  <c r="BO27" i="9"/>
  <c r="BG27" i="9"/>
  <c r="BF27" i="9"/>
  <c r="BE27" i="9"/>
  <c r="BA27" i="9"/>
  <c r="AR27" i="9"/>
  <c r="AP27" i="9"/>
  <c r="AL27" i="9"/>
  <c r="AE27" i="9"/>
  <c r="AG27" i="9" s="1"/>
  <c r="AI27" i="9" s="1"/>
  <c r="I27" i="9"/>
  <c r="BO26" i="9"/>
  <c r="BG26" i="9"/>
  <c r="BF26" i="9"/>
  <c r="BE26" i="9"/>
  <c r="BA26" i="9"/>
  <c r="AR26" i="9"/>
  <c r="AP26" i="9"/>
  <c r="AL26" i="9"/>
  <c r="AE26" i="9"/>
  <c r="AG26" i="9" s="1"/>
  <c r="AI26" i="9" s="1"/>
  <c r="I26" i="9"/>
  <c r="BG25" i="9"/>
  <c r="BF25" i="9"/>
  <c r="BE25" i="9"/>
  <c r="BA25" i="9"/>
  <c r="AR25" i="9"/>
  <c r="AP25" i="9"/>
  <c r="AL25" i="9"/>
  <c r="AE25" i="9"/>
  <c r="AG25" i="9" s="1"/>
  <c r="AI25" i="9" s="1"/>
  <c r="BG24" i="9"/>
  <c r="BF24" i="9"/>
  <c r="BE24" i="9"/>
  <c r="BA24" i="9"/>
  <c r="AR24" i="9"/>
  <c r="AP24" i="9"/>
  <c r="AL24" i="9"/>
  <c r="AG24" i="9"/>
  <c r="AI24" i="9" s="1"/>
  <c r="BG23" i="9"/>
  <c r="BF23" i="9"/>
  <c r="BE23" i="9"/>
  <c r="BA23" i="9"/>
  <c r="AR23" i="9"/>
  <c r="AP23" i="9"/>
  <c r="AL23" i="9"/>
  <c r="AE23" i="9"/>
  <c r="AG23" i="9" s="1"/>
  <c r="AI23" i="9" s="1"/>
  <c r="BG22" i="9"/>
  <c r="BF22" i="9"/>
  <c r="BE22" i="9"/>
  <c r="BA22" i="9"/>
  <c r="AR22" i="9"/>
  <c r="AP22" i="9"/>
  <c r="AL22" i="9"/>
  <c r="AE22" i="9"/>
  <c r="AG22" i="9" s="1"/>
  <c r="AI22" i="9" s="1"/>
  <c r="BO21" i="9"/>
  <c r="AY21" i="9" s="1"/>
  <c r="BA21" i="9" s="1"/>
  <c r="BG21" i="9"/>
  <c r="BF21" i="9"/>
  <c r="AL21" i="9"/>
  <c r="AE21" i="9"/>
  <c r="AG21" i="9" s="1"/>
  <c r="AI21" i="9" s="1"/>
  <c r="BO20" i="9"/>
  <c r="AY20" i="9" s="1"/>
  <c r="BG20" i="9"/>
  <c r="BF20" i="9"/>
  <c r="AL20" i="9"/>
  <c r="AE20" i="9"/>
  <c r="AG20" i="9" s="1"/>
  <c r="AI20" i="9" s="1"/>
  <c r="BO19" i="9"/>
  <c r="AY19" i="9" s="1"/>
  <c r="BG19" i="9"/>
  <c r="BF19" i="9"/>
  <c r="AL19" i="9"/>
  <c r="AE19" i="9"/>
  <c r="AG19" i="9" s="1"/>
  <c r="AI19" i="9" s="1"/>
  <c r="BO18" i="9"/>
  <c r="AY18" i="9" s="1"/>
  <c r="BE18" i="9" s="1"/>
  <c r="BG18" i="9"/>
  <c r="BF18" i="9"/>
  <c r="AL18" i="9"/>
  <c r="AE18" i="9"/>
  <c r="AG18" i="9" s="1"/>
  <c r="AI18" i="9" s="1"/>
  <c r="BO17" i="9"/>
  <c r="AY17" i="9" s="1"/>
  <c r="AP17" i="9" s="1"/>
  <c r="BG17" i="9"/>
  <c r="BF17" i="9"/>
  <c r="AL17" i="9"/>
  <c r="AE17" i="9"/>
  <c r="AG17" i="9" s="1"/>
  <c r="AI17" i="9" s="1"/>
  <c r="BO16" i="9"/>
  <c r="AY16" i="9" s="1"/>
  <c r="AP16" i="9" s="1"/>
  <c r="BG16" i="9"/>
  <c r="BF16" i="9"/>
  <c r="AL16" i="9"/>
  <c r="AE16" i="9"/>
  <c r="AG16" i="9" s="1"/>
  <c r="BO15" i="9"/>
  <c r="AY15" i="9" s="1"/>
  <c r="AP15" i="9" s="1"/>
  <c r="BG15" i="9"/>
  <c r="BF15" i="9"/>
  <c r="AL15" i="9"/>
  <c r="AE15" i="9"/>
  <c r="AG15" i="9" s="1"/>
  <c r="BO14" i="9"/>
  <c r="AY14" i="9" s="1"/>
  <c r="BG14" i="9"/>
  <c r="BF14" i="9"/>
  <c r="AL14" i="9"/>
  <c r="AE14" i="9"/>
  <c r="AG14" i="9" s="1"/>
  <c r="BO13" i="9"/>
  <c r="AY13" i="9" s="1"/>
  <c r="BA13" i="9" s="1"/>
  <c r="BG13" i="9"/>
  <c r="BF13" i="9"/>
  <c r="AL13" i="9"/>
  <c r="AE13" i="9"/>
  <c r="AG13" i="9" s="1"/>
  <c r="AI13" i="9" s="1"/>
  <c r="BO12" i="9"/>
  <c r="AY12" i="9" s="1"/>
  <c r="BG12" i="9"/>
  <c r="BF12" i="9"/>
  <c r="AL12" i="9"/>
  <c r="AE12" i="9"/>
  <c r="AG12" i="9" s="1"/>
  <c r="AI12" i="9" s="1"/>
  <c r="BO11" i="9"/>
  <c r="AY11" i="9" s="1"/>
  <c r="BG11" i="9"/>
  <c r="BF11" i="9"/>
  <c r="AL11" i="9"/>
  <c r="AE11" i="9"/>
  <c r="AG11" i="9" s="1"/>
  <c r="AI11" i="9" s="1"/>
  <c r="BO10" i="9"/>
  <c r="AY10" i="9" s="1"/>
  <c r="BG10" i="9"/>
  <c r="BF10" i="9"/>
  <c r="AL10" i="9"/>
  <c r="AE10" i="9"/>
  <c r="AG10" i="9" s="1"/>
  <c r="AI10" i="9" s="1"/>
  <c r="BO9" i="9"/>
  <c r="AY9" i="9" s="1"/>
  <c r="BG9" i="9"/>
  <c r="BF9" i="9"/>
  <c r="AL9" i="9"/>
  <c r="AE9" i="9"/>
  <c r="AG9" i="9" s="1"/>
  <c r="AI9" i="9" s="1"/>
  <c r="BO8" i="9"/>
  <c r="AY8" i="9" s="1"/>
  <c r="BG8" i="9"/>
  <c r="BF8" i="9"/>
  <c r="AL8" i="9"/>
  <c r="AE8" i="9"/>
  <c r="AG8" i="9" s="1"/>
  <c r="AI8" i="9" s="1"/>
  <c r="BO7" i="9"/>
  <c r="AY7" i="9" s="1"/>
  <c r="BE7" i="9" s="1"/>
  <c r="BG7" i="9"/>
  <c r="BF7" i="9"/>
  <c r="AL7" i="9"/>
  <c r="AE7" i="9"/>
  <c r="AG7" i="9" s="1"/>
  <c r="AI7" i="9" s="1"/>
  <c r="BG6" i="9"/>
  <c r="BF6" i="9"/>
  <c r="BE6" i="9"/>
  <c r="BA6" i="9"/>
  <c r="AR6" i="9"/>
  <c r="AP6" i="9"/>
  <c r="AL6" i="9"/>
  <c r="BG5" i="9"/>
  <c r="BF5" i="9"/>
  <c r="BE5" i="9"/>
  <c r="BA5" i="9"/>
  <c r="AR5" i="9"/>
  <c r="AP5" i="9"/>
  <c r="AL5" i="9"/>
  <c r="AE5" i="9"/>
  <c r="BG4" i="9"/>
  <c r="BF4" i="9"/>
  <c r="BE4" i="9"/>
  <c r="BA4" i="9"/>
  <c r="AR4" i="9"/>
  <c r="AP4" i="9"/>
  <c r="AL4" i="9"/>
  <c r="AE4" i="9"/>
  <c r="AG4" i="9" s="1"/>
  <c r="AI4" i="9" s="1"/>
  <c r="BG3" i="9"/>
  <c r="BF3" i="9"/>
  <c r="BE3" i="9"/>
  <c r="BA3" i="9"/>
  <c r="AR3" i="9"/>
  <c r="AP3" i="9"/>
  <c r="AL3" i="9"/>
  <c r="BG2" i="9"/>
  <c r="BF2" i="9"/>
  <c r="BE2" i="9"/>
  <c r="BA2" i="9"/>
  <c r="AR2" i="9"/>
  <c r="AP2" i="9"/>
  <c r="AL2" i="9"/>
  <c r="AE2" i="9"/>
  <c r="AE3" i="9" s="1"/>
  <c r="AG3" i="9" s="1"/>
  <c r="AI3" i="9" s="1"/>
  <c r="AV32" i="9" l="1"/>
  <c r="AV35" i="9"/>
  <c r="AM9" i="9"/>
  <c r="AN9" i="9" s="1"/>
  <c r="AM8" i="9"/>
  <c r="AN8" i="9" s="1"/>
  <c r="AV33" i="9"/>
  <c r="AV37" i="9"/>
  <c r="AM41" i="9"/>
  <c r="AN41" i="9" s="1"/>
  <c r="AM26" i="9"/>
  <c r="AN26" i="9" s="1"/>
  <c r="AM33" i="9"/>
  <c r="AN33" i="9" s="1"/>
  <c r="AV29" i="9"/>
  <c r="AV36" i="9"/>
  <c r="AV28" i="9"/>
  <c r="BA16" i="9"/>
  <c r="AV23" i="9"/>
  <c r="AM13" i="9"/>
  <c r="AN13" i="9" s="1"/>
  <c r="AP13" i="9"/>
  <c r="AM20" i="9"/>
  <c r="AN20" i="9" s="1"/>
  <c r="AM30" i="9"/>
  <c r="AN30" i="9" s="1"/>
  <c r="BA7" i="9"/>
  <c r="AM2" i="9"/>
  <c r="AM28" i="9"/>
  <c r="AN28" i="9" s="1"/>
  <c r="BA11" i="9"/>
  <c r="AR11" i="9"/>
  <c r="AP11" i="9"/>
  <c r="AM7" i="9"/>
  <c r="AN7" i="9" s="1"/>
  <c r="AV22" i="9"/>
  <c r="AM3" i="9"/>
  <c r="AN3" i="9" s="1"/>
  <c r="AV38" i="9"/>
  <c r="AV42" i="9"/>
  <c r="AV2" i="9"/>
  <c r="AM17" i="9"/>
  <c r="AN17" i="9" s="1"/>
  <c r="AM40" i="9"/>
  <c r="AN40" i="9" s="1"/>
  <c r="AP18" i="9"/>
  <c r="AM25" i="9"/>
  <c r="AN25" i="9" s="1"/>
  <c r="AV26" i="9"/>
  <c r="AV4" i="9"/>
  <c r="AM22" i="9"/>
  <c r="AN22" i="9" s="1"/>
  <c r="AM29" i="9"/>
  <c r="AN29" i="9" s="1"/>
  <c r="AV31" i="9"/>
  <c r="BE14" i="9"/>
  <c r="BA14" i="9"/>
  <c r="AR14" i="9"/>
  <c r="BA12" i="9"/>
  <c r="AR12" i="9"/>
  <c r="BE20" i="9"/>
  <c r="BA20" i="9"/>
  <c r="AR20" i="9"/>
  <c r="AV24" i="9"/>
  <c r="BE13" i="9"/>
  <c r="AM14" i="9"/>
  <c r="AN14" i="9" s="1"/>
  <c r="BE17" i="9"/>
  <c r="AM24" i="9"/>
  <c r="AN24" i="9" s="1"/>
  <c r="AV5" i="9"/>
  <c r="AV6" i="9"/>
  <c r="AV3" i="9"/>
  <c r="AM12" i="9"/>
  <c r="AN12" i="9" s="1"/>
  <c r="AV25" i="9"/>
  <c r="AG2" i="9"/>
  <c r="AI2" i="9" s="1"/>
  <c r="AM4" i="9"/>
  <c r="AN4" i="9" s="1"/>
  <c r="AM19" i="9"/>
  <c r="AN19" i="9" s="1"/>
  <c r="AV41" i="9"/>
  <c r="AM39" i="9"/>
  <c r="AN39" i="9" s="1"/>
  <c r="AV40" i="9"/>
  <c r="AV27" i="9"/>
  <c r="AV39" i="9"/>
  <c r="AV34" i="9"/>
  <c r="AM38" i="9"/>
  <c r="AN38" i="9" s="1"/>
  <c r="AM35" i="9"/>
  <c r="AN35" i="9" s="1"/>
  <c r="AM42" i="9"/>
  <c r="AN42" i="9" s="1"/>
  <c r="AR9" i="9"/>
  <c r="AP9" i="9"/>
  <c r="BA8" i="9"/>
  <c r="AR8" i="9"/>
  <c r="AP8" i="9"/>
  <c r="BE8" i="9"/>
  <c r="AM16" i="9"/>
  <c r="AN16" i="9" s="1"/>
  <c r="AR7" i="9"/>
  <c r="AP7" i="9"/>
  <c r="BA9" i="9"/>
  <c r="BE9" i="9"/>
  <c r="AM6" i="9"/>
  <c r="AM5" i="9"/>
  <c r="AR10" i="9"/>
  <c r="BA10" i="9"/>
  <c r="AP10" i="9"/>
  <c r="AE6" i="9"/>
  <c r="AG6" i="9" s="1"/>
  <c r="AI6" i="9" s="1"/>
  <c r="AG5" i="9"/>
  <c r="AI5" i="9" s="1"/>
  <c r="BE10" i="9"/>
  <c r="BE16" i="9"/>
  <c r="BE19" i="9"/>
  <c r="AP19" i="9"/>
  <c r="BA19" i="9"/>
  <c r="AM15" i="9"/>
  <c r="AN15" i="9" s="1"/>
  <c r="AR15" i="9"/>
  <c r="AV15" i="9" s="1"/>
  <c r="BA15" i="9"/>
  <c r="AM21" i="9"/>
  <c r="AN21" i="9" s="1"/>
  <c r="AM23" i="9"/>
  <c r="AN23" i="9" s="1"/>
  <c r="AM10" i="9"/>
  <c r="AN10" i="9" s="1"/>
  <c r="AM11" i="9"/>
  <c r="AN11" i="9" s="1"/>
  <c r="BE12" i="9"/>
  <c r="AP12" i="9"/>
  <c r="AR13" i="9"/>
  <c r="AM18" i="9"/>
  <c r="AN18" i="9" s="1"/>
  <c r="AR18" i="9"/>
  <c r="BA18" i="9"/>
  <c r="BE21" i="9"/>
  <c r="AP21" i="9"/>
  <c r="BE15" i="9"/>
  <c r="AR21" i="9"/>
  <c r="BA17" i="9"/>
  <c r="AR17" i="9"/>
  <c r="AV17" i="9" s="1"/>
  <c r="BE11" i="9"/>
  <c r="AR19" i="9"/>
  <c r="AR16" i="9"/>
  <c r="AV16" i="9" s="1"/>
  <c r="AP14" i="9"/>
  <c r="AP20" i="9"/>
  <c r="AM27" i="9"/>
  <c r="AN27" i="9" s="1"/>
  <c r="AM32" i="9"/>
  <c r="AN32" i="9" s="1"/>
  <c r="AM31" i="9"/>
  <c r="AN31" i="9" s="1"/>
  <c r="AM37" i="9"/>
  <c r="AN37" i="9" s="1"/>
  <c r="AV30" i="9"/>
  <c r="AM34" i="9"/>
  <c r="AN34" i="9" s="1"/>
  <c r="AM36" i="9"/>
  <c r="AN36" i="9" s="1"/>
  <c r="AW32" i="9" l="1"/>
  <c r="AW30" i="9"/>
  <c r="AX30" i="9" s="1"/>
  <c r="AW31" i="9"/>
  <c r="AX31" i="9" s="1"/>
  <c r="AW29" i="9"/>
  <c r="BD29" i="9" s="1"/>
  <c r="AW36" i="9"/>
  <c r="AX36" i="9" s="1"/>
  <c r="AW35" i="9"/>
  <c r="BD35" i="9" s="1"/>
  <c r="AW38" i="9"/>
  <c r="AX38" i="9" s="1"/>
  <c r="AW4" i="9"/>
  <c r="BD4" i="9" s="1"/>
  <c r="AW28" i="9"/>
  <c r="AX28" i="9" s="1"/>
  <c r="AW33" i="9"/>
  <c r="BD33" i="9" s="1"/>
  <c r="AW40" i="9"/>
  <c r="BD40" i="9" s="1"/>
  <c r="AW37" i="9"/>
  <c r="AX37" i="9" s="1"/>
  <c r="AW23" i="9"/>
  <c r="BD23" i="9" s="1"/>
  <c r="AN2" i="9"/>
  <c r="AW2" i="9" s="1"/>
  <c r="BD2" i="9" s="1"/>
  <c r="AV18" i="9"/>
  <c r="AW18" i="9" s="1"/>
  <c r="AV13" i="9"/>
  <c r="AW13" i="9" s="1"/>
  <c r="AX13" i="9" s="1"/>
  <c r="AV8" i="9"/>
  <c r="AW8" i="9" s="1"/>
  <c r="AV11" i="9"/>
  <c r="AW11" i="9" s="1"/>
  <c r="BD11" i="9" s="1"/>
  <c r="AW26" i="9"/>
  <c r="BD26" i="9" s="1"/>
  <c r="AW22" i="9"/>
  <c r="AX22" i="9" s="1"/>
  <c r="AW34" i="9"/>
  <c r="BD34" i="9" s="1"/>
  <c r="AW27" i="9"/>
  <c r="BD27" i="9" s="1"/>
  <c r="AN6" i="9"/>
  <c r="AW6" i="9" s="1"/>
  <c r="BD6" i="9" s="1"/>
  <c r="AV7" i="9"/>
  <c r="AW7" i="9" s="1"/>
  <c r="AW24" i="9"/>
  <c r="BD24" i="9" s="1"/>
  <c r="AW41" i="9"/>
  <c r="BD41" i="9" s="1"/>
  <c r="AV10" i="9"/>
  <c r="AW10" i="9" s="1"/>
  <c r="AW42" i="9"/>
  <c r="BD42" i="9" s="1"/>
  <c r="AW39" i="9"/>
  <c r="AX39" i="9" s="1"/>
  <c r="AW3" i="9"/>
  <c r="BD3" i="9" s="1"/>
  <c r="AW15" i="9"/>
  <c r="AX15" i="9" s="1"/>
  <c r="AV20" i="9"/>
  <c r="AW20" i="9" s="1"/>
  <c r="AW25" i="9"/>
  <c r="BD25" i="9" s="1"/>
  <c r="AV14" i="9"/>
  <c r="AW14" i="9" s="1"/>
  <c r="BD14" i="9" s="1"/>
  <c r="AV12" i="9"/>
  <c r="AW12" i="9" s="1"/>
  <c r="BD12" i="9" s="1"/>
  <c r="AN5" i="9"/>
  <c r="AW5" i="9" s="1"/>
  <c r="AX5" i="9" s="1"/>
  <c r="AW16" i="9"/>
  <c r="AV21" i="9"/>
  <c r="AW21" i="9" s="1"/>
  <c r="AV19" i="9"/>
  <c r="AW19" i="9" s="1"/>
  <c r="AV9" i="9"/>
  <c r="AW9" i="9" s="1"/>
  <c r="AW17" i="9"/>
  <c r="BD32" i="9"/>
  <c r="AX32" i="9"/>
  <c r="BE45" i="9" l="1"/>
  <c r="BD22" i="9"/>
  <c r="AX40" i="9"/>
  <c r="BD37" i="9"/>
  <c r="AX29" i="9"/>
  <c r="BD30" i="9"/>
  <c r="AX26" i="9"/>
  <c r="BD31" i="9"/>
  <c r="BD36" i="9"/>
  <c r="AX33" i="9"/>
  <c r="AX2" i="9"/>
  <c r="BD38" i="9"/>
  <c r="AX35" i="9"/>
  <c r="AX4" i="9"/>
  <c r="BD28" i="9"/>
  <c r="AX23" i="9"/>
  <c r="AX24" i="9"/>
  <c r="AX14" i="9"/>
  <c r="BD13" i="9"/>
  <c r="BD8" i="9"/>
  <c r="AX8" i="9"/>
  <c r="AX12" i="9"/>
  <c r="AX11" i="9"/>
  <c r="AX41" i="9"/>
  <c r="BD15" i="9"/>
  <c r="AX42" i="9"/>
  <c r="BD5" i="9"/>
  <c r="BD39" i="9"/>
  <c r="AX25" i="9"/>
  <c r="AX6" i="9"/>
  <c r="AX3" i="9"/>
  <c r="AX34" i="9"/>
  <c r="AX27" i="9"/>
  <c r="BD10" i="9"/>
  <c r="AX10" i="9"/>
  <c r="BD7" i="9"/>
  <c r="AX7" i="9"/>
  <c r="AX21" i="9"/>
  <c r="BD21" i="9"/>
  <c r="BD19" i="9"/>
  <c r="AX19" i="9"/>
  <c r="BD18" i="9"/>
  <c r="AX18" i="9"/>
  <c r="BD9" i="9"/>
  <c r="AX9" i="9"/>
  <c r="AX20" i="9"/>
  <c r="BD20" i="9"/>
  <c r="BD16" i="9"/>
  <c r="AX16" i="9"/>
  <c r="BD17" i="9"/>
  <c r="AX17" i="9"/>
  <c r="BD45" i="9" l="1"/>
  <c r="AX4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E17E93F0-CA1C-4047-8416-853E9AB1D8E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73FFCD9E-8DFC-4FC7-B6CF-567451AB781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68629BE3-6082-4443-887D-127150065F1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9FCBB8CC-E2AD-473B-BBE8-764EBC1EB24F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471B9DF8-43EA-472E-9A38-FAE9144F0B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34D04D-9DB3-44FB-B8E6-F6C83B2137D7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F18DB817-EB3B-4CAD-AC33-864AE89F73E4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12F1EFC5-47FF-4714-BF4B-7E466CD18B39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B61BCF2C-D856-468C-AD13-0C7619A088ED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4E7F7EE0-2BE0-4500-BB05-7F6C2CA2876A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A354A677-888F-4146-9D03-9386D043291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5801A98E-C827-4152-ABCD-0D8944E7526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9AF8DB18-9A9C-4097-AEBC-4D0ABA592BE2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331E453C-3E57-41D9-8352-457880CEF612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1ACF9F63-CD53-4A01-AACB-9B2BC6FD477E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35224564-55FE-4434-9F49-05966EC1A42A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<sst xmlns="http://schemas.openxmlformats.org/spreadsheetml/2006/main" count="743" uniqueCount="248">
  <si>
    <t>Brand</t>
  </si>
  <si>
    <t>Package Type</t>
  </si>
  <si>
    <t>Licensor</t>
  </si>
  <si>
    <t>China</t>
  </si>
  <si>
    <t>Normal</t>
  </si>
  <si>
    <t>Natori</t>
  </si>
  <si>
    <t>Natori 7%</t>
  </si>
  <si>
    <t>Martha Stewart (Bath) 5%</t>
  </si>
  <si>
    <t>Laura Ashley 5%</t>
  </si>
  <si>
    <t>Apothecary Home</t>
  </si>
  <si>
    <t>Harbor House</t>
  </si>
  <si>
    <t>Laura Ashley</t>
  </si>
  <si>
    <t>Martha Stewart</t>
  </si>
  <si>
    <t>Natural Harvest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</si>
  <si>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</si>
  <si>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</si>
  <si>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</si>
  <si>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</si>
  <si>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</si>
  <si>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</si>
  <si>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</si>
  <si>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</si>
  <si>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</si>
  <si>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</si>
  <si>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</si>
  <si>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</si>
  <si>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</si>
  <si>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</si>
  <si>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</si>
  <si>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</si>
  <si>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</si>
  <si>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</si>
  <si>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</si>
  <si>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</si>
  <si>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</si>
  <si>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</si>
  <si>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</si>
  <si>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</si>
  <si>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</si>
  <si>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</si>
  <si>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</si>
  <si>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</si>
  <si>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</si>
  <si>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</si>
  <si>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</si>
  <si>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</si>
  <si>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</si>
  <si>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</si>
  <si>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</si>
  <si>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</si>
  <si>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</si>
  <si>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</si>
  <si>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</si>
  <si>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</si>
  <si>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</si>
  <si>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</si>
  <si>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</si>
  <si>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</si>
  <si>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</si>
  <si>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</si>
  <si>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</si>
  <si>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</si>
  <si>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</si>
  <si>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</si>
  <si>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</si>
  <si>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</si>
  <si>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</si>
  <si>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</si>
  <si>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</si>
  <si>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</si>
  <si>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</si>
  <si>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</si>
  <si>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</si>
  <si>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</si>
  <si>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4.25x2.36x4.45"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</si>
  <si>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</si>
  <si>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</si>
  <si>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</si>
  <si>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</si>
  <si>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</si>
  <si>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</si>
  <si>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</si>
  <si>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</si>
  <si>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glass</t>
  </si>
  <si>
    <t>Aspire</t>
  </si>
  <si>
    <t>Glass Tumbler</t>
  </si>
  <si>
    <t>Resin+embossed/
soft touch resin
pink matte</t>
  </si>
  <si>
    <t>3x3x7.9"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</si>
  <si>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</si>
  <si>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</si>
  <si>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</si>
  <si>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</si>
  <si>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</si>
  <si>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</si>
  <si>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</si>
  <si>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</si>
  <si>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</si>
  <si>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</si>
  <si>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</si>
  <si>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</si>
  <si>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</si>
  <si>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</si>
  <si>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Resin Mirror</t>
  </si>
  <si>
    <t>5x5x10.5"</t>
  </si>
  <si>
    <t>Tea Rose</t>
  </si>
  <si>
    <t>Resin Lotion Pump(w/chrome stainless steel pump )</t>
  </si>
  <si>
    <t>Resin embossed with
soft touch/matte white</t>
  </si>
  <si>
    <t>white</t>
  </si>
  <si>
    <t>4.36x4.36x14.7"</t>
  </si>
  <si>
    <t>MS</t>
  </si>
  <si>
    <t>Hobnail</t>
  </si>
  <si>
    <t>Glass lotion dispenser with plastic chromed pump head</t>
  </si>
  <si>
    <t>3x3x7.5"</t>
  </si>
  <si>
    <t>New color</t>
  </si>
  <si>
    <t>2 pcs LP+1 pc TBH+1 pc TUM+1pc SD
   +1 pc CJ+1 pc TRAY,mixed into master carton</t>
  </si>
  <si>
    <t>Glass toothbrush holder</t>
  </si>
  <si>
    <t>3x3x4.3"</t>
  </si>
  <si>
    <t>Glass tumbler</t>
  </si>
  <si>
    <t>3x3x4.1"</t>
  </si>
  <si>
    <t>Glass soap dish</t>
  </si>
  <si>
    <t>5.8x4.3x1.2"</t>
  </si>
  <si>
    <t>Glass cotton jar</t>
  </si>
  <si>
    <t>3.7x3.7x5.7"</t>
  </si>
  <si>
    <t>Glass tray</t>
  </si>
  <si>
    <t>9.7x5x1.2"</t>
  </si>
  <si>
    <t>as photo</t>
  </si>
  <si>
    <t>Polyresin</t>
  </si>
  <si>
    <t>9.5x5.5x1"</t>
  </si>
  <si>
    <t>7.9x7.9x10"</t>
  </si>
  <si>
    <t>polyresin towel bar</t>
  </si>
  <si>
    <t>towel bar</t>
  </si>
  <si>
    <t>Ashton</t>
  </si>
  <si>
    <t>Resin sand+debossed/matte</t>
  </si>
  <si>
    <t>Green</t>
  </si>
  <si>
    <r>
      <t xml:space="preserve">2 pcs LP+1 pc TBH+1 pc TUM+1 pc SD+1pc CJ +1pc Tray+1pc 2 ORG+1pc TC+1pc WB+1pc BB+1pc Towel Bar
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</si>
  <si>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Natori</t>
    <phoneticPr fontId="4" type="noConversion"/>
  </si>
  <si>
    <t>resin</t>
    <phoneticPr fontId="4" type="noConversion"/>
  </si>
  <si>
    <t>S-HZML</t>
    <phoneticPr fontId="4" type="noConversion"/>
  </si>
  <si>
    <t>Resin Toothbrush holder</t>
    <phoneticPr fontId="4" type="noConversion"/>
  </si>
  <si>
    <t>Resin Tumbler</t>
    <phoneticPr fontId="4" type="noConversion"/>
  </si>
  <si>
    <t>Resin Soap dish</t>
    <phoneticPr fontId="4" type="noConversion"/>
  </si>
  <si>
    <t>Resin Tray</t>
    <phoneticPr fontId="4" type="noConversion"/>
  </si>
  <si>
    <t>Resin Wastebasket</t>
    <phoneticPr fontId="4" type="noConversion"/>
  </si>
  <si>
    <t>Resin Mirror</t>
    <phoneticPr fontId="4" type="noConversion"/>
  </si>
  <si>
    <t>Resin Towel Holder</t>
    <phoneticPr fontId="4" type="noConversion"/>
  </si>
  <si>
    <t>Towel Holder</t>
  </si>
  <si>
    <t>5x5x12"</t>
    <phoneticPr fontId="4" type="noConversion"/>
  </si>
  <si>
    <t>Resin Bowl Brush</t>
    <phoneticPr fontId="4" type="noConversion"/>
  </si>
  <si>
    <t>Black</t>
  </si>
  <si>
    <t>Gem</t>
  </si>
  <si>
    <t>Resin+matte black</t>
  </si>
  <si>
    <t>matte black</t>
  </si>
  <si>
    <t>5.26x5x12"</t>
  </si>
  <si>
    <t>Resin Hook</t>
  </si>
  <si>
    <t>1.5x1.3x0.3"</t>
  </si>
  <si>
    <t>S-DGDH</t>
  </si>
  <si>
    <t>Resin Tissue cover</t>
    <phoneticPr fontId="4" type="noConversion"/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</si>
  <si>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</si>
  <si>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White</t>
  </si>
  <si>
    <t xml:space="preserve">Marbled sand </t>
  </si>
  <si>
    <t>Cleo</t>
  </si>
  <si>
    <t>4.7x4.7x10.7"</t>
  </si>
  <si>
    <t>4.7x4.7x11.8"</t>
  </si>
  <si>
    <t>Reyna</t>
  </si>
  <si>
    <t>Marble-White/Blue</t>
  </si>
  <si>
    <t>4x4x15"</t>
  </si>
  <si>
    <t xml:space="preserve"> sand+wood</t>
  </si>
  <si>
    <t>3.07x3.07x7.85"</t>
  </si>
  <si>
    <t>new sage</t>
    <phoneticPr fontId="4" type="noConversion"/>
  </si>
  <si>
    <r>
      <t>2 pcs LP+1 pcs TBH+1 pc TUM+1 pc SD+1pc CJ+1pc Tray+1pc Org+1 pc BB+1pc TC+1pc 2ORG+1pc 3ORG+1pcTowel+1pc WB,</t>
    </r>
    <r>
      <rPr>
        <sz val="11"/>
        <rFont val="黑体"/>
        <family val="3"/>
        <charset val="134"/>
      </rPr>
      <t>混装入外箱</t>
    </r>
  </si>
  <si>
    <t>4.3x2.43x3.98"</t>
  </si>
  <si>
    <t>3.07x3.07x4.35"</t>
  </si>
  <si>
    <t>5.25x3.98x1"</t>
  </si>
  <si>
    <t>Resin 3 hole Org</t>
    <phoneticPr fontId="4" type="noConversion"/>
  </si>
  <si>
    <t>5.25x3.2x4"</t>
  </si>
  <si>
    <t>6x6x6.22"</t>
  </si>
  <si>
    <t>Glass Dot</t>
  </si>
  <si>
    <t>Glass  Lotion Dispenser,plastic   chromed pump head</t>
  </si>
  <si>
    <t>2.99x2.99x7.4"</t>
  </si>
  <si>
    <t>2 pcs LP+1 pc TBH+1 pc SD+1 pc TB mixed into master carton</t>
  </si>
  <si>
    <t>Glass Toothbrush holder,iron cover</t>
  </si>
  <si>
    <t>2.99x2.99x4.45"</t>
  </si>
  <si>
    <t>2.99x2.99x4.25"</t>
  </si>
  <si>
    <t xml:space="preserve"> Glass Soap Dish </t>
  </si>
  <si>
    <t>5.71x3.94x1.1"</t>
  </si>
  <si>
    <t>8424.89.9000</t>
    <phoneticPr fontId="0" type="noConversion"/>
  </si>
  <si>
    <t>7013.99.5010</t>
  </si>
  <si>
    <t>7013.99.8090</t>
    <phoneticPr fontId="0" type="noConversion"/>
  </si>
  <si>
    <t>30% Tariff Price</t>
  </si>
  <si>
    <t>Original Duty</t>
  </si>
  <si>
    <t>Myer</t>
  </si>
  <si>
    <t xml:space="preserve">3924.10.4000 </t>
  </si>
  <si>
    <t>3924.90.5650</t>
  </si>
  <si>
    <t>Cheyenne Black</t>
  </si>
  <si>
    <t>No Tariff Price</t>
  </si>
  <si>
    <t>Lawrence</t>
  </si>
  <si>
    <t>7013.99.5000</t>
    <phoneticPr fontId="0" type="noConversion"/>
  </si>
  <si>
    <t xml:space="preserve">June 2025 POE </t>
  </si>
  <si>
    <t xml:space="preserve">April '25 POE </t>
  </si>
  <si>
    <t xml:space="preserve">March 2025 POE </t>
  </si>
  <si>
    <t>15% Price increase</t>
  </si>
  <si>
    <t xml:space="preserve">May 2025 POE </t>
  </si>
  <si>
    <t>Resin Lotion Pump</t>
    <phoneticPr fontId="26" type="noConversion"/>
  </si>
  <si>
    <t xml:space="preserve"> pump head</t>
    <phoneticPr fontId="26" type="noConversion"/>
  </si>
  <si>
    <t>Resin Towel bar</t>
    <phoneticPr fontId="26" type="noConversion"/>
  </si>
  <si>
    <t>Glass Toothbrush holder</t>
    <phoneticPr fontId="26" type="noConversion"/>
  </si>
  <si>
    <t>LA71-0283</t>
  </si>
  <si>
    <t>LA71-0284</t>
  </si>
  <si>
    <t>LA71-0285</t>
    <phoneticPr fontId="26" type="noConversion"/>
  </si>
  <si>
    <t>LA71-0286</t>
  </si>
  <si>
    <t>LA71-0287</t>
  </si>
  <si>
    <t>MT71-0703</t>
    <phoneticPr fontId="26" type="noConversion"/>
  </si>
  <si>
    <t>MT71-0704</t>
  </si>
  <si>
    <t>MT71-0705</t>
  </si>
  <si>
    <t>MT71-0706</t>
  </si>
  <si>
    <t>MT71-0707</t>
  </si>
  <si>
    <t>MT71-0708</t>
  </si>
  <si>
    <t>MT71-0709</t>
  </si>
  <si>
    <t>MT71-0710</t>
  </si>
  <si>
    <t>MT71-0711</t>
  </si>
  <si>
    <t>MT71-0712</t>
  </si>
  <si>
    <t>MT71-0713</t>
  </si>
  <si>
    <t>MT71-0714</t>
  </si>
  <si>
    <t>MT71-0715</t>
  </si>
  <si>
    <t>MT71-0716</t>
  </si>
  <si>
    <t>MT71-0717</t>
  </si>
  <si>
    <t>MT71-0718</t>
  </si>
  <si>
    <t>NA71-3361</t>
  </si>
  <si>
    <t>NA71-3362</t>
  </si>
  <si>
    <t>NA71-3363</t>
    <phoneticPr fontId="26" type="noConversion"/>
  </si>
  <si>
    <t>HG71-4958</t>
  </si>
  <si>
    <t>HG71-4959</t>
  </si>
  <si>
    <t>HG71-4960</t>
  </si>
  <si>
    <t>HG71-4963</t>
  </si>
  <si>
    <t>HG71-4961</t>
    <phoneticPr fontId="26" type="noConversion"/>
  </si>
  <si>
    <t>HG71-4962</t>
  </si>
  <si>
    <t>HG71-4964</t>
  </si>
  <si>
    <t>HG71-4965</t>
    <phoneticPr fontId="26" type="noConversion"/>
  </si>
  <si>
    <t>HG71-4966</t>
  </si>
  <si>
    <t>HG71-4967</t>
  </si>
  <si>
    <t>HG71-4968</t>
  </si>
  <si>
    <t>HG71-4969</t>
  </si>
  <si>
    <t>HG71-4970</t>
  </si>
  <si>
    <t>HG71-4971</t>
    <phoneticPr fontId="26" type="noConversion"/>
  </si>
  <si>
    <t>HG71-4972</t>
  </si>
  <si>
    <t>HG71-4973</t>
  </si>
  <si>
    <t>HG71-4974</t>
  </si>
  <si>
    <t>Pink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</si>
</sst>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0.0_);[Red]\(0.0\)"/>
    <numFmt numFmtId="184" formatCode="[$$-409]#,##0.000000"/>
    <numFmt numFmtId="185" formatCode="0.0"/>
    <numFmt numFmtId="186" formatCode="0.000"/>
    <numFmt numFmtId="187" formatCode="0.0_ "/>
    <numFmt numFmtId="188" formatCode="0_);[Red]\(0\)"/>
    <numFmt numFmtId="189" formatCode="0.000_);[Red]\(0.000\)"/>
    <numFmt numFmtId="190" formatCode="0.00_);[Red]\(0.00\)"/>
    <numFmt numFmtId="191" formatCode="0.000_ "/>
    <numFmt numFmtId="192" formatCode="0_ "/>
    <numFmt numFmtId="193" formatCode="0.0000"/>
    <numFmt numFmtId="194" formatCode="[$-409]d\-mmm;@"/>
    <numFmt numFmtId="195" formatCode="_([$$-409]* #,##0.00_);_([$$-409]* \(#,##0.00\);_([$$-409]* &quot;-&quot;??_);_(@_)"/>
    <numFmt numFmtId="196" formatCode="_ &quot;￥&quot;* #,##0.00_ ;_ &quot;￥&quot;* \-#,##0.00_ ;_ &quot;￥&quot;* &quot;-&quot;??_ ;_ @_ "/>
  </numFmts>
  <fonts count="2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Tahoma"/>
      <family val="2"/>
    </font>
    <font>
      <sz val="11"/>
      <name val="黑体"/>
      <family val="3"/>
      <charset val="134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0"/>
      <color rgb="FFFF0000"/>
      <name val="Arial"/>
      <family val="2"/>
    </font>
    <font>
      <b/>
      <sz val="16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84" fontId="3" fillId="0" borderId="0"/>
    <xf numFmtId="176" fontId="10" fillId="0" borderId="0" applyFont="0" applyFill="0" applyBorder="0" applyAlignment="0" applyProtection="0"/>
    <xf numFmtId="184" fontId="10" fillId="0" borderId="0">
      <alignment vertical="center"/>
    </xf>
    <xf numFmtId="0" fontId="9" fillId="0" borderId="0"/>
    <xf numFmtId="181" fontId="9" fillId="0" borderId="0" applyProtection="0"/>
    <xf numFmtId="43" fontId="2" fillId="0" borderId="0" applyFont="0" applyFill="0" applyBorder="0" applyAlignment="0" applyProtection="0">
      <alignment vertical="center"/>
    </xf>
    <xf numFmtId="0" fontId="15" fillId="11" borderId="0">
      <alignment horizontal="center" vertical="center"/>
    </xf>
    <xf numFmtId="0" fontId="9" fillId="0" borderId="0"/>
    <xf numFmtId="183" fontId="3" fillId="0" borderId="0">
      <alignment vertical="center"/>
    </xf>
    <xf numFmtId="0" fontId="16" fillId="0" borderId="0"/>
    <xf numFmtId="181" fontId="3" fillId="0" borderId="0" applyProtection="0"/>
    <xf numFmtId="0" fontId="17" fillId="0" borderId="0">
      <alignment vertical="center"/>
    </xf>
    <xf numFmtId="179" fontId="9" fillId="0" borderId="0"/>
    <xf numFmtId="181" fontId="9" fillId="0" borderId="0"/>
    <xf numFmtId="0" fontId="3" fillId="0" borderId="0"/>
    <xf numFmtId="179" fontId="9" fillId="0" borderId="0"/>
    <xf numFmtId="191" fontId="3" fillId="0" borderId="0" applyProtection="0"/>
    <xf numFmtId="179" fontId="3" fillId="0" borderId="0"/>
    <xf numFmtId="9" fontId="19" fillId="0" borderId="0" applyFont="0" applyFill="0" applyBorder="0" applyAlignment="0" applyProtection="0"/>
    <xf numFmtId="179" fontId="3" fillId="0" borderId="0"/>
    <xf numFmtId="179" fontId="3" fillId="0" borderId="0"/>
    <xf numFmtId="9" fontId="10" fillId="0" borderId="0" applyFont="0" applyFill="0" applyBorder="0" applyAlignment="0" applyProtection="0">
      <alignment vertical="center"/>
    </xf>
    <xf numFmtId="194" fontId="3" fillId="0" borderId="0"/>
    <xf numFmtId="9" fontId="10" fillId="0" borderId="0" applyFont="0" applyFill="0" applyBorder="0" applyAlignment="0" applyProtection="0"/>
    <xf numFmtId="196" fontId="9" fillId="0" borderId="0" applyFont="0" applyFill="0" applyBorder="0" applyAlignment="0" applyProtection="0"/>
    <xf numFmtId="184" fontId="3" fillId="0" borderId="0"/>
    <xf numFmtId="184" fontId="3" fillId="0" borderId="0"/>
    <xf numFmtId="195" fontId="16" fillId="0" borderId="0">
      <alignment vertical="center"/>
    </xf>
    <xf numFmtId="195" fontId="10" fillId="0" borderId="0">
      <alignment vertical="center"/>
    </xf>
    <xf numFmtId="184" fontId="2" fillId="0" borderId="0"/>
    <xf numFmtId="44" fontId="9" fillId="0" borderId="0" applyFont="0" applyFill="0" applyBorder="0" applyAlignment="0" applyProtection="0"/>
    <xf numFmtId="0" fontId="25" fillId="0" borderId="0"/>
  </cellStyleXfs>
  <cellXfs count="13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5" fontId="1" fillId="0" borderId="1" xfId="0" applyNumberFormat="1" applyFont="1" applyBorder="1" applyAlignment="1">
      <alignment horizontal="center" wrapText="1"/>
    </xf>
    <xf numFmtId="185" fontId="0" fillId="0" borderId="0" xfId="0" applyNumberFormat="1" applyAlignment="1">
      <alignment wrapText="1"/>
    </xf>
    <xf numFmtId="186" fontId="8" fillId="0" borderId="1" xfId="1" applyNumberFormat="1" applyFont="1" applyBorder="1" applyAlignment="1">
      <alignment wrapText="1"/>
    </xf>
    <xf numFmtId="186" fontId="0" fillId="2" borderId="1" xfId="0" applyNumberFormat="1" applyFill="1" applyBorder="1"/>
    <xf numFmtId="186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2" fontId="2" fillId="0" borderId="1" xfId="4" applyNumberForma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12" fillId="9" borderId="1" xfId="4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2" fontId="2" fillId="9" borderId="1" xfId="4" applyNumberFormat="1" applyFill="1" applyBorder="1" applyAlignment="1">
      <alignment horizontal="left" vertical="center"/>
    </xf>
    <xf numFmtId="183" fontId="12" fillId="9" borderId="1" xfId="4" applyNumberFormat="1" applyFont="1" applyFill="1" applyBorder="1" applyAlignment="1">
      <alignment horizontal="left" vertical="center"/>
    </xf>
    <xf numFmtId="183" fontId="12" fillId="0" borderId="1" xfId="4" applyNumberFormat="1" applyFont="1" applyBorder="1" applyAlignment="1">
      <alignment horizontal="left" vertical="center"/>
    </xf>
    <xf numFmtId="183" fontId="12" fillId="10" borderId="1" xfId="4" applyNumberFormat="1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188" fontId="2" fillId="0" borderId="1" xfId="13" applyNumberFormat="1" applyFont="1" applyBorder="1" applyAlignment="1">
      <alignment horizontal="left" vertical="center"/>
    </xf>
    <xf numFmtId="0" fontId="13" fillId="11" borderId="1" xfId="14" applyFont="1" applyBorder="1" applyAlignment="1">
      <alignment horizontal="left" vertical="center" wrapText="1"/>
    </xf>
    <xf numFmtId="183" fontId="12" fillId="0" borderId="1" xfId="4" applyNumberFormat="1" applyFont="1" applyBorder="1" applyAlignment="1">
      <alignment horizontal="left" vertical="center" shrinkToFit="1"/>
    </xf>
    <xf numFmtId="0" fontId="12" fillId="9" borderId="1" xfId="4" applyFont="1" applyFill="1" applyBorder="1" applyAlignment="1">
      <alignment horizontal="left" vertical="center" wrapText="1"/>
    </xf>
    <xf numFmtId="189" fontId="2" fillId="0" borderId="1" xfId="18" applyNumberFormat="1" applyFont="1" applyBorder="1" applyAlignment="1">
      <alignment horizontal="left" vertical="center" wrapText="1"/>
    </xf>
    <xf numFmtId="2" fontId="12" fillId="9" borderId="1" xfId="4" applyNumberFormat="1" applyFont="1" applyFill="1" applyBorder="1" applyAlignment="1">
      <alignment horizontal="left" vertical="center" wrapText="1"/>
    </xf>
    <xf numFmtId="1" fontId="12" fillId="9" borderId="1" xfId="4" applyNumberFormat="1" applyFont="1" applyFill="1" applyBorder="1" applyAlignment="1">
      <alignment horizontal="left" vertical="center" wrapText="1"/>
    </xf>
    <xf numFmtId="183" fontId="12" fillId="12" borderId="1" xfId="4" applyNumberFormat="1" applyFont="1" applyFill="1" applyBorder="1" applyAlignment="1">
      <alignment horizontal="left" vertical="center" shrinkToFit="1"/>
    </xf>
    <xf numFmtId="183" fontId="2" fillId="0" borderId="1" xfId="4" applyNumberFormat="1" applyBorder="1" applyAlignment="1">
      <alignment horizontal="left" vertical="center" shrinkToFit="1"/>
    </xf>
    <xf numFmtId="0" fontId="12" fillId="0" borderId="1" xfId="4" applyFont="1" applyBorder="1" applyAlignment="1">
      <alignment horizontal="left" vertical="center"/>
    </xf>
    <xf numFmtId="179" fontId="2" fillId="9" borderId="1" xfId="20" applyFont="1" applyFill="1" applyBorder="1" applyAlignment="1">
      <alignment horizontal="left" vertical="center" wrapText="1"/>
    </xf>
    <xf numFmtId="190" fontId="2" fillId="0" borderId="1" xfId="21" applyNumberFormat="1" applyFont="1" applyBorder="1" applyAlignment="1">
      <alignment horizontal="left" vertical="center" shrinkToFit="1"/>
    </xf>
    <xf numFmtId="179" fontId="2" fillId="0" borderId="1" xfId="20" applyFont="1" applyBorder="1" applyAlignment="1">
      <alignment horizontal="left" vertical="center" wrapText="1"/>
    </xf>
    <xf numFmtId="179" fontId="2" fillId="0" borderId="1" xfId="23" applyFont="1" applyBorder="1" applyAlignment="1">
      <alignment horizontal="left" vertical="center" wrapText="1"/>
    </xf>
    <xf numFmtId="192" fontId="2" fillId="0" borderId="1" xfId="4" applyNumberFormat="1" applyBorder="1" applyAlignment="1">
      <alignment horizontal="left" vertical="center" wrapTex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9" fontId="3" fillId="9" borderId="1" xfId="27" applyFill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193" fontId="0" fillId="2" borderId="1" xfId="0" applyNumberFormat="1" applyFill="1" applyBorder="1"/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0" fontId="3" fillId="9" borderId="1" xfId="28" applyNumberFormat="1" applyFill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183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180" fontId="22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20" fillId="4" borderId="1" xfId="0" applyNumberFormat="1" applyFont="1" applyFill="1" applyBorder="1" applyAlignment="1">
      <alignment horizontal="center" wrapText="1"/>
    </xf>
    <xf numFmtId="0" fontId="1" fillId="0" borderId="0" xfId="0" applyFont="1"/>
    <xf numFmtId="178" fontId="23" fillId="6" borderId="1" xfId="32" applyNumberFormat="1" applyFont="1" applyFill="1" applyBorder="1" applyAlignment="1">
      <alignment horizontal="center" vertical="center"/>
    </xf>
    <xf numFmtId="178" fontId="20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4" fontId="3" fillId="9" borderId="1" xfId="33" applyFill="1" applyBorder="1" applyAlignment="1">
      <alignment horizontal="center" vertical="center"/>
    </xf>
    <xf numFmtId="10" fontId="11" fillId="2" borderId="1" xfId="5" applyNumberFormat="1" applyFont="1" applyFill="1" applyBorder="1" applyAlignment="1"/>
    <xf numFmtId="180" fontId="6" fillId="9" borderId="1" xfId="29" applyNumberFormat="1" applyFont="1" applyFill="1" applyBorder="1" applyAlignment="1">
      <alignment horizontal="center" vertical="center"/>
    </xf>
    <xf numFmtId="178" fontId="23" fillId="3" borderId="1" xfId="38" applyNumberFormat="1" applyFont="1" applyFill="1" applyBorder="1" applyAlignment="1">
      <alignment horizontal="center" vertical="center"/>
    </xf>
    <xf numFmtId="178" fontId="24" fillId="6" borderId="0" xfId="0" applyNumberFormat="1" applyFont="1" applyFill="1" applyAlignment="1">
      <alignment wrapText="1"/>
    </xf>
    <xf numFmtId="10" fontId="24" fillId="6" borderId="0" xfId="0" applyNumberFormat="1" applyFont="1" applyFill="1" applyAlignment="1">
      <alignment wrapText="1"/>
    </xf>
    <xf numFmtId="180" fontId="24" fillId="6" borderId="0" xfId="26" applyNumberFormat="1" applyFont="1" applyFill="1" applyAlignment="1">
      <alignment wrapText="1"/>
    </xf>
    <xf numFmtId="178" fontId="24" fillId="6" borderId="0" xfId="0" applyNumberFormat="1" applyFont="1" applyFill="1" applyAlignment="1">
      <alignment horizontal="center" wrapText="1"/>
    </xf>
    <xf numFmtId="0" fontId="24" fillId="6" borderId="0" xfId="0" applyFont="1" applyFill="1" applyAlignment="1">
      <alignment wrapText="1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 shrinkToFit="1"/>
    </xf>
    <xf numFmtId="0" fontId="2" fillId="0" borderId="1" xfId="4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 wrapText="1"/>
    </xf>
    <xf numFmtId="2" fontId="2" fillId="6" borderId="1" xfId="4" applyNumberFormat="1" applyFill="1" applyBorder="1" applyAlignment="1">
      <alignment horizontal="left" vertical="center" wrapText="1"/>
    </xf>
    <xf numFmtId="186" fontId="11" fillId="6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 vertical="center" wrapText="1"/>
    </xf>
    <xf numFmtId="185" fontId="2" fillId="0" borderId="1" xfId="4" applyNumberFormat="1" applyBorder="1" applyAlignment="1">
      <alignment horizontal="left" vertical="center" wrapText="1"/>
    </xf>
    <xf numFmtId="0" fontId="3" fillId="6" borderId="1" xfId="0" applyFont="1" applyFill="1" applyBorder="1"/>
    <xf numFmtId="0" fontId="11" fillId="6" borderId="1" xfId="0" applyFont="1" applyFill="1" applyBorder="1" applyAlignment="1">
      <alignment horizontal="center" vertical="center"/>
    </xf>
    <xf numFmtId="187" fontId="2" fillId="0" borderId="1" xfId="4" applyNumberForma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4" applyBorder="1" applyAlignment="1">
      <alignment horizontal="left" vertical="center" wrapText="1"/>
    </xf>
    <xf numFmtId="183" fontId="2" fillId="0" borderId="1" xfId="4" applyNumberFormat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 wrapText="1"/>
    </xf>
    <xf numFmtId="179" fontId="2" fillId="13" borderId="1" xfId="4" applyNumberFormat="1" applyFill="1" applyBorder="1" applyAlignment="1">
      <alignment vertical="center" wrapText="1"/>
    </xf>
    <xf numFmtId="0" fontId="2" fillId="13" borderId="1" xfId="4" applyFill="1" applyBorder="1" applyAlignment="1">
      <alignment vertical="center" wrapText="1"/>
    </xf>
    <xf numFmtId="0" fontId="11" fillId="13" borderId="1" xfId="4" applyFont="1" applyFill="1" applyBorder="1" applyAlignment="1">
      <alignment vertical="center" wrapText="1"/>
    </xf>
    <xf numFmtId="0" fontId="2" fillId="13" borderId="1" xfId="7" applyFont="1" applyFill="1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12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0" fontId="2" fillId="6" borderId="1" xfId="4" applyFill="1" applyBorder="1" applyAlignment="1">
      <alignment vertical="center"/>
    </xf>
    <xf numFmtId="0" fontId="2" fillId="9" borderId="1" xfId="4" applyFill="1" applyBorder="1" applyAlignment="1">
      <alignment vertical="center" wrapText="1"/>
    </xf>
  </cellXfs>
  <cellStyles count="40">
    <cellStyle name="_ET_STYLE_NoName_00_" xfId="25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4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Currency_BBB Fall 11 Bath Coordinates Commitment Sheet070511 2 2" xfId="38" xr:uid="{8277A054-5D54-4A78-B447-105FBA7E3EFF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39" xr:uid="{09413C52-FC78-42CB-9342-682CD64CA3C1}"/>
    <cellStyle name="Normal 5" xfId="36" xr:uid="{A4338C55-C6AB-4D1D-B957-937E8D28F658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6" builtinId="5"/>
    <cellStyle name="常规" xfId="0" builtinId="0"/>
    <cellStyle name="常规 2 2" xfId="15" xr:uid="{A56EC863-02D2-48CC-B509-4D6053F027AE}"/>
    <cellStyle name="常规 3 2 2" xfId="21" xr:uid="{C85396F2-B9DE-4D02-A3F6-CFB8415A3C28}"/>
    <cellStyle name="常规 6" xfId="19" xr:uid="{D942F97B-FB57-4788-9BA2-A0570D262452}"/>
    <cellStyle name="常规 6 2" xfId="20" xr:uid="{100834BA-62C1-4D35-A4E5-5E5699EECE1F}"/>
    <cellStyle name="常规 6 2 3" xfId="23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样式 1 2" xfId="2" xr:uid="{DC9B73B6-A1E9-48DB-83A0-64D6E1D16DDF}"/>
    <cellStyle name="样式 1 2 2" xfId="22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7</xdr:row>
      <xdr:rowOff>104004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DC0CB2E-6BA0-4DC7-AD70-A5B7CA4B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6367" y="1274656"/>
          <a:ext cx="10369100" cy="169319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1</xdr:row>
      <xdr:rowOff>0</xdr:rowOff>
    </xdr:from>
    <xdr:to>
      <xdr:col>91</xdr:col>
      <xdr:colOff>349895</xdr:colOff>
      <xdr:row>11</xdr:row>
      <xdr:rowOff>78410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B9587D8-5BB7-4BBF-A0BB-7F1AAD5E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</xdr:row>
      <xdr:rowOff>0</xdr:rowOff>
    </xdr:from>
    <xdr:to>
      <xdr:col>84</xdr:col>
      <xdr:colOff>584923</xdr:colOff>
      <xdr:row>10</xdr:row>
      <xdr:rowOff>192390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1D4ECBD-D863-43BE-936D-53E73A18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3</xdr:row>
      <xdr:rowOff>0</xdr:rowOff>
    </xdr:from>
    <xdr:to>
      <xdr:col>89</xdr:col>
      <xdr:colOff>854</xdr:colOff>
      <xdr:row>13</xdr:row>
      <xdr:rowOff>12779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E3EBCD4-92B0-41CE-940E-16A3B22F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24</xdr:row>
      <xdr:rowOff>0</xdr:rowOff>
    </xdr:from>
    <xdr:to>
      <xdr:col>82</xdr:col>
      <xdr:colOff>62940</xdr:colOff>
      <xdr:row>35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C29054D-9ACD-40ED-A2A8-00039DDF6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25</xdr:row>
      <xdr:rowOff>0</xdr:rowOff>
    </xdr:from>
    <xdr:to>
      <xdr:col>80</xdr:col>
      <xdr:colOff>111568</xdr:colOff>
      <xdr:row>36</xdr:row>
      <xdr:rowOff>131123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4099518-5648-4480-A2B6-6D04F5A8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28</xdr:row>
      <xdr:rowOff>0</xdr:rowOff>
    </xdr:from>
    <xdr:to>
      <xdr:col>77</xdr:col>
      <xdr:colOff>401863</xdr:colOff>
      <xdr:row>39</xdr:row>
      <xdr:rowOff>185208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E01EAE5-B8A0-41A0-B305-6BEA633E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37</xdr:row>
      <xdr:rowOff>84136</xdr:rowOff>
    </xdr:from>
    <xdr:to>
      <xdr:col>81</xdr:col>
      <xdr:colOff>515837</xdr:colOff>
      <xdr:row>50</xdr:row>
      <xdr:rowOff>45511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73C9DC1D-A68A-4122-9EBD-71420ACCA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24</xdr:row>
      <xdr:rowOff>0</xdr:rowOff>
    </xdr:from>
    <xdr:to>
      <xdr:col>87</xdr:col>
      <xdr:colOff>258840</xdr:colOff>
      <xdr:row>35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83CF278-D51D-484F-942B-729E8569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22</xdr:row>
      <xdr:rowOff>0</xdr:rowOff>
    </xdr:from>
    <xdr:to>
      <xdr:col>88</xdr:col>
      <xdr:colOff>94188</xdr:colOff>
      <xdr:row>33</xdr:row>
      <xdr:rowOff>214425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15C8CAA9-003F-4262-BE29-F071E9680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25</xdr:row>
      <xdr:rowOff>0</xdr:rowOff>
    </xdr:from>
    <xdr:to>
      <xdr:col>88</xdr:col>
      <xdr:colOff>166875</xdr:colOff>
      <xdr:row>36</xdr:row>
      <xdr:rowOff>230752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493DD3A-0F9B-405D-B884-EC184569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25</xdr:row>
      <xdr:rowOff>0</xdr:rowOff>
    </xdr:from>
    <xdr:to>
      <xdr:col>87</xdr:col>
      <xdr:colOff>198248</xdr:colOff>
      <xdr:row>36</xdr:row>
      <xdr:rowOff>110574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5658060C-83A7-4C64-B3B7-1A91DAD5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27</xdr:row>
      <xdr:rowOff>0</xdr:rowOff>
    </xdr:from>
    <xdr:to>
      <xdr:col>87</xdr:col>
      <xdr:colOff>591362</xdr:colOff>
      <xdr:row>40</xdr:row>
      <xdr:rowOff>94963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34B9F90-67BB-4AFA-A05A-15EB10CE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27</xdr:row>
      <xdr:rowOff>0</xdr:rowOff>
    </xdr:from>
    <xdr:to>
      <xdr:col>86</xdr:col>
      <xdr:colOff>180713</xdr:colOff>
      <xdr:row>41</xdr:row>
      <xdr:rowOff>146386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95D5208-2454-449F-B4FF-4F08F4F3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27</xdr:row>
      <xdr:rowOff>0</xdr:rowOff>
    </xdr:from>
    <xdr:to>
      <xdr:col>90</xdr:col>
      <xdr:colOff>77753</xdr:colOff>
      <xdr:row>36</xdr:row>
      <xdr:rowOff>55851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75E8205-9D3C-43F8-A9D4-E400478DA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27</xdr:row>
      <xdr:rowOff>0</xdr:rowOff>
    </xdr:from>
    <xdr:to>
      <xdr:col>88</xdr:col>
      <xdr:colOff>141027</xdr:colOff>
      <xdr:row>36</xdr:row>
      <xdr:rowOff>65377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5067E67-BA39-4D53-AE62-3F452A69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38</xdr:row>
      <xdr:rowOff>0</xdr:rowOff>
    </xdr:from>
    <xdr:to>
      <xdr:col>87</xdr:col>
      <xdr:colOff>595029</xdr:colOff>
      <xdr:row>47</xdr:row>
      <xdr:rowOff>81719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BB32C4A-99E9-46D5-8E33-A92689C30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28</xdr:row>
      <xdr:rowOff>0</xdr:rowOff>
    </xdr:from>
    <xdr:to>
      <xdr:col>84</xdr:col>
      <xdr:colOff>384017</xdr:colOff>
      <xdr:row>37</xdr:row>
      <xdr:rowOff>227326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89E8B7F8-3F1B-477B-9B35-BB9C877E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28</xdr:row>
      <xdr:rowOff>0</xdr:rowOff>
    </xdr:from>
    <xdr:to>
      <xdr:col>79</xdr:col>
      <xdr:colOff>295139</xdr:colOff>
      <xdr:row>41</xdr:row>
      <xdr:rowOff>43074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AD23704-DCD8-4B12-8651-CDA36E93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28</xdr:row>
      <xdr:rowOff>0</xdr:rowOff>
    </xdr:from>
    <xdr:to>
      <xdr:col>82</xdr:col>
      <xdr:colOff>386620</xdr:colOff>
      <xdr:row>37</xdr:row>
      <xdr:rowOff>201475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717A748-F623-4C23-AAE1-51B38B90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28</xdr:row>
      <xdr:rowOff>0</xdr:rowOff>
    </xdr:from>
    <xdr:to>
      <xdr:col>83</xdr:col>
      <xdr:colOff>540284</xdr:colOff>
      <xdr:row>37</xdr:row>
      <xdr:rowOff>209153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6012CBE-F5C1-4737-A1B6-90EC5C4A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38</xdr:row>
      <xdr:rowOff>0</xdr:rowOff>
    </xdr:from>
    <xdr:to>
      <xdr:col>90</xdr:col>
      <xdr:colOff>455023</xdr:colOff>
      <xdr:row>46</xdr:row>
      <xdr:rowOff>126955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A51FEB7-5432-4168-B9D8-1518CDA49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38</xdr:row>
      <xdr:rowOff>0</xdr:rowOff>
    </xdr:from>
    <xdr:to>
      <xdr:col>84</xdr:col>
      <xdr:colOff>221144</xdr:colOff>
      <xdr:row>45</xdr:row>
      <xdr:rowOff>38232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1CD9B05-A5B5-401E-BA57-F22551EF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38</xdr:row>
      <xdr:rowOff>0</xdr:rowOff>
    </xdr:from>
    <xdr:to>
      <xdr:col>83</xdr:col>
      <xdr:colOff>321299</xdr:colOff>
      <xdr:row>44</xdr:row>
      <xdr:rowOff>119972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12C2B55-8560-45BB-9A3D-1C435C63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42</xdr:row>
      <xdr:rowOff>0</xdr:rowOff>
    </xdr:from>
    <xdr:to>
      <xdr:col>82</xdr:col>
      <xdr:colOff>172633</xdr:colOff>
      <xdr:row>50</xdr:row>
      <xdr:rowOff>154020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A0127DE-4C25-4E07-9550-35497F24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4236" y="99176339"/>
          <a:ext cx="9803347" cy="174143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25</xdr:row>
      <xdr:rowOff>0</xdr:rowOff>
    </xdr:from>
    <xdr:to>
      <xdr:col>82</xdr:col>
      <xdr:colOff>7646</xdr:colOff>
      <xdr:row>38</xdr:row>
      <xdr:rowOff>128950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B55C715-AD1C-4598-ABE1-DCF512B1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25</xdr:row>
      <xdr:rowOff>0</xdr:rowOff>
    </xdr:from>
    <xdr:to>
      <xdr:col>90</xdr:col>
      <xdr:colOff>408263</xdr:colOff>
      <xdr:row>36</xdr:row>
      <xdr:rowOff>82844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27AA0F0-A351-498E-8343-82F6A29F2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6</xdr:row>
      <xdr:rowOff>0</xdr:rowOff>
    </xdr:from>
    <xdr:to>
      <xdr:col>84</xdr:col>
      <xdr:colOff>150317</xdr:colOff>
      <xdr:row>13</xdr:row>
      <xdr:rowOff>147272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5EDCA1E2-13E9-4BAC-B12B-2F621A24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12</xdr:row>
      <xdr:rowOff>0</xdr:rowOff>
    </xdr:from>
    <xdr:to>
      <xdr:col>86</xdr:col>
      <xdr:colOff>255781</xdr:colOff>
      <xdr:row>19</xdr:row>
      <xdr:rowOff>32078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1159C97-B6E3-420A-A3F2-BAE7A9F4B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12</xdr:row>
      <xdr:rowOff>0</xdr:rowOff>
    </xdr:from>
    <xdr:to>
      <xdr:col>82</xdr:col>
      <xdr:colOff>318849</xdr:colOff>
      <xdr:row>25</xdr:row>
      <xdr:rowOff>232850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CE126DCC-C3DD-469E-BB11-389EABC6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80493</xdr:colOff>
      <xdr:row>25</xdr:row>
      <xdr:rowOff>0</xdr:rowOff>
    </xdr:from>
    <xdr:to>
      <xdr:col>80</xdr:col>
      <xdr:colOff>1989</xdr:colOff>
      <xdr:row>39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850D12CC-EF4B-454F-A993-50253ED7C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93743" y="37074967"/>
          <a:ext cx="8402368" cy="3394295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22</xdr:row>
      <xdr:rowOff>0</xdr:rowOff>
    </xdr:from>
    <xdr:to>
      <xdr:col>90</xdr:col>
      <xdr:colOff>169348</xdr:colOff>
      <xdr:row>33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C70768D-0AAD-4EEB-A133-2765AF58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22</xdr:row>
      <xdr:rowOff>0</xdr:rowOff>
    </xdr:from>
    <xdr:to>
      <xdr:col>84</xdr:col>
      <xdr:colOff>57967</xdr:colOff>
      <xdr:row>31</xdr:row>
      <xdr:rowOff>113009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A958F25-337A-4672-A7D3-867363C1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25</xdr:row>
      <xdr:rowOff>0</xdr:rowOff>
    </xdr:from>
    <xdr:to>
      <xdr:col>88</xdr:col>
      <xdr:colOff>73734</xdr:colOff>
      <xdr:row>37</xdr:row>
      <xdr:rowOff>17311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53043F5-A843-4924-8CB0-22138A5B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25</xdr:row>
      <xdr:rowOff>0</xdr:rowOff>
    </xdr:from>
    <xdr:to>
      <xdr:col>78</xdr:col>
      <xdr:colOff>305906</xdr:colOff>
      <xdr:row>35</xdr:row>
      <xdr:rowOff>162375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487595C-3C16-41C0-A0E1-3D6BAAB45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12</xdr:row>
      <xdr:rowOff>98214</xdr:rowOff>
    </xdr:from>
    <xdr:to>
      <xdr:col>80</xdr:col>
      <xdr:colOff>203130</xdr:colOff>
      <xdr:row>23</xdr:row>
      <xdr:rowOff>191318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46C7ACF-E681-45A0-AA4B-9EC905D46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28</xdr:row>
      <xdr:rowOff>70137</xdr:rowOff>
    </xdr:from>
    <xdr:to>
      <xdr:col>83</xdr:col>
      <xdr:colOff>294936</xdr:colOff>
      <xdr:row>39</xdr:row>
      <xdr:rowOff>198865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EB3FF301-FAE9-4B10-BEE4-8C2658F6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ADB0-AE54-49BC-B021-B82791CC595A}">
  <dimension ref="A1:BO45"/>
  <sheetViews>
    <sheetView tabSelected="1" zoomScale="71" zoomScaleNormal="71" workbookViewId="0">
      <selection activeCell="AC3" sqref="AC3:AC42"/>
    </sheetView>
  </sheetViews>
  <sheetFormatPr defaultColWidth="9.140625" defaultRowHeight="15" x14ac:dyDescent="0.25"/>
  <cols>
    <col min="1" max="1" width="10.140625" style="3" customWidth="1"/>
    <col min="2" max="2" width="26.140625" style="2" customWidth="1"/>
    <col min="3" max="3" width="8.42578125" style="2" hidden="1" customWidth="1"/>
    <col min="4" max="4" width="20.28515625" style="2" customWidth="1"/>
    <col min="5" max="5" width="28.140625" style="2" customWidth="1"/>
    <col min="6" max="7" width="20.28515625" style="2" customWidth="1"/>
    <col min="8" max="8" width="47.85546875" style="2" customWidth="1"/>
    <col min="9" max="9" width="82.140625" style="2" customWidth="1"/>
    <col min="10" max="10" width="22" style="2" customWidth="1"/>
    <col min="11" max="11" width="22" style="48" customWidth="1"/>
    <col min="12" max="13" width="22" style="2" customWidth="1"/>
    <col min="14" max="15" width="22" style="2" hidden="1" customWidth="1"/>
    <col min="16" max="18" width="22" style="2" customWidth="1"/>
    <col min="19" max="19" width="22" style="2" hidden="1" customWidth="1"/>
    <col min="20" max="20" width="22" style="99" customWidth="1"/>
    <col min="21" max="21" width="9.42578125" style="2" customWidth="1"/>
    <col min="22" max="22" width="15.5703125" style="2" customWidth="1"/>
    <col min="23" max="23" width="8.140625" style="44" customWidth="1"/>
    <col min="24" max="24" width="8.7109375" style="44" customWidth="1"/>
    <col min="25" max="25" width="8.5703125" style="44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6" customWidth="1"/>
    <col min="30" max="30" width="6.28515625" style="109" customWidth="1"/>
    <col min="31" max="31" width="14" style="47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5" customWidth="1"/>
    <col min="36" max="36" width="13.5703125" style="2" customWidth="1"/>
    <col min="37" max="37" width="9.85546875" style="2" customWidth="1"/>
    <col min="38" max="38" width="8.42578125" style="8" customWidth="1"/>
    <col min="39" max="39" width="9" style="5" customWidth="1"/>
    <col min="40" max="40" width="8.42578125" style="5" customWidth="1"/>
    <col min="41" max="41" width="7.85546875" style="8" customWidth="1"/>
    <col min="42" max="42" width="10.5703125" style="5" customWidth="1"/>
    <col min="43" max="43" width="8.140625" style="8" customWidth="1"/>
    <col min="44" max="45" width="9.28515625" style="5" customWidth="1"/>
    <col min="46" max="46" width="11.5703125" style="8" customWidth="1"/>
    <col min="47" max="47" width="10.85546875" style="5" customWidth="1"/>
    <col min="48" max="48" width="7.85546875" style="5" customWidth="1"/>
    <col min="49" max="49" width="9.5703125" style="5" customWidth="1"/>
    <col min="50" max="50" width="11.7109375" style="5" customWidth="1"/>
    <col min="51" max="51" width="12.28515625" style="88" customWidth="1"/>
    <col min="52" max="52" width="9.140625" style="2" hidden="1" customWidth="1"/>
    <col min="53" max="53" width="0" style="2" hidden="1" customWidth="1"/>
    <col min="54" max="54" width="10.140625" style="5" hidden="1" customWidth="1"/>
    <col min="55" max="55" width="9.140625" style="2"/>
    <col min="56" max="56" width="19" style="5" customWidth="1"/>
    <col min="57" max="57" width="20.85546875" style="5" customWidth="1"/>
    <col min="58" max="58" width="11.85546875" style="5" hidden="1" customWidth="1"/>
    <col min="59" max="59" width="9.140625" style="2"/>
    <col min="60" max="61" width="0" style="2" hidden="1" customWidth="1"/>
    <col min="62" max="62" width="17.28515625" style="2" customWidth="1"/>
    <col min="63" max="63" width="11.5703125" style="2" customWidth="1"/>
    <col min="64" max="64" width="9.140625" style="2"/>
    <col min="65" max="65" width="16.42578125" style="2" customWidth="1"/>
    <col min="66" max="66" width="9.140625" style="2"/>
    <col min="67" max="67" width="11.5703125" style="2" bestFit="1" customWidth="1"/>
    <col min="68" max="68" width="9.140625" style="2"/>
    <col min="69" max="69" width="20.85546875" style="2" customWidth="1"/>
    <col min="70" max="16384" width="9.140625" style="2"/>
  </cols>
  <sheetData>
    <row r="1" spans="1:67" ht="68.099999999999994" customHeight="1" x14ac:dyDescent="0.25">
      <c r="A1" s="10" t="s">
        <v>18</v>
      </c>
      <c r="B1" s="10" t="s">
        <v>19</v>
      </c>
      <c r="C1" s="11" t="s">
        <v>20</v>
      </c>
      <c r="D1" s="12" t="s">
        <v>0</v>
      </c>
      <c r="E1" s="12" t="s">
        <v>2</v>
      </c>
      <c r="F1" s="13" t="s">
        <v>21</v>
      </c>
      <c r="G1" s="11" t="s">
        <v>22</v>
      </c>
      <c r="H1" s="14" t="s">
        <v>23</v>
      </c>
      <c r="I1" s="15" t="s">
        <v>24</v>
      </c>
      <c r="J1" s="14" t="s">
        <v>25</v>
      </c>
      <c r="K1" s="15" t="s">
        <v>80</v>
      </c>
      <c r="L1" s="14" t="s">
        <v>26</v>
      </c>
      <c r="M1" s="14" t="s">
        <v>27</v>
      </c>
      <c r="N1" s="11" t="s">
        <v>28</v>
      </c>
      <c r="O1" s="11" t="s">
        <v>82</v>
      </c>
      <c r="P1" s="11" t="s">
        <v>29</v>
      </c>
      <c r="Q1" s="11" t="s">
        <v>30</v>
      </c>
      <c r="R1" s="15" t="s">
        <v>31</v>
      </c>
      <c r="S1" s="15"/>
      <c r="T1" s="81" t="s">
        <v>63</v>
      </c>
      <c r="U1" s="16" t="s">
        <v>1</v>
      </c>
      <c r="V1" s="10" t="s">
        <v>56</v>
      </c>
      <c r="W1" s="43" t="s">
        <v>57</v>
      </c>
      <c r="X1" s="43" t="s">
        <v>58</v>
      </c>
      <c r="Y1" s="43" t="s">
        <v>59</v>
      </c>
      <c r="Z1" s="43" t="s">
        <v>32</v>
      </c>
      <c r="AA1" s="43" t="s">
        <v>33</v>
      </c>
      <c r="AB1" s="43" t="s">
        <v>34</v>
      </c>
      <c r="AC1" s="17" t="s">
        <v>35</v>
      </c>
      <c r="AD1" s="18" t="s">
        <v>36</v>
      </c>
      <c r="AE1" s="45" t="s">
        <v>37</v>
      </c>
      <c r="AF1" s="41" t="s">
        <v>61</v>
      </c>
      <c r="AG1" s="20" t="s">
        <v>38</v>
      </c>
      <c r="AH1" s="10" t="s">
        <v>39</v>
      </c>
      <c r="AI1" s="21" t="s">
        <v>40</v>
      </c>
      <c r="AJ1" s="10" t="s">
        <v>41</v>
      </c>
      <c r="AK1" s="10" t="s">
        <v>189</v>
      </c>
      <c r="AL1" s="22" t="s">
        <v>42</v>
      </c>
      <c r="AM1" s="23" t="s">
        <v>43</v>
      </c>
      <c r="AN1" s="21" t="s">
        <v>44</v>
      </c>
      <c r="AO1" s="22" t="s">
        <v>45</v>
      </c>
      <c r="AP1" s="21" t="s">
        <v>46</v>
      </c>
      <c r="AQ1" s="22" t="s">
        <v>65</v>
      </c>
      <c r="AR1" s="21" t="s">
        <v>66</v>
      </c>
      <c r="AS1" s="24" t="s">
        <v>67</v>
      </c>
      <c r="AT1" s="22" t="s">
        <v>68</v>
      </c>
      <c r="AU1" s="21" t="s">
        <v>69</v>
      </c>
      <c r="AV1" s="21" t="s">
        <v>47</v>
      </c>
      <c r="AW1" s="25" t="s">
        <v>48</v>
      </c>
      <c r="AX1" s="26" t="s">
        <v>49</v>
      </c>
      <c r="AY1" s="86" t="s">
        <v>64</v>
      </c>
      <c r="AZ1" s="27" t="s">
        <v>50</v>
      </c>
      <c r="BA1" s="26" t="s">
        <v>51</v>
      </c>
      <c r="BB1" s="82" t="s">
        <v>81</v>
      </c>
      <c r="BC1" s="10" t="s">
        <v>79</v>
      </c>
      <c r="BD1" s="21" t="s">
        <v>52</v>
      </c>
      <c r="BE1" s="21" t="s">
        <v>53</v>
      </c>
      <c r="BF1" s="21" t="s">
        <v>54</v>
      </c>
      <c r="BG1" s="19" t="s">
        <v>62</v>
      </c>
      <c r="BH1" s="42" t="s">
        <v>60</v>
      </c>
      <c r="BI1" s="42" t="s">
        <v>73</v>
      </c>
      <c r="BJ1" s="42" t="s">
        <v>70</v>
      </c>
      <c r="BK1" s="42" t="s">
        <v>71</v>
      </c>
      <c r="BL1" s="42" t="s">
        <v>72</v>
      </c>
    </row>
    <row r="2" spans="1:67" ht="18.95" customHeight="1" x14ac:dyDescent="0.25">
      <c r="A2" s="32">
        <v>27</v>
      </c>
      <c r="B2" s="124"/>
      <c r="C2" s="28"/>
      <c r="D2" s="49" t="s">
        <v>11</v>
      </c>
      <c r="E2" s="1" t="s">
        <v>8</v>
      </c>
      <c r="F2" s="1" t="s">
        <v>15</v>
      </c>
      <c r="G2" s="129" t="s">
        <v>190</v>
      </c>
      <c r="H2" s="63" t="s">
        <v>100</v>
      </c>
      <c r="I2" s="63" t="s">
        <v>204</v>
      </c>
      <c r="J2" s="133" t="s">
        <v>86</v>
      </c>
      <c r="K2" s="133" t="s">
        <v>86</v>
      </c>
      <c r="L2" s="49" t="s">
        <v>101</v>
      </c>
      <c r="M2" s="136" t="s">
        <v>247</v>
      </c>
      <c r="N2" s="28"/>
      <c r="O2" s="28"/>
      <c r="P2" s="120" t="s">
        <v>206</v>
      </c>
      <c r="Q2" s="28"/>
      <c r="R2" s="1" t="s">
        <v>17</v>
      </c>
      <c r="S2" s="1"/>
      <c r="T2" s="98">
        <v>4.4000000000000004</v>
      </c>
      <c r="U2" s="1" t="s">
        <v>4</v>
      </c>
      <c r="V2" s="126"/>
      <c r="W2" s="127"/>
      <c r="X2" s="127"/>
      <c r="Y2" s="127"/>
      <c r="Z2" s="127">
        <v>37</v>
      </c>
      <c r="AA2" s="127">
        <v>25</v>
      </c>
      <c r="AB2" s="127">
        <v>21</v>
      </c>
      <c r="AC2" s="29">
        <v>10</v>
      </c>
      <c r="AD2" s="111">
        <v>1</v>
      </c>
      <c r="AE2" s="46">
        <f t="shared" ref="AE2:AE12" si="0">IF(Z2="","",Z2*AA2*AB2/1000000)</f>
        <v>1.9E-2</v>
      </c>
      <c r="AF2" s="38">
        <v>63</v>
      </c>
      <c r="AG2" s="34">
        <f t="shared" ref="AG2:AG12" si="1">IF(AD2="","",AF2/AE2*AD2)</f>
        <v>3316</v>
      </c>
      <c r="AH2" s="39">
        <v>2200</v>
      </c>
      <c r="AI2" s="35">
        <f t="shared" ref="AI2:AI12" si="2">IF(ISERROR(AH2/AG2),"",AH2/AG2)</f>
        <v>0.66</v>
      </c>
      <c r="AJ2" s="92" t="s">
        <v>191</v>
      </c>
      <c r="AK2" s="93">
        <v>3.4000000000000002E-2</v>
      </c>
      <c r="AL2" s="40">
        <f t="shared" ref="AL2:AL3" si="3">AK2+30%</f>
        <v>0.33400000000000002</v>
      </c>
      <c r="AM2" s="35">
        <f t="shared" ref="AM2:AM12" si="4">IF(ISERROR(T2*AL2),"",T2*AL2)</f>
        <v>1.47</v>
      </c>
      <c r="AN2" s="35">
        <f t="shared" ref="AN2:AN12" si="5">IF(ISERROR(T2+AI2+AM2),"",T2+AI2+AM2)</f>
        <v>6.53</v>
      </c>
      <c r="AO2" s="36">
        <v>0</v>
      </c>
      <c r="AP2" s="35">
        <f t="shared" ref="AP2:AP12" si="6">IF(ISERROR(AY2*AO2),"",AY2*AO2)</f>
        <v>0</v>
      </c>
      <c r="AQ2" s="31">
        <v>0.06</v>
      </c>
      <c r="AR2" s="35">
        <f t="shared" ref="AR2:AR12" si="7">IF(ISERROR(AY2*AQ2),"",AY2*AQ2)</f>
        <v>0.56999999999999995</v>
      </c>
      <c r="AS2" s="9"/>
      <c r="AT2" s="31"/>
      <c r="AU2" s="30"/>
      <c r="AV2" s="35">
        <f t="shared" ref="AV2:AV12" si="8">IF(ISERROR(AP2+AR2+AU2),"",AP2+AR2+AU2)</f>
        <v>0.56999999999999995</v>
      </c>
      <c r="AW2" s="35">
        <f t="shared" ref="AW2:AW12" si="9">IF(ISERROR(AN2+AV2),"",AN2+AV2)</f>
        <v>7.1</v>
      </c>
      <c r="AX2" s="37">
        <f t="shared" ref="AX2:AX12" si="10">IF(ISERROR((AY2-AW2)/AY2),"",(AY2-AW2)/AY2)</f>
        <v>0.25259999999999999</v>
      </c>
      <c r="AY2" s="87">
        <v>9.5</v>
      </c>
      <c r="AZ2" s="9"/>
      <c r="BA2" s="37" t="str">
        <f t="shared" ref="BA2:BA12" si="11">IF(ISERROR((AZ2-AY2)/AZ2),"",(AZ2-AY2)/AZ2)</f>
        <v/>
      </c>
      <c r="BB2" s="9"/>
      <c r="BC2" s="51">
        <v>500</v>
      </c>
      <c r="BD2" s="35">
        <f t="shared" ref="BD2:BD12" si="12">IF(ISERROR(AW2*BC2),"",AW2*BC2)</f>
        <v>3550</v>
      </c>
      <c r="BE2" s="35">
        <f t="shared" ref="BE2:BE12" si="13">IF(ISERROR(AY2*BC2),"",AY2*BC2)</f>
        <v>4750</v>
      </c>
      <c r="BF2" s="35">
        <f t="shared" ref="BF2:BF12" si="14">IF(ISERROR(AZ2*BC2),"",AZ2*BC2)</f>
        <v>0</v>
      </c>
      <c r="BG2" s="33" t="str">
        <f t="shared" ref="BG2:BG12" si="15">IF(W2="","",W2*X2*Y2/1000000/AD2*BC2)</f>
        <v/>
      </c>
      <c r="BH2" s="28"/>
      <c r="BI2" s="28"/>
      <c r="BJ2" s="51" t="s">
        <v>16</v>
      </c>
      <c r="BK2" s="1" t="s">
        <v>3</v>
      </c>
      <c r="BL2" s="51" t="s">
        <v>88</v>
      </c>
    </row>
    <row r="3" spans="1:67" ht="18.95" customHeight="1" x14ac:dyDescent="0.25">
      <c r="A3" s="32">
        <v>28</v>
      </c>
      <c r="B3" s="125"/>
      <c r="C3" s="28"/>
      <c r="D3" s="49" t="s">
        <v>11</v>
      </c>
      <c r="E3" s="1" t="s">
        <v>8</v>
      </c>
      <c r="F3" s="1" t="s">
        <v>15</v>
      </c>
      <c r="G3" s="129" t="s">
        <v>190</v>
      </c>
      <c r="H3" s="63" t="s">
        <v>102</v>
      </c>
      <c r="I3" s="63" t="s">
        <v>102</v>
      </c>
      <c r="J3" s="133" t="s">
        <v>86</v>
      </c>
      <c r="K3" s="133" t="s">
        <v>86</v>
      </c>
      <c r="L3" s="49" t="s">
        <v>103</v>
      </c>
      <c r="M3" s="136" t="s">
        <v>247</v>
      </c>
      <c r="N3" s="28"/>
      <c r="O3" s="28"/>
      <c r="P3" s="120" t="s">
        <v>207</v>
      </c>
      <c r="Q3" s="28"/>
      <c r="R3" s="1" t="s">
        <v>17</v>
      </c>
      <c r="S3" s="1"/>
      <c r="T3" s="98">
        <v>4.8499999999999996</v>
      </c>
      <c r="U3" s="1" t="s">
        <v>4</v>
      </c>
      <c r="V3" s="126"/>
      <c r="W3" s="127"/>
      <c r="X3" s="127"/>
      <c r="Y3" s="127"/>
      <c r="Z3" s="127"/>
      <c r="AA3" s="127"/>
      <c r="AB3" s="127"/>
      <c r="AC3" s="29">
        <v>10</v>
      </c>
      <c r="AD3" s="111">
        <v>1</v>
      </c>
      <c r="AE3" s="46">
        <f>AE2</f>
        <v>1.9E-2</v>
      </c>
      <c r="AF3" s="38">
        <v>63</v>
      </c>
      <c r="AG3" s="34">
        <f t="shared" si="1"/>
        <v>3316</v>
      </c>
      <c r="AH3" s="39">
        <v>2200</v>
      </c>
      <c r="AI3" s="35">
        <f t="shared" si="2"/>
        <v>0.66</v>
      </c>
      <c r="AJ3" s="92" t="s">
        <v>191</v>
      </c>
      <c r="AK3" s="93">
        <v>3.4000000000000002E-2</v>
      </c>
      <c r="AL3" s="40">
        <f t="shared" si="3"/>
        <v>0.33400000000000002</v>
      </c>
      <c r="AM3" s="35">
        <f t="shared" si="4"/>
        <v>1.62</v>
      </c>
      <c r="AN3" s="35">
        <f t="shared" si="5"/>
        <v>7.13</v>
      </c>
      <c r="AO3" s="36">
        <v>0</v>
      </c>
      <c r="AP3" s="35">
        <f t="shared" si="6"/>
        <v>0</v>
      </c>
      <c r="AQ3" s="31">
        <v>0.06</v>
      </c>
      <c r="AR3" s="35">
        <f t="shared" si="7"/>
        <v>0.63</v>
      </c>
      <c r="AS3" s="9"/>
      <c r="AT3" s="31"/>
      <c r="AU3" s="30"/>
      <c r="AV3" s="35">
        <f t="shared" si="8"/>
        <v>0.63</v>
      </c>
      <c r="AW3" s="35">
        <f t="shared" si="9"/>
        <v>7.76</v>
      </c>
      <c r="AX3" s="37">
        <f t="shared" si="10"/>
        <v>0.26100000000000001</v>
      </c>
      <c r="AY3" s="87">
        <v>10.5</v>
      </c>
      <c r="AZ3" s="9"/>
      <c r="BA3" s="37" t="str">
        <f t="shared" si="11"/>
        <v/>
      </c>
      <c r="BB3" s="9"/>
      <c r="BC3" s="51">
        <v>500</v>
      </c>
      <c r="BD3" s="35">
        <f t="shared" si="12"/>
        <v>3880</v>
      </c>
      <c r="BE3" s="35">
        <f t="shared" si="13"/>
        <v>5250</v>
      </c>
      <c r="BF3" s="35">
        <f t="shared" si="14"/>
        <v>0</v>
      </c>
      <c r="BG3" s="33" t="str">
        <f t="shared" si="15"/>
        <v/>
      </c>
      <c r="BH3" s="28"/>
      <c r="BI3" s="28"/>
      <c r="BJ3" s="51" t="s">
        <v>16</v>
      </c>
      <c r="BK3" s="1" t="s">
        <v>3</v>
      </c>
      <c r="BL3" s="51" t="s">
        <v>88</v>
      </c>
    </row>
    <row r="4" spans="1:67" ht="18.95" customHeight="1" x14ac:dyDescent="0.25">
      <c r="A4" s="32">
        <v>37</v>
      </c>
      <c r="B4" s="124"/>
      <c r="C4" s="28"/>
      <c r="D4" s="49" t="s">
        <v>11</v>
      </c>
      <c r="E4" s="1" t="s">
        <v>8</v>
      </c>
      <c r="F4" s="1" t="s">
        <v>15</v>
      </c>
      <c r="G4" s="130" t="s">
        <v>104</v>
      </c>
      <c r="H4" s="64" t="s">
        <v>98</v>
      </c>
      <c r="I4" s="64" t="s">
        <v>98</v>
      </c>
      <c r="J4" s="133" t="s">
        <v>106</v>
      </c>
      <c r="K4" s="133" t="s">
        <v>106</v>
      </c>
      <c r="L4" s="57" t="s">
        <v>108</v>
      </c>
      <c r="M4" s="133" t="s">
        <v>107</v>
      </c>
      <c r="N4" s="28"/>
      <c r="O4" s="28"/>
      <c r="P4" s="120" t="s">
        <v>208</v>
      </c>
      <c r="Q4" s="28"/>
      <c r="R4" s="1" t="s">
        <v>17</v>
      </c>
      <c r="S4" s="1"/>
      <c r="T4" s="87">
        <v>4.0999999999999996</v>
      </c>
      <c r="U4" s="1" t="s">
        <v>4</v>
      </c>
      <c r="V4" s="126"/>
      <c r="W4" s="128"/>
      <c r="X4" s="128"/>
      <c r="Y4" s="128"/>
      <c r="Z4" s="61">
        <v>12.5</v>
      </c>
      <c r="AA4" s="61">
        <v>12.5</v>
      </c>
      <c r="AB4" s="61">
        <v>38.5</v>
      </c>
      <c r="AC4" s="29">
        <v>10</v>
      </c>
      <c r="AD4" s="111">
        <v>1</v>
      </c>
      <c r="AE4" s="46">
        <f t="shared" si="0"/>
        <v>6.0000000000000001E-3</v>
      </c>
      <c r="AF4" s="38">
        <v>63</v>
      </c>
      <c r="AG4" s="34">
        <f t="shared" si="1"/>
        <v>10500</v>
      </c>
      <c r="AH4" s="39">
        <v>2200</v>
      </c>
      <c r="AI4" s="35">
        <f t="shared" si="2"/>
        <v>0.21</v>
      </c>
      <c r="AJ4" s="92" t="s">
        <v>191</v>
      </c>
      <c r="AK4" s="93">
        <v>3.4000000000000002E-2</v>
      </c>
      <c r="AL4" s="31">
        <f t="shared" ref="AL4:AL6" si="16">AK4+30%</f>
        <v>0.33400000000000002</v>
      </c>
      <c r="AM4" s="35">
        <f t="shared" si="4"/>
        <v>1.37</v>
      </c>
      <c r="AN4" s="35">
        <f t="shared" si="5"/>
        <v>5.68</v>
      </c>
      <c r="AO4" s="36">
        <v>0</v>
      </c>
      <c r="AP4" s="35">
        <f t="shared" si="6"/>
        <v>0</v>
      </c>
      <c r="AQ4" s="31">
        <v>0.06</v>
      </c>
      <c r="AR4" s="35">
        <f t="shared" si="7"/>
        <v>0.47</v>
      </c>
      <c r="AS4" s="9"/>
      <c r="AT4" s="31"/>
      <c r="AU4" s="30"/>
      <c r="AV4" s="35">
        <f t="shared" si="8"/>
        <v>0.47</v>
      </c>
      <c r="AW4" s="35">
        <f t="shared" si="9"/>
        <v>6.15</v>
      </c>
      <c r="AX4" s="37">
        <f t="shared" si="10"/>
        <v>0.21149999999999999</v>
      </c>
      <c r="AY4" s="87">
        <v>7.8</v>
      </c>
      <c r="AZ4" s="9"/>
      <c r="BA4" s="37" t="str">
        <f t="shared" si="11"/>
        <v/>
      </c>
      <c r="BB4" s="9"/>
      <c r="BC4" s="51">
        <v>500</v>
      </c>
      <c r="BD4" s="35">
        <f t="shared" si="12"/>
        <v>3075</v>
      </c>
      <c r="BE4" s="35">
        <f t="shared" si="13"/>
        <v>3900</v>
      </c>
      <c r="BF4" s="35">
        <f t="shared" si="14"/>
        <v>0</v>
      </c>
      <c r="BG4" s="33" t="str">
        <f t="shared" si="15"/>
        <v/>
      </c>
      <c r="BH4" s="28"/>
      <c r="BI4" s="28"/>
      <c r="BJ4" s="51" t="s">
        <v>16</v>
      </c>
      <c r="BK4" s="1" t="s">
        <v>3</v>
      </c>
      <c r="BL4" s="51" t="s">
        <v>88</v>
      </c>
    </row>
    <row r="5" spans="1:67" ht="18.95" customHeight="1" x14ac:dyDescent="0.25">
      <c r="A5" s="32">
        <v>38</v>
      </c>
      <c r="B5" s="124"/>
      <c r="C5" s="28"/>
      <c r="D5" s="49" t="s">
        <v>11</v>
      </c>
      <c r="E5" s="1" t="s">
        <v>8</v>
      </c>
      <c r="F5" s="1" t="s">
        <v>15</v>
      </c>
      <c r="G5" s="130" t="s">
        <v>104</v>
      </c>
      <c r="H5" s="63" t="s">
        <v>100</v>
      </c>
      <c r="I5" s="63" t="s">
        <v>100</v>
      </c>
      <c r="J5" s="133" t="s">
        <v>106</v>
      </c>
      <c r="K5" s="133" t="s">
        <v>106</v>
      </c>
      <c r="L5" s="49" t="s">
        <v>101</v>
      </c>
      <c r="M5" s="133" t="s">
        <v>107</v>
      </c>
      <c r="N5" s="28"/>
      <c r="O5" s="28"/>
      <c r="P5" s="120" t="s">
        <v>209</v>
      </c>
      <c r="Q5" s="28"/>
      <c r="R5" s="1" t="s">
        <v>17</v>
      </c>
      <c r="S5" s="1"/>
      <c r="T5" s="87">
        <v>4.4000000000000004</v>
      </c>
      <c r="U5" s="1" t="s">
        <v>4</v>
      </c>
      <c r="V5" s="126"/>
      <c r="W5" s="128"/>
      <c r="X5" s="128"/>
      <c r="Y5" s="128"/>
      <c r="Z5" s="127">
        <v>37</v>
      </c>
      <c r="AA5" s="127">
        <v>25</v>
      </c>
      <c r="AB5" s="127">
        <v>21</v>
      </c>
      <c r="AC5" s="29">
        <v>10</v>
      </c>
      <c r="AD5" s="111">
        <v>1</v>
      </c>
      <c r="AE5" s="46">
        <f t="shared" si="0"/>
        <v>1.9E-2</v>
      </c>
      <c r="AF5" s="38">
        <v>63</v>
      </c>
      <c r="AG5" s="34">
        <f t="shared" si="1"/>
        <v>3316</v>
      </c>
      <c r="AH5" s="39">
        <v>2200</v>
      </c>
      <c r="AI5" s="35">
        <f t="shared" si="2"/>
        <v>0.66</v>
      </c>
      <c r="AJ5" s="92" t="s">
        <v>191</v>
      </c>
      <c r="AK5" s="93">
        <v>3.4000000000000002E-2</v>
      </c>
      <c r="AL5" s="31">
        <f t="shared" si="16"/>
        <v>0.33400000000000002</v>
      </c>
      <c r="AM5" s="35">
        <f t="shared" si="4"/>
        <v>1.47</v>
      </c>
      <c r="AN5" s="35">
        <f t="shared" si="5"/>
        <v>6.53</v>
      </c>
      <c r="AO5" s="36">
        <v>0</v>
      </c>
      <c r="AP5" s="35">
        <f t="shared" si="6"/>
        <v>0</v>
      </c>
      <c r="AQ5" s="31">
        <v>0.06</v>
      </c>
      <c r="AR5" s="35">
        <f t="shared" si="7"/>
        <v>0.56999999999999995</v>
      </c>
      <c r="AS5" s="9"/>
      <c r="AT5" s="31"/>
      <c r="AU5" s="30"/>
      <c r="AV5" s="35">
        <f t="shared" si="8"/>
        <v>0.56999999999999995</v>
      </c>
      <c r="AW5" s="35">
        <f t="shared" si="9"/>
        <v>7.1</v>
      </c>
      <c r="AX5" s="37">
        <f t="shared" si="10"/>
        <v>0.25259999999999999</v>
      </c>
      <c r="AY5" s="87">
        <v>9.5</v>
      </c>
      <c r="AZ5" s="9"/>
      <c r="BA5" s="37" t="str">
        <f t="shared" si="11"/>
        <v/>
      </c>
      <c r="BB5" s="9"/>
      <c r="BC5" s="51">
        <v>500</v>
      </c>
      <c r="BD5" s="35">
        <f t="shared" si="12"/>
        <v>3550</v>
      </c>
      <c r="BE5" s="35">
        <f t="shared" si="13"/>
        <v>4750</v>
      </c>
      <c r="BF5" s="35">
        <f t="shared" si="14"/>
        <v>0</v>
      </c>
      <c r="BG5" s="33" t="str">
        <f t="shared" si="15"/>
        <v/>
      </c>
      <c r="BH5" s="28"/>
      <c r="BI5" s="28"/>
      <c r="BJ5" s="51" t="s">
        <v>16</v>
      </c>
      <c r="BK5" s="1" t="s">
        <v>3</v>
      </c>
      <c r="BL5" s="51" t="s">
        <v>88</v>
      </c>
    </row>
    <row r="6" spans="1:67" ht="18.95" customHeight="1" x14ac:dyDescent="0.25">
      <c r="A6" s="32">
        <v>39</v>
      </c>
      <c r="B6" s="125"/>
      <c r="C6" s="28"/>
      <c r="D6" s="49" t="s">
        <v>11</v>
      </c>
      <c r="E6" s="1" t="s">
        <v>8</v>
      </c>
      <c r="F6" s="1" t="s">
        <v>15</v>
      </c>
      <c r="G6" s="130" t="s">
        <v>104</v>
      </c>
      <c r="H6" s="63" t="s">
        <v>102</v>
      </c>
      <c r="I6" s="63" t="s">
        <v>102</v>
      </c>
      <c r="J6" s="133" t="s">
        <v>106</v>
      </c>
      <c r="K6" s="133" t="s">
        <v>106</v>
      </c>
      <c r="L6" s="49" t="s">
        <v>103</v>
      </c>
      <c r="M6" s="133" t="s">
        <v>107</v>
      </c>
      <c r="N6" s="28"/>
      <c r="O6" s="28"/>
      <c r="P6" s="120" t="s">
        <v>210</v>
      </c>
      <c r="Q6" s="28"/>
      <c r="R6" s="1" t="s">
        <v>17</v>
      </c>
      <c r="S6" s="1"/>
      <c r="T6" s="87">
        <v>4.8499999999999996</v>
      </c>
      <c r="U6" s="1" t="s">
        <v>4</v>
      </c>
      <c r="V6" s="126"/>
      <c r="W6" s="128"/>
      <c r="X6" s="128"/>
      <c r="Y6" s="128"/>
      <c r="Z6" s="127"/>
      <c r="AA6" s="127"/>
      <c r="AB6" s="127"/>
      <c r="AC6" s="29">
        <v>10</v>
      </c>
      <c r="AD6" s="111">
        <v>1</v>
      </c>
      <c r="AE6" s="46">
        <f>AE5</f>
        <v>1.9E-2</v>
      </c>
      <c r="AF6" s="38">
        <v>63</v>
      </c>
      <c r="AG6" s="34">
        <f t="shared" si="1"/>
        <v>3316</v>
      </c>
      <c r="AH6" s="39">
        <v>2200</v>
      </c>
      <c r="AI6" s="35">
        <f t="shared" si="2"/>
        <v>0.66</v>
      </c>
      <c r="AJ6" s="92" t="s">
        <v>191</v>
      </c>
      <c r="AK6" s="93">
        <v>3.4000000000000002E-2</v>
      </c>
      <c r="AL6" s="31">
        <f t="shared" si="16"/>
        <v>0.33400000000000002</v>
      </c>
      <c r="AM6" s="35">
        <f t="shared" si="4"/>
        <v>1.62</v>
      </c>
      <c r="AN6" s="35">
        <f t="shared" si="5"/>
        <v>7.13</v>
      </c>
      <c r="AO6" s="36">
        <v>0</v>
      </c>
      <c r="AP6" s="35">
        <f t="shared" si="6"/>
        <v>0</v>
      </c>
      <c r="AQ6" s="31">
        <v>0.06</v>
      </c>
      <c r="AR6" s="35">
        <f t="shared" si="7"/>
        <v>0.63</v>
      </c>
      <c r="AS6" s="9"/>
      <c r="AT6" s="31"/>
      <c r="AU6" s="30"/>
      <c r="AV6" s="35">
        <f t="shared" si="8"/>
        <v>0.63</v>
      </c>
      <c r="AW6" s="35">
        <f t="shared" si="9"/>
        <v>7.76</v>
      </c>
      <c r="AX6" s="37">
        <f t="shared" si="10"/>
        <v>0.26100000000000001</v>
      </c>
      <c r="AY6" s="87">
        <v>10.5</v>
      </c>
      <c r="AZ6" s="9"/>
      <c r="BA6" s="37" t="str">
        <f t="shared" si="11"/>
        <v/>
      </c>
      <c r="BB6" s="9"/>
      <c r="BC6" s="51">
        <v>500</v>
      </c>
      <c r="BD6" s="35">
        <f t="shared" si="12"/>
        <v>3880</v>
      </c>
      <c r="BE6" s="35">
        <f t="shared" si="13"/>
        <v>5250</v>
      </c>
      <c r="BF6" s="35">
        <f t="shared" si="14"/>
        <v>0</v>
      </c>
      <c r="BG6" s="33" t="str">
        <f t="shared" si="15"/>
        <v/>
      </c>
      <c r="BH6" s="28"/>
      <c r="BI6" s="28"/>
      <c r="BJ6" s="51" t="s">
        <v>16</v>
      </c>
      <c r="BK6" s="1" t="s">
        <v>3</v>
      </c>
      <c r="BL6" s="51" t="s">
        <v>88</v>
      </c>
    </row>
    <row r="7" spans="1:67" ht="18.95" customHeight="1" x14ac:dyDescent="0.25">
      <c r="A7" s="32">
        <v>41</v>
      </c>
      <c r="B7" s="123"/>
      <c r="C7" s="28"/>
      <c r="D7" s="50" t="s">
        <v>109</v>
      </c>
      <c r="E7" s="1" t="s">
        <v>7</v>
      </c>
      <c r="F7" s="1" t="s">
        <v>15</v>
      </c>
      <c r="G7" s="130" t="s">
        <v>110</v>
      </c>
      <c r="H7" s="56" t="s">
        <v>111</v>
      </c>
      <c r="I7" s="65" t="s">
        <v>203</v>
      </c>
      <c r="J7" s="49" t="s">
        <v>83</v>
      </c>
      <c r="K7" s="49" t="s">
        <v>83</v>
      </c>
      <c r="L7" s="49" t="s">
        <v>112</v>
      </c>
      <c r="M7" s="133" t="s">
        <v>113</v>
      </c>
      <c r="N7" s="28"/>
      <c r="O7" s="28"/>
      <c r="P7" s="121" t="s">
        <v>211</v>
      </c>
      <c r="Q7" s="28"/>
      <c r="R7" s="1" t="s">
        <v>17</v>
      </c>
      <c r="S7" s="1"/>
      <c r="T7" s="87">
        <v>2.21</v>
      </c>
      <c r="U7" s="1" t="s">
        <v>4</v>
      </c>
      <c r="V7" s="126" t="s">
        <v>114</v>
      </c>
      <c r="W7" s="122">
        <v>31.5</v>
      </c>
      <c r="X7" s="122">
        <v>23.5</v>
      </c>
      <c r="Y7" s="122">
        <v>29</v>
      </c>
      <c r="Z7" s="51">
        <v>16</v>
      </c>
      <c r="AA7" s="51">
        <v>8</v>
      </c>
      <c r="AB7" s="51">
        <v>20</v>
      </c>
      <c r="AC7" s="29">
        <v>10</v>
      </c>
      <c r="AD7" s="111">
        <v>2</v>
      </c>
      <c r="AE7" s="46">
        <f t="shared" si="0"/>
        <v>3.0000000000000001E-3</v>
      </c>
      <c r="AF7" s="38">
        <v>63</v>
      </c>
      <c r="AG7" s="34">
        <f t="shared" si="1"/>
        <v>42000</v>
      </c>
      <c r="AH7" s="39">
        <v>2200</v>
      </c>
      <c r="AI7" s="35">
        <f t="shared" si="2"/>
        <v>0.05</v>
      </c>
      <c r="AJ7" s="83" t="s">
        <v>55</v>
      </c>
      <c r="AK7" s="89">
        <v>1.7999999999999999E-2</v>
      </c>
      <c r="AL7" s="31">
        <f>AK7+30%</f>
        <v>0.318</v>
      </c>
      <c r="AM7" s="35">
        <f t="shared" si="4"/>
        <v>0.7</v>
      </c>
      <c r="AN7" s="35">
        <f t="shared" si="5"/>
        <v>2.96</v>
      </c>
      <c r="AO7" s="36">
        <v>0</v>
      </c>
      <c r="AP7" s="35">
        <f t="shared" si="6"/>
        <v>0</v>
      </c>
      <c r="AQ7" s="31">
        <v>0.05</v>
      </c>
      <c r="AR7" s="35">
        <f t="shared" si="7"/>
        <v>0.3</v>
      </c>
      <c r="AS7" s="9"/>
      <c r="AT7" s="31"/>
      <c r="AU7" s="30"/>
      <c r="AV7" s="35">
        <f t="shared" si="8"/>
        <v>0.3</v>
      </c>
      <c r="AW7" s="35">
        <f t="shared" si="9"/>
        <v>3.26</v>
      </c>
      <c r="AX7" s="37">
        <f t="shared" si="10"/>
        <v>0.4612</v>
      </c>
      <c r="AY7" s="95">
        <f>BO7</f>
        <v>6.05</v>
      </c>
      <c r="AZ7" s="9"/>
      <c r="BA7" s="37" t="str">
        <f t="shared" si="11"/>
        <v/>
      </c>
      <c r="BB7" s="9"/>
      <c r="BC7" s="66">
        <v>1200</v>
      </c>
      <c r="BD7" s="35">
        <f t="shared" si="12"/>
        <v>3912</v>
      </c>
      <c r="BE7" s="35">
        <f t="shared" si="13"/>
        <v>7260</v>
      </c>
      <c r="BF7" s="35">
        <f t="shared" si="14"/>
        <v>0</v>
      </c>
      <c r="BG7" s="33">
        <f t="shared" si="15"/>
        <v>12.88</v>
      </c>
      <c r="BH7" s="28"/>
      <c r="BI7" s="28"/>
      <c r="BJ7" s="54" t="s">
        <v>16</v>
      </c>
      <c r="BK7" s="1" t="s">
        <v>3</v>
      </c>
      <c r="BL7" s="51" t="s">
        <v>84</v>
      </c>
      <c r="BM7" s="2" t="s">
        <v>198</v>
      </c>
      <c r="BN7" s="2">
        <v>5.25</v>
      </c>
      <c r="BO7" s="2">
        <f>MROUND(BN7*1.15,0.05)</f>
        <v>6.05</v>
      </c>
    </row>
    <row r="8" spans="1:67" ht="18.95" customHeight="1" x14ac:dyDescent="0.25">
      <c r="A8" s="32">
        <v>42</v>
      </c>
      <c r="B8" s="124"/>
      <c r="C8" s="28"/>
      <c r="D8" s="50" t="s">
        <v>109</v>
      </c>
      <c r="E8" s="1" t="s">
        <v>7</v>
      </c>
      <c r="F8" s="1" t="s">
        <v>15</v>
      </c>
      <c r="G8" s="130" t="s">
        <v>110</v>
      </c>
      <c r="H8" s="56" t="s">
        <v>115</v>
      </c>
      <c r="I8" s="65" t="s">
        <v>115</v>
      </c>
      <c r="J8" s="49" t="s">
        <v>83</v>
      </c>
      <c r="K8" s="49" t="s">
        <v>83</v>
      </c>
      <c r="L8" s="67" t="s">
        <v>116</v>
      </c>
      <c r="M8" s="133" t="s">
        <v>113</v>
      </c>
      <c r="N8" s="28"/>
      <c r="O8" s="28"/>
      <c r="P8" s="121" t="s">
        <v>212</v>
      </c>
      <c r="Q8" s="28"/>
      <c r="R8" s="1" t="s">
        <v>17</v>
      </c>
      <c r="S8" s="1"/>
      <c r="T8" s="87">
        <v>2.2400000000000002</v>
      </c>
      <c r="U8" s="1" t="s">
        <v>4</v>
      </c>
      <c r="V8" s="126"/>
      <c r="W8" s="122"/>
      <c r="X8" s="122"/>
      <c r="Y8" s="122"/>
      <c r="Z8" s="51">
        <v>8</v>
      </c>
      <c r="AA8" s="51">
        <v>8</v>
      </c>
      <c r="AB8" s="51">
        <v>11</v>
      </c>
      <c r="AC8" s="29">
        <v>10</v>
      </c>
      <c r="AD8" s="111">
        <v>1</v>
      </c>
      <c r="AE8" s="46">
        <f t="shared" si="0"/>
        <v>1E-3</v>
      </c>
      <c r="AF8" s="38">
        <v>63</v>
      </c>
      <c r="AG8" s="34">
        <f t="shared" si="1"/>
        <v>63000</v>
      </c>
      <c r="AH8" s="39">
        <v>2200</v>
      </c>
      <c r="AI8" s="35">
        <f t="shared" si="2"/>
        <v>0.03</v>
      </c>
      <c r="AJ8" s="83" t="s">
        <v>186</v>
      </c>
      <c r="AK8" s="89">
        <v>0.3</v>
      </c>
      <c r="AL8" s="31">
        <f t="shared" ref="AL8:AL12" si="17">AK8+30%</f>
        <v>0.6</v>
      </c>
      <c r="AM8" s="35">
        <f t="shared" si="4"/>
        <v>1.34</v>
      </c>
      <c r="AN8" s="35">
        <f t="shared" si="5"/>
        <v>3.61</v>
      </c>
      <c r="AO8" s="36">
        <v>0</v>
      </c>
      <c r="AP8" s="35">
        <f t="shared" si="6"/>
        <v>0</v>
      </c>
      <c r="AQ8" s="31">
        <v>0.05</v>
      </c>
      <c r="AR8" s="35">
        <f t="shared" si="7"/>
        <v>0.27</v>
      </c>
      <c r="AS8" s="9"/>
      <c r="AT8" s="31"/>
      <c r="AU8" s="30"/>
      <c r="AV8" s="35">
        <f t="shared" si="8"/>
        <v>0.27</v>
      </c>
      <c r="AW8" s="35">
        <f t="shared" si="9"/>
        <v>3.88</v>
      </c>
      <c r="AX8" s="37">
        <f t="shared" si="10"/>
        <v>0.28810000000000002</v>
      </c>
      <c r="AY8" s="95">
        <f t="shared" ref="AY8:AY12" si="18">BO8</f>
        <v>5.45</v>
      </c>
      <c r="AZ8" s="9"/>
      <c r="BA8" s="37" t="str">
        <f t="shared" si="11"/>
        <v/>
      </c>
      <c r="BB8" s="9"/>
      <c r="BC8" s="66">
        <v>600</v>
      </c>
      <c r="BD8" s="35">
        <f t="shared" si="12"/>
        <v>2328</v>
      </c>
      <c r="BE8" s="35">
        <f t="shared" si="13"/>
        <v>3270</v>
      </c>
      <c r="BF8" s="35">
        <f t="shared" si="14"/>
        <v>0</v>
      </c>
      <c r="BG8" s="33" t="str">
        <f t="shared" si="15"/>
        <v/>
      </c>
      <c r="BH8" s="28"/>
      <c r="BI8" s="28"/>
      <c r="BJ8" s="54" t="s">
        <v>16</v>
      </c>
      <c r="BK8" s="1" t="s">
        <v>3</v>
      </c>
      <c r="BL8" s="51" t="s">
        <v>84</v>
      </c>
      <c r="BM8" s="2" t="s">
        <v>194</v>
      </c>
      <c r="BN8" s="2">
        <v>4.75</v>
      </c>
      <c r="BO8" s="2">
        <f t="shared" ref="BO8:BO12" si="19">MROUND(BN8*1.15,0.05)</f>
        <v>5.45</v>
      </c>
    </row>
    <row r="9" spans="1:67" ht="18.95" customHeight="1" x14ac:dyDescent="0.25">
      <c r="A9" s="32">
        <v>43</v>
      </c>
      <c r="B9" s="124"/>
      <c r="C9" s="28"/>
      <c r="D9" s="50" t="s">
        <v>109</v>
      </c>
      <c r="E9" s="1" t="s">
        <v>7</v>
      </c>
      <c r="F9" s="1" t="s">
        <v>15</v>
      </c>
      <c r="G9" s="130" t="s">
        <v>110</v>
      </c>
      <c r="H9" s="56" t="s">
        <v>117</v>
      </c>
      <c r="I9" s="65" t="s">
        <v>117</v>
      </c>
      <c r="J9" s="49" t="s">
        <v>83</v>
      </c>
      <c r="K9" s="49" t="s">
        <v>83</v>
      </c>
      <c r="L9" s="67" t="s">
        <v>118</v>
      </c>
      <c r="M9" s="133" t="s">
        <v>113</v>
      </c>
      <c r="N9" s="28"/>
      <c r="O9" s="28"/>
      <c r="P9" s="121" t="s">
        <v>213</v>
      </c>
      <c r="Q9" s="28"/>
      <c r="R9" s="1" t="s">
        <v>17</v>
      </c>
      <c r="S9" s="1"/>
      <c r="T9" s="87">
        <v>1.75</v>
      </c>
      <c r="U9" s="1" t="s">
        <v>4</v>
      </c>
      <c r="V9" s="126"/>
      <c r="W9" s="122"/>
      <c r="X9" s="122"/>
      <c r="Y9" s="122"/>
      <c r="Z9" s="51">
        <v>8</v>
      </c>
      <c r="AA9" s="51">
        <v>8</v>
      </c>
      <c r="AB9" s="51">
        <v>11</v>
      </c>
      <c r="AC9" s="29">
        <v>10</v>
      </c>
      <c r="AD9" s="111">
        <v>1</v>
      </c>
      <c r="AE9" s="46">
        <f t="shared" si="0"/>
        <v>1E-3</v>
      </c>
      <c r="AF9" s="38">
        <v>63</v>
      </c>
      <c r="AG9" s="34">
        <f t="shared" si="1"/>
        <v>63000</v>
      </c>
      <c r="AH9" s="39">
        <v>2200</v>
      </c>
      <c r="AI9" s="35">
        <f t="shared" si="2"/>
        <v>0.03</v>
      </c>
      <c r="AJ9" s="83" t="s">
        <v>186</v>
      </c>
      <c r="AK9" s="89">
        <v>0.3</v>
      </c>
      <c r="AL9" s="31">
        <f t="shared" si="17"/>
        <v>0.6</v>
      </c>
      <c r="AM9" s="35">
        <f t="shared" si="4"/>
        <v>1.05</v>
      </c>
      <c r="AN9" s="35">
        <f t="shared" si="5"/>
        <v>2.83</v>
      </c>
      <c r="AO9" s="36">
        <v>0</v>
      </c>
      <c r="AP9" s="35">
        <f t="shared" si="6"/>
        <v>0</v>
      </c>
      <c r="AQ9" s="31">
        <v>0.05</v>
      </c>
      <c r="AR9" s="35">
        <f t="shared" si="7"/>
        <v>0.25</v>
      </c>
      <c r="AS9" s="9"/>
      <c r="AT9" s="31"/>
      <c r="AU9" s="30"/>
      <c r="AV9" s="35">
        <f t="shared" si="8"/>
        <v>0.25</v>
      </c>
      <c r="AW9" s="35">
        <f t="shared" si="9"/>
        <v>3.08</v>
      </c>
      <c r="AX9" s="37">
        <f t="shared" si="10"/>
        <v>0.37140000000000001</v>
      </c>
      <c r="AY9" s="95">
        <f t="shared" si="18"/>
        <v>4.9000000000000004</v>
      </c>
      <c r="AZ9" s="9"/>
      <c r="BA9" s="37" t="str">
        <f t="shared" si="11"/>
        <v/>
      </c>
      <c r="BB9" s="9"/>
      <c r="BC9" s="66">
        <v>600</v>
      </c>
      <c r="BD9" s="35">
        <f t="shared" si="12"/>
        <v>1848</v>
      </c>
      <c r="BE9" s="35">
        <f t="shared" si="13"/>
        <v>2940</v>
      </c>
      <c r="BF9" s="35">
        <f t="shared" si="14"/>
        <v>0</v>
      </c>
      <c r="BG9" s="33" t="str">
        <f t="shared" si="15"/>
        <v/>
      </c>
      <c r="BH9" s="28"/>
      <c r="BI9" s="28"/>
      <c r="BJ9" s="54" t="s">
        <v>16</v>
      </c>
      <c r="BK9" s="1" t="s">
        <v>3</v>
      </c>
      <c r="BL9" s="51" t="s">
        <v>84</v>
      </c>
      <c r="BM9" s="96" t="s">
        <v>200</v>
      </c>
      <c r="BN9" s="2">
        <v>4.25</v>
      </c>
      <c r="BO9" s="2">
        <f t="shared" si="19"/>
        <v>4.9000000000000004</v>
      </c>
    </row>
    <row r="10" spans="1:67" ht="18.95" customHeight="1" x14ac:dyDescent="0.25">
      <c r="A10" s="32">
        <v>44</v>
      </c>
      <c r="B10" s="124"/>
      <c r="C10" s="28"/>
      <c r="D10" s="50" t="s">
        <v>109</v>
      </c>
      <c r="E10" s="1" t="s">
        <v>7</v>
      </c>
      <c r="F10" s="1" t="s">
        <v>15</v>
      </c>
      <c r="G10" s="130" t="s">
        <v>110</v>
      </c>
      <c r="H10" s="56" t="s">
        <v>119</v>
      </c>
      <c r="I10" s="65" t="s">
        <v>119</v>
      </c>
      <c r="J10" s="49" t="s">
        <v>83</v>
      </c>
      <c r="K10" s="49" t="s">
        <v>83</v>
      </c>
      <c r="L10" s="67" t="s">
        <v>120</v>
      </c>
      <c r="M10" s="133" t="s">
        <v>113</v>
      </c>
      <c r="N10" s="28"/>
      <c r="O10" s="28"/>
      <c r="P10" s="121" t="s">
        <v>214</v>
      </c>
      <c r="Q10" s="28"/>
      <c r="R10" s="1" t="s">
        <v>17</v>
      </c>
      <c r="S10" s="1"/>
      <c r="T10" s="87">
        <v>1.49</v>
      </c>
      <c r="U10" s="1" t="s">
        <v>4</v>
      </c>
      <c r="V10" s="126"/>
      <c r="W10" s="122"/>
      <c r="X10" s="122"/>
      <c r="Y10" s="122"/>
      <c r="Z10" s="51">
        <v>15</v>
      </c>
      <c r="AA10" s="51">
        <v>11</v>
      </c>
      <c r="AB10" s="51">
        <v>4</v>
      </c>
      <c r="AC10" s="29">
        <v>10</v>
      </c>
      <c r="AD10" s="111">
        <v>1</v>
      </c>
      <c r="AE10" s="46">
        <f t="shared" si="0"/>
        <v>1E-3</v>
      </c>
      <c r="AF10" s="38">
        <v>63</v>
      </c>
      <c r="AG10" s="34">
        <f t="shared" si="1"/>
        <v>63000</v>
      </c>
      <c r="AH10" s="39">
        <v>2200</v>
      </c>
      <c r="AI10" s="35">
        <f t="shared" si="2"/>
        <v>0.03</v>
      </c>
      <c r="AJ10" s="83" t="s">
        <v>186</v>
      </c>
      <c r="AK10" s="89">
        <v>0.3</v>
      </c>
      <c r="AL10" s="31">
        <f t="shared" si="17"/>
        <v>0.6</v>
      </c>
      <c r="AM10" s="35">
        <f t="shared" si="4"/>
        <v>0.89</v>
      </c>
      <c r="AN10" s="35">
        <f t="shared" si="5"/>
        <v>2.41</v>
      </c>
      <c r="AO10" s="36">
        <v>0</v>
      </c>
      <c r="AP10" s="35">
        <f t="shared" si="6"/>
        <v>0</v>
      </c>
      <c r="AQ10" s="31">
        <v>0.05</v>
      </c>
      <c r="AR10" s="35">
        <f t="shared" si="7"/>
        <v>0.2</v>
      </c>
      <c r="AS10" s="9"/>
      <c r="AT10" s="31"/>
      <c r="AU10" s="30"/>
      <c r="AV10" s="35">
        <f t="shared" si="8"/>
        <v>0.2</v>
      </c>
      <c r="AW10" s="35">
        <f t="shared" si="9"/>
        <v>2.61</v>
      </c>
      <c r="AX10" s="37">
        <f t="shared" si="10"/>
        <v>0.34749999999999998</v>
      </c>
      <c r="AY10" s="95">
        <f t="shared" si="18"/>
        <v>4</v>
      </c>
      <c r="AZ10" s="9"/>
      <c r="BA10" s="37" t="str">
        <f t="shared" si="11"/>
        <v/>
      </c>
      <c r="BB10" s="9"/>
      <c r="BC10" s="66">
        <v>600</v>
      </c>
      <c r="BD10" s="35">
        <f t="shared" si="12"/>
        <v>1566</v>
      </c>
      <c r="BE10" s="35">
        <f t="shared" si="13"/>
        <v>2400</v>
      </c>
      <c r="BF10" s="35">
        <f t="shared" si="14"/>
        <v>0</v>
      </c>
      <c r="BG10" s="33" t="str">
        <f t="shared" si="15"/>
        <v/>
      </c>
      <c r="BH10" s="28"/>
      <c r="BI10" s="28"/>
      <c r="BJ10" s="54" t="s">
        <v>16</v>
      </c>
      <c r="BK10" s="1" t="s">
        <v>3</v>
      </c>
      <c r="BL10" s="51" t="s">
        <v>84</v>
      </c>
      <c r="BN10" s="2">
        <v>3.5</v>
      </c>
      <c r="BO10" s="2">
        <f t="shared" si="19"/>
        <v>4</v>
      </c>
    </row>
    <row r="11" spans="1:67" ht="18.95" customHeight="1" x14ac:dyDescent="0.25">
      <c r="A11" s="32">
        <v>45</v>
      </c>
      <c r="B11" s="124"/>
      <c r="C11" s="28"/>
      <c r="D11" s="50" t="s">
        <v>109</v>
      </c>
      <c r="E11" s="1" t="s">
        <v>7</v>
      </c>
      <c r="F11" s="1" t="s">
        <v>15</v>
      </c>
      <c r="G11" s="130" t="s">
        <v>110</v>
      </c>
      <c r="H11" s="56" t="s">
        <v>121</v>
      </c>
      <c r="I11" s="65" t="s">
        <v>121</v>
      </c>
      <c r="J11" s="49" t="s">
        <v>83</v>
      </c>
      <c r="K11" s="49" t="s">
        <v>83</v>
      </c>
      <c r="L11" s="67" t="s">
        <v>122</v>
      </c>
      <c r="M11" s="133" t="s">
        <v>113</v>
      </c>
      <c r="N11" s="28"/>
      <c r="O11" s="28"/>
      <c r="P11" s="121" t="s">
        <v>215</v>
      </c>
      <c r="Q11" s="28"/>
      <c r="R11" s="1" t="s">
        <v>17</v>
      </c>
      <c r="S11" s="1"/>
      <c r="T11" s="87">
        <v>3.27</v>
      </c>
      <c r="U11" s="1" t="s">
        <v>4</v>
      </c>
      <c r="V11" s="126"/>
      <c r="W11" s="122"/>
      <c r="X11" s="122"/>
      <c r="Y11" s="122"/>
      <c r="Z11" s="51">
        <v>10</v>
      </c>
      <c r="AA11" s="51">
        <v>10</v>
      </c>
      <c r="AB11" s="51">
        <v>15</v>
      </c>
      <c r="AC11" s="29">
        <v>10</v>
      </c>
      <c r="AD11" s="111">
        <v>1</v>
      </c>
      <c r="AE11" s="46">
        <f t="shared" si="0"/>
        <v>2E-3</v>
      </c>
      <c r="AF11" s="38">
        <v>63</v>
      </c>
      <c r="AG11" s="34">
        <f t="shared" si="1"/>
        <v>31500</v>
      </c>
      <c r="AH11" s="39">
        <v>2200</v>
      </c>
      <c r="AI11" s="35">
        <f t="shared" si="2"/>
        <v>7.0000000000000007E-2</v>
      </c>
      <c r="AJ11" s="84" t="s">
        <v>187</v>
      </c>
      <c r="AK11" s="90">
        <v>0.113</v>
      </c>
      <c r="AL11" s="31">
        <f t="shared" si="17"/>
        <v>0.41299999999999998</v>
      </c>
      <c r="AM11" s="35">
        <f t="shared" si="4"/>
        <v>1.35</v>
      </c>
      <c r="AN11" s="35">
        <f t="shared" si="5"/>
        <v>4.6900000000000004</v>
      </c>
      <c r="AO11" s="36">
        <v>0</v>
      </c>
      <c r="AP11" s="35">
        <f t="shared" si="6"/>
        <v>0</v>
      </c>
      <c r="AQ11" s="31">
        <v>0.05</v>
      </c>
      <c r="AR11" s="35">
        <f t="shared" si="7"/>
        <v>0.35</v>
      </c>
      <c r="AS11" s="9"/>
      <c r="AT11" s="31"/>
      <c r="AU11" s="30"/>
      <c r="AV11" s="35">
        <f t="shared" si="8"/>
        <v>0.35</v>
      </c>
      <c r="AW11" s="35">
        <f t="shared" si="9"/>
        <v>5.04</v>
      </c>
      <c r="AX11" s="37">
        <f t="shared" si="10"/>
        <v>0.26960000000000001</v>
      </c>
      <c r="AY11" s="95">
        <f t="shared" si="18"/>
        <v>6.9</v>
      </c>
      <c r="AZ11" s="9"/>
      <c r="BA11" s="37" t="str">
        <f t="shared" si="11"/>
        <v/>
      </c>
      <c r="BB11" s="9"/>
      <c r="BC11" s="66">
        <v>600</v>
      </c>
      <c r="BD11" s="35">
        <f t="shared" si="12"/>
        <v>3024</v>
      </c>
      <c r="BE11" s="35">
        <f t="shared" si="13"/>
        <v>4140</v>
      </c>
      <c r="BF11" s="35">
        <f t="shared" si="14"/>
        <v>0</v>
      </c>
      <c r="BG11" s="33" t="str">
        <f t="shared" si="15"/>
        <v/>
      </c>
      <c r="BH11" s="28"/>
      <c r="BI11" s="28"/>
      <c r="BJ11" s="54" t="s">
        <v>16</v>
      </c>
      <c r="BK11" s="1" t="s">
        <v>3</v>
      </c>
      <c r="BL11" s="51" t="s">
        <v>84</v>
      </c>
      <c r="BN11" s="2">
        <v>6</v>
      </c>
      <c r="BO11" s="2">
        <f t="shared" si="19"/>
        <v>6.9</v>
      </c>
    </row>
    <row r="12" spans="1:67" ht="18.95" customHeight="1" x14ac:dyDescent="0.25">
      <c r="A12" s="32">
        <v>46</v>
      </c>
      <c r="B12" s="125"/>
      <c r="C12" s="28"/>
      <c r="D12" s="50" t="s">
        <v>109</v>
      </c>
      <c r="E12" s="1" t="s">
        <v>7</v>
      </c>
      <c r="F12" s="1" t="s">
        <v>15</v>
      </c>
      <c r="G12" s="130" t="s">
        <v>110</v>
      </c>
      <c r="H12" s="56" t="s">
        <v>123</v>
      </c>
      <c r="I12" s="65" t="s">
        <v>123</v>
      </c>
      <c r="J12" s="49" t="s">
        <v>83</v>
      </c>
      <c r="K12" s="49" t="s">
        <v>83</v>
      </c>
      <c r="L12" s="49" t="s">
        <v>124</v>
      </c>
      <c r="M12" s="133" t="s">
        <v>113</v>
      </c>
      <c r="N12" s="28"/>
      <c r="O12" s="28"/>
      <c r="P12" s="121" t="s">
        <v>216</v>
      </c>
      <c r="Q12" s="28"/>
      <c r="R12" s="1" t="s">
        <v>17</v>
      </c>
      <c r="S12" s="1"/>
      <c r="T12" s="87">
        <v>3.59</v>
      </c>
      <c r="U12" s="1" t="s">
        <v>4</v>
      </c>
      <c r="V12" s="126"/>
      <c r="W12" s="122"/>
      <c r="X12" s="122"/>
      <c r="Y12" s="122"/>
      <c r="Z12" s="51">
        <v>25</v>
      </c>
      <c r="AA12" s="51">
        <v>13</v>
      </c>
      <c r="AB12" s="51">
        <v>4</v>
      </c>
      <c r="AC12" s="29">
        <v>10</v>
      </c>
      <c r="AD12" s="111">
        <v>1</v>
      </c>
      <c r="AE12" s="46">
        <f t="shared" si="0"/>
        <v>1E-3</v>
      </c>
      <c r="AF12" s="38">
        <v>63</v>
      </c>
      <c r="AG12" s="34">
        <f t="shared" si="1"/>
        <v>63000</v>
      </c>
      <c r="AH12" s="39">
        <v>2200</v>
      </c>
      <c r="AI12" s="35">
        <f t="shared" si="2"/>
        <v>0.03</v>
      </c>
      <c r="AJ12" s="84" t="s">
        <v>187</v>
      </c>
      <c r="AK12" s="90">
        <v>0.113</v>
      </c>
      <c r="AL12" s="31">
        <f t="shared" si="17"/>
        <v>0.41299999999999998</v>
      </c>
      <c r="AM12" s="35">
        <f t="shared" si="4"/>
        <v>1.48</v>
      </c>
      <c r="AN12" s="35">
        <f t="shared" si="5"/>
        <v>5.0999999999999996</v>
      </c>
      <c r="AO12" s="36">
        <v>0</v>
      </c>
      <c r="AP12" s="35">
        <f t="shared" si="6"/>
        <v>0</v>
      </c>
      <c r="AQ12" s="31">
        <v>0.05</v>
      </c>
      <c r="AR12" s="35">
        <f t="shared" si="7"/>
        <v>0.37</v>
      </c>
      <c r="AS12" s="9"/>
      <c r="AT12" s="31"/>
      <c r="AU12" s="30"/>
      <c r="AV12" s="35">
        <f t="shared" si="8"/>
        <v>0.37</v>
      </c>
      <c r="AW12" s="35">
        <f t="shared" si="9"/>
        <v>5.47</v>
      </c>
      <c r="AX12" s="37">
        <f t="shared" si="10"/>
        <v>0.26579999999999998</v>
      </c>
      <c r="AY12" s="95">
        <f t="shared" si="18"/>
        <v>7.45</v>
      </c>
      <c r="AZ12" s="9"/>
      <c r="BA12" s="37" t="str">
        <f t="shared" si="11"/>
        <v/>
      </c>
      <c r="BB12" s="9"/>
      <c r="BC12" s="66">
        <v>600</v>
      </c>
      <c r="BD12" s="35">
        <f t="shared" si="12"/>
        <v>3282</v>
      </c>
      <c r="BE12" s="35">
        <f t="shared" si="13"/>
        <v>4470</v>
      </c>
      <c r="BF12" s="35">
        <f t="shared" si="14"/>
        <v>0</v>
      </c>
      <c r="BG12" s="33" t="str">
        <f t="shared" si="15"/>
        <v/>
      </c>
      <c r="BH12" s="28"/>
      <c r="BI12" s="28"/>
      <c r="BJ12" s="54" t="s">
        <v>16</v>
      </c>
      <c r="BK12" s="1" t="s">
        <v>3</v>
      </c>
      <c r="BL12" s="51" t="s">
        <v>84</v>
      </c>
      <c r="BN12" s="2">
        <v>6.5</v>
      </c>
      <c r="BO12" s="2">
        <f t="shared" si="19"/>
        <v>7.45</v>
      </c>
    </row>
    <row r="13" spans="1:67" ht="18.95" customHeight="1" x14ac:dyDescent="0.25">
      <c r="A13" s="32">
        <v>68</v>
      </c>
      <c r="B13" s="123"/>
      <c r="C13" s="28"/>
      <c r="D13" s="49" t="s">
        <v>12</v>
      </c>
      <c r="E13" s="1" t="s">
        <v>7</v>
      </c>
      <c r="F13" s="1" t="s">
        <v>15</v>
      </c>
      <c r="G13" s="130" t="s">
        <v>131</v>
      </c>
      <c r="H13" s="56" t="s">
        <v>105</v>
      </c>
      <c r="I13" s="56" t="s">
        <v>202</v>
      </c>
      <c r="J13" s="133" t="s">
        <v>132</v>
      </c>
      <c r="K13" s="133" t="s">
        <v>132</v>
      </c>
      <c r="L13" s="57" t="s">
        <v>87</v>
      </c>
      <c r="M13" s="133" t="s">
        <v>133</v>
      </c>
      <c r="N13" s="28"/>
      <c r="O13" s="28"/>
      <c r="P13" s="121" t="s">
        <v>217</v>
      </c>
      <c r="Q13" s="28"/>
      <c r="R13" s="1" t="s">
        <v>17</v>
      </c>
      <c r="S13" s="1"/>
      <c r="T13" s="87">
        <v>2.4</v>
      </c>
      <c r="U13" s="1" t="s">
        <v>4</v>
      </c>
      <c r="V13" s="126" t="s">
        <v>134</v>
      </c>
      <c r="W13" s="128">
        <v>43.5</v>
      </c>
      <c r="X13" s="128">
        <v>27.5</v>
      </c>
      <c r="Y13" s="128">
        <v>41.5</v>
      </c>
      <c r="Z13" s="58">
        <v>17</v>
      </c>
      <c r="AA13" s="58">
        <v>8.5</v>
      </c>
      <c r="AB13" s="58">
        <v>21</v>
      </c>
      <c r="AC13" s="29">
        <v>10</v>
      </c>
      <c r="AD13" s="111">
        <v>2</v>
      </c>
      <c r="AE13" s="46">
        <f t="shared" ref="AE13:AE23" si="20">IF(Z13="","",Z13*AA13*AB13/1000000)</f>
        <v>3.0000000000000001E-3</v>
      </c>
      <c r="AF13" s="38">
        <v>63</v>
      </c>
      <c r="AG13" s="34">
        <f t="shared" ref="AG13:AG24" si="21">IF(AD13="","",AF13/AE13*AD13)</f>
        <v>42000</v>
      </c>
      <c r="AH13" s="39">
        <v>2200</v>
      </c>
      <c r="AI13" s="35">
        <f t="shared" ref="AI13:AI24" si="22">IF(ISERROR(AH13/AG13),"",AH13/AG13)</f>
        <v>0.05</v>
      </c>
      <c r="AJ13" s="91" t="s">
        <v>55</v>
      </c>
      <c r="AK13" s="93">
        <v>1.7999999999999999E-2</v>
      </c>
      <c r="AL13" s="40">
        <f t="shared" ref="AL13:AL22" si="23">AK13+30%</f>
        <v>0.318</v>
      </c>
      <c r="AM13" s="35">
        <f t="shared" ref="AM13:AM24" si="24">IF(ISERROR(T13*AL13),"",T13*AL13)</f>
        <v>0.76</v>
      </c>
      <c r="AN13" s="35">
        <f t="shared" ref="AN13:AN24" si="25">IF(ISERROR(T13+AI13+AM13),"",T13+AI13+AM13)</f>
        <v>3.21</v>
      </c>
      <c r="AO13" s="36">
        <v>0</v>
      </c>
      <c r="AP13" s="35">
        <f t="shared" ref="AP13:AP24" si="26">IF(ISERROR(AY13*AO13),"",AY13*AO13)</f>
        <v>0</v>
      </c>
      <c r="AQ13" s="31">
        <v>0.05</v>
      </c>
      <c r="AR13" s="35">
        <f t="shared" ref="AR13:AR24" si="27">IF(ISERROR(AY13*AQ13),"",AY13*AQ13)</f>
        <v>0.27</v>
      </c>
      <c r="AS13" s="9"/>
      <c r="AT13" s="31"/>
      <c r="AU13" s="9"/>
      <c r="AV13" s="35">
        <f t="shared" ref="AV13:AV24" si="28">IF(ISERROR(AP13+AR13+AU13),"",AP13+AR13+AU13)</f>
        <v>0.27</v>
      </c>
      <c r="AW13" s="35">
        <f t="shared" ref="AW13:AW24" si="29">IF(ISERROR(AN13+AV13),"",AN13+AV13)</f>
        <v>3.48</v>
      </c>
      <c r="AX13" s="37">
        <f t="shared" ref="AX13:AX24" si="30">IF(ISERROR((AY13-AW13)/AY13),"",(AY13-AW13)/AY13)</f>
        <v>0.34949999999999998</v>
      </c>
      <c r="AY13" s="95">
        <f>BO13</f>
        <v>5.35</v>
      </c>
      <c r="AZ13" s="28"/>
      <c r="BA13" s="37" t="str">
        <f t="shared" ref="BA13:BA24" si="31">IF(ISERROR((AZ13-AY13)/AZ13),"",(AZ13-AY13)/AZ13)</f>
        <v/>
      </c>
      <c r="BB13" s="9"/>
      <c r="BC13" s="51">
        <v>1000</v>
      </c>
      <c r="BD13" s="35">
        <f t="shared" ref="BD13:BD24" si="32">IF(ISERROR(AW13*BC13),"",AW13*BC13)</f>
        <v>3480</v>
      </c>
      <c r="BE13" s="35">
        <f t="shared" ref="BE13:BE24" si="33">IF(ISERROR(AY13*BC13),"",AY13*BC13)</f>
        <v>5350</v>
      </c>
      <c r="BF13" s="35">
        <f t="shared" ref="BF13:BF24" si="34">IF(ISERROR(AZ13*BC13),"",AZ13*BC13)</f>
        <v>0</v>
      </c>
      <c r="BG13" s="33">
        <f t="shared" ref="BG13:BG24" si="35">IF(W13="","",W13*X13*Y13/1000000/AD13*BC13)</f>
        <v>24.82</v>
      </c>
      <c r="BH13" s="28"/>
      <c r="BI13" s="28"/>
      <c r="BJ13" s="51" t="s">
        <v>16</v>
      </c>
      <c r="BK13" s="1" t="s">
        <v>3</v>
      </c>
      <c r="BL13" s="51" t="s">
        <v>88</v>
      </c>
      <c r="BM13" s="4" t="s">
        <v>199</v>
      </c>
      <c r="BN13" s="103">
        <v>4.6500000000000004</v>
      </c>
      <c r="BO13" s="5">
        <f>MROUND(BN13*1.15,0.05)</f>
        <v>5.35</v>
      </c>
    </row>
    <row r="14" spans="1:67" ht="18.95" customHeight="1" x14ac:dyDescent="0.25">
      <c r="A14" s="32">
        <v>69</v>
      </c>
      <c r="B14" s="124"/>
      <c r="C14" s="28"/>
      <c r="D14" s="49" t="s">
        <v>12</v>
      </c>
      <c r="E14" s="1" t="s">
        <v>7</v>
      </c>
      <c r="F14" s="1" t="s">
        <v>15</v>
      </c>
      <c r="G14" s="130" t="s">
        <v>131</v>
      </c>
      <c r="H14" s="56" t="s">
        <v>89</v>
      </c>
      <c r="I14" s="56" t="s">
        <v>89</v>
      </c>
      <c r="J14" s="133" t="s">
        <v>132</v>
      </c>
      <c r="K14" s="133" t="s">
        <v>132</v>
      </c>
      <c r="L14" s="57" t="s">
        <v>74</v>
      </c>
      <c r="M14" s="133" t="s">
        <v>133</v>
      </c>
      <c r="N14" s="28"/>
      <c r="O14" s="28"/>
      <c r="P14" s="121" t="s">
        <v>218</v>
      </c>
      <c r="Q14" s="28"/>
      <c r="R14" s="1" t="s">
        <v>17</v>
      </c>
      <c r="S14" s="1"/>
      <c r="T14" s="87">
        <v>1.5</v>
      </c>
      <c r="U14" s="1" t="s">
        <v>4</v>
      </c>
      <c r="V14" s="126"/>
      <c r="W14" s="128"/>
      <c r="X14" s="128"/>
      <c r="Y14" s="128"/>
      <c r="Z14" s="60">
        <v>12</v>
      </c>
      <c r="AA14" s="60">
        <v>7</v>
      </c>
      <c r="AB14" s="60">
        <v>13</v>
      </c>
      <c r="AC14" s="29">
        <v>10</v>
      </c>
      <c r="AD14" s="111">
        <v>1</v>
      </c>
      <c r="AE14" s="46">
        <f t="shared" si="20"/>
        <v>1E-3</v>
      </c>
      <c r="AF14" s="38">
        <v>63</v>
      </c>
      <c r="AG14" s="34">
        <f t="shared" si="21"/>
        <v>63000</v>
      </c>
      <c r="AH14" s="39">
        <v>2200</v>
      </c>
      <c r="AI14" s="35"/>
      <c r="AJ14" s="92" t="s">
        <v>191</v>
      </c>
      <c r="AK14" s="93">
        <v>3.4000000000000002E-2</v>
      </c>
      <c r="AL14" s="40">
        <f t="shared" si="23"/>
        <v>0.33400000000000002</v>
      </c>
      <c r="AM14" s="35">
        <f t="shared" si="24"/>
        <v>0.5</v>
      </c>
      <c r="AN14" s="35">
        <f t="shared" si="25"/>
        <v>2</v>
      </c>
      <c r="AO14" s="36">
        <v>0</v>
      </c>
      <c r="AP14" s="35">
        <f t="shared" si="26"/>
        <v>0</v>
      </c>
      <c r="AQ14" s="31">
        <v>0.05</v>
      </c>
      <c r="AR14" s="35">
        <f t="shared" si="27"/>
        <v>0.17</v>
      </c>
      <c r="AS14" s="9"/>
      <c r="AT14" s="31"/>
      <c r="AU14" s="9"/>
      <c r="AV14" s="35">
        <f t="shared" si="28"/>
        <v>0.17</v>
      </c>
      <c r="AW14" s="35">
        <f t="shared" si="29"/>
        <v>2.17</v>
      </c>
      <c r="AX14" s="37">
        <f t="shared" si="30"/>
        <v>0.36180000000000001</v>
      </c>
      <c r="AY14" s="95">
        <f t="shared" ref="AY14:AY21" si="36">BO14</f>
        <v>3.4</v>
      </c>
      <c r="AZ14" s="28"/>
      <c r="BA14" s="37" t="str">
        <f t="shared" si="31"/>
        <v/>
      </c>
      <c r="BB14" s="9"/>
      <c r="BC14" s="51">
        <v>500</v>
      </c>
      <c r="BD14" s="35">
        <f t="shared" si="32"/>
        <v>1085</v>
      </c>
      <c r="BE14" s="35">
        <f t="shared" si="33"/>
        <v>1700</v>
      </c>
      <c r="BF14" s="35">
        <f t="shared" si="34"/>
        <v>0</v>
      </c>
      <c r="BG14" s="33" t="str">
        <f t="shared" si="35"/>
        <v/>
      </c>
      <c r="BH14" s="28"/>
      <c r="BI14" s="28"/>
      <c r="BJ14" s="51" t="s">
        <v>16</v>
      </c>
      <c r="BK14" s="1" t="s">
        <v>3</v>
      </c>
      <c r="BL14" s="51" t="s">
        <v>88</v>
      </c>
      <c r="BM14" s="4" t="s">
        <v>194</v>
      </c>
      <c r="BN14" s="97">
        <v>2.95</v>
      </c>
      <c r="BO14" s="5">
        <f t="shared" ref="BO14:BO21" si="37">MROUND(BN14*1.15,0.05)</f>
        <v>3.4</v>
      </c>
    </row>
    <row r="15" spans="1:67" ht="18.95" customHeight="1" x14ac:dyDescent="0.25">
      <c r="A15" s="32">
        <v>70</v>
      </c>
      <c r="B15" s="124"/>
      <c r="C15" s="28"/>
      <c r="D15" s="49" t="s">
        <v>12</v>
      </c>
      <c r="E15" s="1" t="s">
        <v>7</v>
      </c>
      <c r="F15" s="1" t="s">
        <v>15</v>
      </c>
      <c r="G15" s="130" t="s">
        <v>131</v>
      </c>
      <c r="H15" s="56" t="s">
        <v>90</v>
      </c>
      <c r="I15" s="56" t="s">
        <v>90</v>
      </c>
      <c r="J15" s="133" t="s">
        <v>132</v>
      </c>
      <c r="K15" s="133" t="s">
        <v>132</v>
      </c>
      <c r="L15" s="57" t="s">
        <v>75</v>
      </c>
      <c r="M15" s="133" t="s">
        <v>133</v>
      </c>
      <c r="N15" s="28"/>
      <c r="O15" s="28"/>
      <c r="P15" s="121" t="s">
        <v>219</v>
      </c>
      <c r="Q15" s="28"/>
      <c r="R15" s="1" t="s">
        <v>17</v>
      </c>
      <c r="S15" s="1"/>
      <c r="T15" s="87">
        <v>1.4</v>
      </c>
      <c r="U15" s="1" t="s">
        <v>4</v>
      </c>
      <c r="V15" s="126"/>
      <c r="W15" s="128"/>
      <c r="X15" s="128"/>
      <c r="Y15" s="128"/>
      <c r="Z15" s="60">
        <v>8.5</v>
      </c>
      <c r="AA15" s="60">
        <v>8.5</v>
      </c>
      <c r="AB15" s="60">
        <v>12.5</v>
      </c>
      <c r="AC15" s="29">
        <v>10</v>
      </c>
      <c r="AD15" s="111">
        <v>1</v>
      </c>
      <c r="AE15" s="46">
        <f t="shared" si="20"/>
        <v>1E-3</v>
      </c>
      <c r="AF15" s="38">
        <v>63</v>
      </c>
      <c r="AG15" s="34">
        <f t="shared" si="21"/>
        <v>63000</v>
      </c>
      <c r="AH15" s="39">
        <v>2200</v>
      </c>
      <c r="AI15" s="35"/>
      <c r="AJ15" s="92" t="s">
        <v>191</v>
      </c>
      <c r="AK15" s="93">
        <v>3.4000000000000002E-2</v>
      </c>
      <c r="AL15" s="40">
        <f t="shared" si="23"/>
        <v>0.33400000000000002</v>
      </c>
      <c r="AM15" s="35">
        <f t="shared" si="24"/>
        <v>0.47</v>
      </c>
      <c r="AN15" s="35">
        <f t="shared" si="25"/>
        <v>1.87</v>
      </c>
      <c r="AO15" s="36">
        <v>0</v>
      </c>
      <c r="AP15" s="35">
        <f t="shared" si="26"/>
        <v>0</v>
      </c>
      <c r="AQ15" s="31">
        <v>0.05</v>
      </c>
      <c r="AR15" s="35">
        <f t="shared" si="27"/>
        <v>0.17</v>
      </c>
      <c r="AS15" s="9"/>
      <c r="AT15" s="31"/>
      <c r="AU15" s="9"/>
      <c r="AV15" s="35">
        <f t="shared" si="28"/>
        <v>0.17</v>
      </c>
      <c r="AW15" s="35">
        <f t="shared" si="29"/>
        <v>2.04</v>
      </c>
      <c r="AX15" s="37">
        <f t="shared" si="30"/>
        <v>0.4</v>
      </c>
      <c r="AY15" s="95">
        <f t="shared" si="36"/>
        <v>3.4</v>
      </c>
      <c r="AZ15" s="28"/>
      <c r="BA15" s="37" t="str">
        <f t="shared" si="31"/>
        <v/>
      </c>
      <c r="BB15" s="9"/>
      <c r="BC15" s="51">
        <v>500</v>
      </c>
      <c r="BD15" s="35">
        <f t="shared" si="32"/>
        <v>1020</v>
      </c>
      <c r="BE15" s="35">
        <f t="shared" si="33"/>
        <v>1700</v>
      </c>
      <c r="BF15" s="35">
        <f t="shared" si="34"/>
        <v>0</v>
      </c>
      <c r="BG15" s="33" t="str">
        <f t="shared" si="35"/>
        <v/>
      </c>
      <c r="BH15" s="28"/>
      <c r="BI15" s="28"/>
      <c r="BJ15" s="51" t="s">
        <v>16</v>
      </c>
      <c r="BK15" s="1" t="s">
        <v>3</v>
      </c>
      <c r="BL15" s="51" t="s">
        <v>88</v>
      </c>
      <c r="BM15" s="96" t="s">
        <v>200</v>
      </c>
      <c r="BN15" s="97">
        <v>2.95</v>
      </c>
      <c r="BO15" s="5">
        <f t="shared" si="37"/>
        <v>3.4</v>
      </c>
    </row>
    <row r="16" spans="1:67" ht="18.95" customHeight="1" x14ac:dyDescent="0.25">
      <c r="A16" s="32">
        <v>71</v>
      </c>
      <c r="B16" s="124"/>
      <c r="C16" s="28"/>
      <c r="D16" s="49" t="s">
        <v>12</v>
      </c>
      <c r="E16" s="1" t="s">
        <v>7</v>
      </c>
      <c r="F16" s="1" t="s">
        <v>15</v>
      </c>
      <c r="G16" s="130" t="s">
        <v>131</v>
      </c>
      <c r="H16" s="56" t="s">
        <v>91</v>
      </c>
      <c r="I16" s="56" t="s">
        <v>91</v>
      </c>
      <c r="J16" s="133" t="s">
        <v>132</v>
      </c>
      <c r="K16" s="133" t="s">
        <v>132</v>
      </c>
      <c r="L16" s="57" t="s">
        <v>76</v>
      </c>
      <c r="M16" s="133" t="s">
        <v>133</v>
      </c>
      <c r="N16" s="28"/>
      <c r="O16" s="28"/>
      <c r="P16" s="121" t="s">
        <v>220</v>
      </c>
      <c r="Q16" s="28"/>
      <c r="R16" s="1" t="s">
        <v>17</v>
      </c>
      <c r="S16" s="1"/>
      <c r="T16" s="87">
        <v>1.4</v>
      </c>
      <c r="U16" s="1" t="s">
        <v>4</v>
      </c>
      <c r="V16" s="126"/>
      <c r="W16" s="128"/>
      <c r="X16" s="128"/>
      <c r="Y16" s="128"/>
      <c r="Z16" s="60">
        <v>15</v>
      </c>
      <c r="AA16" s="60">
        <v>4</v>
      </c>
      <c r="AB16" s="60">
        <v>11.5</v>
      </c>
      <c r="AC16" s="29">
        <v>10</v>
      </c>
      <c r="AD16" s="111">
        <v>1</v>
      </c>
      <c r="AE16" s="46">
        <f t="shared" si="20"/>
        <v>1E-3</v>
      </c>
      <c r="AF16" s="38">
        <v>63</v>
      </c>
      <c r="AG16" s="34">
        <f t="shared" si="21"/>
        <v>63000</v>
      </c>
      <c r="AH16" s="39">
        <v>2200</v>
      </c>
      <c r="AI16" s="35"/>
      <c r="AJ16" s="92" t="s">
        <v>191</v>
      </c>
      <c r="AK16" s="93">
        <v>3.4000000000000002E-2</v>
      </c>
      <c r="AL16" s="40">
        <f t="shared" si="23"/>
        <v>0.33400000000000002</v>
      </c>
      <c r="AM16" s="35">
        <f t="shared" si="24"/>
        <v>0.47</v>
      </c>
      <c r="AN16" s="35">
        <f t="shared" si="25"/>
        <v>1.87</v>
      </c>
      <c r="AO16" s="36">
        <v>0</v>
      </c>
      <c r="AP16" s="35">
        <f t="shared" si="26"/>
        <v>0</v>
      </c>
      <c r="AQ16" s="31">
        <v>0.05</v>
      </c>
      <c r="AR16" s="35">
        <f t="shared" si="27"/>
        <v>0.17</v>
      </c>
      <c r="AS16" s="9"/>
      <c r="AT16" s="31"/>
      <c r="AU16" s="9"/>
      <c r="AV16" s="35">
        <f t="shared" si="28"/>
        <v>0.17</v>
      </c>
      <c r="AW16" s="35">
        <f t="shared" si="29"/>
        <v>2.04</v>
      </c>
      <c r="AX16" s="37">
        <f t="shared" si="30"/>
        <v>0.38179999999999997</v>
      </c>
      <c r="AY16" s="95">
        <f t="shared" si="36"/>
        <v>3.3</v>
      </c>
      <c r="AZ16" s="28"/>
      <c r="BA16" s="37" t="str">
        <f t="shared" si="31"/>
        <v/>
      </c>
      <c r="BB16" s="9"/>
      <c r="BC16" s="51">
        <v>500</v>
      </c>
      <c r="BD16" s="35">
        <f t="shared" si="32"/>
        <v>1020</v>
      </c>
      <c r="BE16" s="35">
        <f t="shared" si="33"/>
        <v>1650</v>
      </c>
      <c r="BF16" s="35">
        <f t="shared" si="34"/>
        <v>0</v>
      </c>
      <c r="BG16" s="33" t="str">
        <f t="shared" si="35"/>
        <v/>
      </c>
      <c r="BH16" s="28"/>
      <c r="BI16" s="28"/>
      <c r="BJ16" s="51" t="s">
        <v>16</v>
      </c>
      <c r="BK16" s="1" t="s">
        <v>3</v>
      </c>
      <c r="BL16" s="51" t="s">
        <v>88</v>
      </c>
      <c r="BN16" s="103">
        <v>2.85</v>
      </c>
      <c r="BO16" s="5">
        <f t="shared" si="37"/>
        <v>3.3</v>
      </c>
    </row>
    <row r="17" spans="1:67" ht="18.95" customHeight="1" x14ac:dyDescent="0.25">
      <c r="A17" s="32">
        <v>72</v>
      </c>
      <c r="B17" s="124"/>
      <c r="C17" s="28"/>
      <c r="D17" s="49" t="s">
        <v>12</v>
      </c>
      <c r="E17" s="1" t="s">
        <v>7</v>
      </c>
      <c r="F17" s="1" t="s">
        <v>15</v>
      </c>
      <c r="G17" s="130" t="s">
        <v>131</v>
      </c>
      <c r="H17" s="56" t="s">
        <v>92</v>
      </c>
      <c r="I17" s="56" t="s">
        <v>92</v>
      </c>
      <c r="J17" s="133" t="s">
        <v>132</v>
      </c>
      <c r="K17" s="133" t="s">
        <v>132</v>
      </c>
      <c r="L17" s="57" t="s">
        <v>93</v>
      </c>
      <c r="M17" s="133" t="s">
        <v>133</v>
      </c>
      <c r="N17" s="28"/>
      <c r="O17" s="28"/>
      <c r="P17" s="121" t="s">
        <v>221</v>
      </c>
      <c r="Q17" s="28"/>
      <c r="R17" s="1" t="s">
        <v>17</v>
      </c>
      <c r="S17" s="1"/>
      <c r="T17" s="87">
        <v>2.8</v>
      </c>
      <c r="U17" s="1" t="s">
        <v>4</v>
      </c>
      <c r="V17" s="126"/>
      <c r="W17" s="128"/>
      <c r="X17" s="128"/>
      <c r="Y17" s="128"/>
      <c r="Z17" s="59">
        <v>26.5</v>
      </c>
      <c r="AA17" s="59">
        <v>4</v>
      </c>
      <c r="AB17" s="59">
        <v>15.5</v>
      </c>
      <c r="AC17" s="29">
        <v>10</v>
      </c>
      <c r="AD17" s="111">
        <v>1</v>
      </c>
      <c r="AE17" s="46">
        <f t="shared" si="20"/>
        <v>2E-3</v>
      </c>
      <c r="AF17" s="38">
        <v>63</v>
      </c>
      <c r="AG17" s="34">
        <f t="shared" si="21"/>
        <v>31500</v>
      </c>
      <c r="AH17" s="39">
        <v>2200</v>
      </c>
      <c r="AI17" s="35">
        <f t="shared" si="22"/>
        <v>7.0000000000000007E-2</v>
      </c>
      <c r="AJ17" s="92" t="s">
        <v>191</v>
      </c>
      <c r="AK17" s="93">
        <v>3.4000000000000002E-2</v>
      </c>
      <c r="AL17" s="40">
        <f t="shared" si="23"/>
        <v>0.33400000000000002</v>
      </c>
      <c r="AM17" s="35">
        <f t="shared" si="24"/>
        <v>0.94</v>
      </c>
      <c r="AN17" s="35">
        <f t="shared" si="25"/>
        <v>3.81</v>
      </c>
      <c r="AO17" s="36">
        <v>0</v>
      </c>
      <c r="AP17" s="35">
        <f t="shared" si="26"/>
        <v>0</v>
      </c>
      <c r="AQ17" s="31">
        <v>0.05</v>
      </c>
      <c r="AR17" s="35">
        <f t="shared" si="27"/>
        <v>0.27</v>
      </c>
      <c r="AS17" s="9"/>
      <c r="AT17" s="31"/>
      <c r="AU17" s="9"/>
      <c r="AV17" s="35">
        <f t="shared" si="28"/>
        <v>0.27</v>
      </c>
      <c r="AW17" s="35">
        <f t="shared" si="29"/>
        <v>4.08</v>
      </c>
      <c r="AX17" s="37">
        <f t="shared" si="30"/>
        <v>0.2374</v>
      </c>
      <c r="AY17" s="95">
        <f t="shared" si="36"/>
        <v>5.35</v>
      </c>
      <c r="AZ17" s="28"/>
      <c r="BA17" s="37" t="str">
        <f t="shared" si="31"/>
        <v/>
      </c>
      <c r="BB17" s="9"/>
      <c r="BC17" s="51">
        <v>500</v>
      </c>
      <c r="BD17" s="35">
        <f t="shared" si="32"/>
        <v>2040</v>
      </c>
      <c r="BE17" s="35">
        <f t="shared" si="33"/>
        <v>2675</v>
      </c>
      <c r="BF17" s="35">
        <f t="shared" si="34"/>
        <v>0</v>
      </c>
      <c r="BG17" s="33" t="str">
        <f t="shared" si="35"/>
        <v/>
      </c>
      <c r="BH17" s="28"/>
      <c r="BI17" s="28"/>
      <c r="BJ17" s="51" t="s">
        <v>16</v>
      </c>
      <c r="BK17" s="1" t="s">
        <v>3</v>
      </c>
      <c r="BL17" s="51" t="s">
        <v>88</v>
      </c>
      <c r="BN17" s="97">
        <v>4.6500000000000004</v>
      </c>
      <c r="BO17" s="5">
        <f t="shared" si="37"/>
        <v>5.35</v>
      </c>
    </row>
    <row r="18" spans="1:67" ht="18.95" customHeight="1" x14ac:dyDescent="0.25">
      <c r="A18" s="32">
        <v>73</v>
      </c>
      <c r="B18" s="124"/>
      <c r="C18" s="28"/>
      <c r="D18" s="49" t="s">
        <v>12</v>
      </c>
      <c r="E18" s="1" t="s">
        <v>7</v>
      </c>
      <c r="F18" s="1" t="s">
        <v>15</v>
      </c>
      <c r="G18" s="130" t="s">
        <v>131</v>
      </c>
      <c r="H18" s="62" t="s">
        <v>94</v>
      </c>
      <c r="I18" s="62" t="s">
        <v>94</v>
      </c>
      <c r="J18" s="133" t="s">
        <v>132</v>
      </c>
      <c r="K18" s="133" t="s">
        <v>132</v>
      </c>
      <c r="L18" s="57" t="s">
        <v>77</v>
      </c>
      <c r="M18" s="133" t="s">
        <v>133</v>
      </c>
      <c r="N18" s="28"/>
      <c r="O18" s="28"/>
      <c r="P18" s="121" t="s">
        <v>222</v>
      </c>
      <c r="Q18" s="28"/>
      <c r="R18" s="1" t="s">
        <v>17</v>
      </c>
      <c r="S18" s="1"/>
      <c r="T18" s="87">
        <v>2.4</v>
      </c>
      <c r="U18" s="1" t="s">
        <v>4</v>
      </c>
      <c r="V18" s="126"/>
      <c r="W18" s="128"/>
      <c r="X18" s="128"/>
      <c r="Y18" s="128"/>
      <c r="Z18" s="61">
        <v>16</v>
      </c>
      <c r="AA18" s="61">
        <v>9</v>
      </c>
      <c r="AB18" s="61">
        <v>11.5</v>
      </c>
      <c r="AC18" s="29">
        <v>10</v>
      </c>
      <c r="AD18" s="111">
        <v>1</v>
      </c>
      <c r="AE18" s="46">
        <f t="shared" si="20"/>
        <v>2E-3</v>
      </c>
      <c r="AF18" s="38">
        <v>63</v>
      </c>
      <c r="AG18" s="34">
        <f t="shared" si="21"/>
        <v>31500</v>
      </c>
      <c r="AH18" s="39">
        <v>2200</v>
      </c>
      <c r="AI18" s="35">
        <f t="shared" si="22"/>
        <v>7.0000000000000007E-2</v>
      </c>
      <c r="AJ18" s="92" t="s">
        <v>191</v>
      </c>
      <c r="AK18" s="93">
        <v>3.4000000000000002E-2</v>
      </c>
      <c r="AL18" s="40">
        <f t="shared" si="23"/>
        <v>0.33400000000000002</v>
      </c>
      <c r="AM18" s="35">
        <f t="shared" si="24"/>
        <v>0.8</v>
      </c>
      <c r="AN18" s="35">
        <f t="shared" si="25"/>
        <v>3.27</v>
      </c>
      <c r="AO18" s="36">
        <v>0</v>
      </c>
      <c r="AP18" s="35">
        <f t="shared" si="26"/>
        <v>0</v>
      </c>
      <c r="AQ18" s="31">
        <v>0.05</v>
      </c>
      <c r="AR18" s="35">
        <f t="shared" si="27"/>
        <v>0.3</v>
      </c>
      <c r="AS18" s="9"/>
      <c r="AT18" s="31"/>
      <c r="AU18" s="9"/>
      <c r="AV18" s="35">
        <f t="shared" si="28"/>
        <v>0.3</v>
      </c>
      <c r="AW18" s="35">
        <f t="shared" si="29"/>
        <v>3.57</v>
      </c>
      <c r="AX18" s="37">
        <f t="shared" si="30"/>
        <v>0.40989999999999999</v>
      </c>
      <c r="AY18" s="95">
        <f t="shared" si="36"/>
        <v>6.05</v>
      </c>
      <c r="AZ18" s="28"/>
      <c r="BA18" s="37" t="str">
        <f t="shared" si="31"/>
        <v/>
      </c>
      <c r="BB18" s="9"/>
      <c r="BC18" s="51">
        <v>500</v>
      </c>
      <c r="BD18" s="35">
        <f t="shared" si="32"/>
        <v>1785</v>
      </c>
      <c r="BE18" s="35">
        <f t="shared" si="33"/>
        <v>3025</v>
      </c>
      <c r="BF18" s="35">
        <f t="shared" si="34"/>
        <v>0</v>
      </c>
      <c r="BG18" s="33" t="str">
        <f t="shared" si="35"/>
        <v/>
      </c>
      <c r="BH18" s="28"/>
      <c r="BI18" s="28"/>
      <c r="BJ18" s="51" t="s">
        <v>16</v>
      </c>
      <c r="BK18" s="1" t="s">
        <v>3</v>
      </c>
      <c r="BL18" s="51" t="s">
        <v>88</v>
      </c>
      <c r="BN18" s="97">
        <v>5.25</v>
      </c>
      <c r="BO18" s="5">
        <f t="shared" si="37"/>
        <v>6.05</v>
      </c>
    </row>
    <row r="19" spans="1:67" ht="18.95" customHeight="1" x14ac:dyDescent="0.25">
      <c r="A19" s="32">
        <v>74</v>
      </c>
      <c r="B19" s="124"/>
      <c r="C19" s="28"/>
      <c r="D19" s="49" t="s">
        <v>12</v>
      </c>
      <c r="E19" s="1" t="s">
        <v>7</v>
      </c>
      <c r="F19" s="1" t="s">
        <v>15</v>
      </c>
      <c r="G19" s="130" t="s">
        <v>131</v>
      </c>
      <c r="H19" s="56" t="s">
        <v>95</v>
      </c>
      <c r="I19" s="56" t="s">
        <v>95</v>
      </c>
      <c r="J19" s="133" t="s">
        <v>132</v>
      </c>
      <c r="K19" s="133" t="s">
        <v>132</v>
      </c>
      <c r="L19" s="57" t="s">
        <v>96</v>
      </c>
      <c r="M19" s="133" t="s">
        <v>133</v>
      </c>
      <c r="N19" s="28"/>
      <c r="O19" s="28"/>
      <c r="P19" s="121" t="s">
        <v>223</v>
      </c>
      <c r="Q19" s="28"/>
      <c r="R19" s="1" t="s">
        <v>17</v>
      </c>
      <c r="S19" s="1"/>
      <c r="T19" s="87">
        <v>3.8</v>
      </c>
      <c r="U19" s="1" t="s">
        <v>4</v>
      </c>
      <c r="V19" s="126"/>
      <c r="W19" s="128"/>
      <c r="X19" s="128"/>
      <c r="Y19" s="128"/>
      <c r="Z19" s="61">
        <v>17</v>
      </c>
      <c r="AA19" s="61">
        <v>17</v>
      </c>
      <c r="AB19" s="61">
        <v>16.5</v>
      </c>
      <c r="AC19" s="29">
        <v>10</v>
      </c>
      <c r="AD19" s="111">
        <v>1</v>
      </c>
      <c r="AE19" s="46">
        <f t="shared" si="20"/>
        <v>5.0000000000000001E-3</v>
      </c>
      <c r="AF19" s="38">
        <v>63</v>
      </c>
      <c r="AG19" s="34">
        <f t="shared" si="21"/>
        <v>12600</v>
      </c>
      <c r="AH19" s="39">
        <v>2200</v>
      </c>
      <c r="AI19" s="35">
        <f t="shared" si="22"/>
        <v>0.17</v>
      </c>
      <c r="AJ19" s="92" t="s">
        <v>191</v>
      </c>
      <c r="AK19" s="93">
        <v>3.4000000000000002E-2</v>
      </c>
      <c r="AL19" s="40">
        <f t="shared" si="23"/>
        <v>0.33400000000000002</v>
      </c>
      <c r="AM19" s="35">
        <f t="shared" si="24"/>
        <v>1.27</v>
      </c>
      <c r="AN19" s="35">
        <f t="shared" si="25"/>
        <v>5.24</v>
      </c>
      <c r="AO19" s="36">
        <v>0</v>
      </c>
      <c r="AP19" s="35">
        <f t="shared" si="26"/>
        <v>0</v>
      </c>
      <c r="AQ19" s="31">
        <v>0.05</v>
      </c>
      <c r="AR19" s="35">
        <f t="shared" si="27"/>
        <v>0.43</v>
      </c>
      <c r="AS19" s="9"/>
      <c r="AT19" s="31"/>
      <c r="AU19" s="9"/>
      <c r="AV19" s="35">
        <f t="shared" si="28"/>
        <v>0.43</v>
      </c>
      <c r="AW19" s="35">
        <f t="shared" si="29"/>
        <v>5.67</v>
      </c>
      <c r="AX19" s="37">
        <f t="shared" si="30"/>
        <v>0.34449999999999997</v>
      </c>
      <c r="AY19" s="95">
        <f t="shared" si="36"/>
        <v>8.65</v>
      </c>
      <c r="AZ19" s="28"/>
      <c r="BA19" s="37" t="str">
        <f t="shared" si="31"/>
        <v/>
      </c>
      <c r="BB19" s="9"/>
      <c r="BC19" s="51">
        <v>500</v>
      </c>
      <c r="BD19" s="35">
        <f t="shared" si="32"/>
        <v>2835</v>
      </c>
      <c r="BE19" s="35">
        <f t="shared" si="33"/>
        <v>4325</v>
      </c>
      <c r="BF19" s="35">
        <f t="shared" si="34"/>
        <v>0</v>
      </c>
      <c r="BG19" s="33" t="str">
        <f t="shared" si="35"/>
        <v/>
      </c>
      <c r="BH19" s="28"/>
      <c r="BI19" s="28"/>
      <c r="BJ19" s="51" t="s">
        <v>16</v>
      </c>
      <c r="BK19" s="1" t="s">
        <v>3</v>
      </c>
      <c r="BL19" s="51" t="s">
        <v>88</v>
      </c>
      <c r="BN19" s="103">
        <v>7.5</v>
      </c>
      <c r="BO19" s="5">
        <f t="shared" si="37"/>
        <v>8.65</v>
      </c>
    </row>
    <row r="20" spans="1:67" ht="18.95" customHeight="1" x14ac:dyDescent="0.25">
      <c r="A20" s="32">
        <v>75</v>
      </c>
      <c r="B20" s="124"/>
      <c r="C20" s="28"/>
      <c r="D20" s="49" t="s">
        <v>12</v>
      </c>
      <c r="E20" s="1" t="s">
        <v>7</v>
      </c>
      <c r="F20" s="1" t="s">
        <v>15</v>
      </c>
      <c r="G20" s="130" t="s">
        <v>131</v>
      </c>
      <c r="H20" s="56" t="s">
        <v>97</v>
      </c>
      <c r="I20" s="56" t="s">
        <v>97</v>
      </c>
      <c r="J20" s="133" t="s">
        <v>132</v>
      </c>
      <c r="K20" s="133" t="s">
        <v>132</v>
      </c>
      <c r="L20" s="57" t="s">
        <v>78</v>
      </c>
      <c r="M20" s="133" t="s">
        <v>133</v>
      </c>
      <c r="N20" s="28"/>
      <c r="O20" s="28"/>
      <c r="P20" s="121" t="s">
        <v>224</v>
      </c>
      <c r="Q20" s="28"/>
      <c r="R20" s="1" t="s">
        <v>17</v>
      </c>
      <c r="S20" s="1"/>
      <c r="T20" s="87">
        <v>6.5</v>
      </c>
      <c r="U20" s="1" t="s">
        <v>4</v>
      </c>
      <c r="V20" s="126"/>
      <c r="W20" s="128"/>
      <c r="X20" s="128"/>
      <c r="Y20" s="128"/>
      <c r="Z20" s="61">
        <v>21.5</v>
      </c>
      <c r="AA20" s="61">
        <v>21.5</v>
      </c>
      <c r="AB20" s="61">
        <v>27</v>
      </c>
      <c r="AC20" s="29">
        <v>10</v>
      </c>
      <c r="AD20" s="111">
        <v>1</v>
      </c>
      <c r="AE20" s="46">
        <f t="shared" si="20"/>
        <v>1.2E-2</v>
      </c>
      <c r="AF20" s="38">
        <v>63</v>
      </c>
      <c r="AG20" s="34">
        <f t="shared" si="21"/>
        <v>5250</v>
      </c>
      <c r="AH20" s="39">
        <v>2200</v>
      </c>
      <c r="AI20" s="35">
        <f t="shared" si="22"/>
        <v>0.42</v>
      </c>
      <c r="AJ20" s="92" t="s">
        <v>191</v>
      </c>
      <c r="AK20" s="93">
        <v>3.4000000000000002E-2</v>
      </c>
      <c r="AL20" s="40">
        <f t="shared" si="23"/>
        <v>0.33400000000000002</v>
      </c>
      <c r="AM20" s="35">
        <f t="shared" si="24"/>
        <v>2.17</v>
      </c>
      <c r="AN20" s="35">
        <f t="shared" si="25"/>
        <v>9.09</v>
      </c>
      <c r="AO20" s="36">
        <v>0</v>
      </c>
      <c r="AP20" s="35">
        <f t="shared" si="26"/>
        <v>0</v>
      </c>
      <c r="AQ20" s="31">
        <v>0.05</v>
      </c>
      <c r="AR20" s="35">
        <f t="shared" si="27"/>
        <v>0.73</v>
      </c>
      <c r="AS20" s="9"/>
      <c r="AT20" s="31"/>
      <c r="AU20" s="9"/>
      <c r="AV20" s="35">
        <f t="shared" si="28"/>
        <v>0.73</v>
      </c>
      <c r="AW20" s="35">
        <f t="shared" si="29"/>
        <v>9.82</v>
      </c>
      <c r="AX20" s="37">
        <f t="shared" si="30"/>
        <v>0.32740000000000002</v>
      </c>
      <c r="AY20" s="95">
        <f t="shared" si="36"/>
        <v>14.6</v>
      </c>
      <c r="AZ20" s="28"/>
      <c r="BA20" s="37" t="str">
        <f t="shared" si="31"/>
        <v/>
      </c>
      <c r="BB20" s="9"/>
      <c r="BC20" s="51">
        <v>500</v>
      </c>
      <c r="BD20" s="35">
        <f t="shared" si="32"/>
        <v>4910</v>
      </c>
      <c r="BE20" s="35">
        <f t="shared" si="33"/>
        <v>7300</v>
      </c>
      <c r="BF20" s="35">
        <f t="shared" si="34"/>
        <v>0</v>
      </c>
      <c r="BG20" s="33" t="str">
        <f t="shared" si="35"/>
        <v/>
      </c>
      <c r="BH20" s="28"/>
      <c r="BI20" s="28"/>
      <c r="BJ20" s="51" t="s">
        <v>16</v>
      </c>
      <c r="BK20" s="1" t="s">
        <v>3</v>
      </c>
      <c r="BL20" s="51" t="s">
        <v>88</v>
      </c>
      <c r="BN20" s="103">
        <v>12.7</v>
      </c>
      <c r="BO20" s="5">
        <f t="shared" si="37"/>
        <v>14.6</v>
      </c>
    </row>
    <row r="21" spans="1:67" ht="18.95" customHeight="1" x14ac:dyDescent="0.25">
      <c r="A21" s="32">
        <v>76</v>
      </c>
      <c r="B21" s="124"/>
      <c r="C21" s="28"/>
      <c r="D21" s="49" t="s">
        <v>12</v>
      </c>
      <c r="E21" s="1" t="s">
        <v>7</v>
      </c>
      <c r="F21" s="1" t="s">
        <v>15</v>
      </c>
      <c r="G21" s="130" t="s">
        <v>131</v>
      </c>
      <c r="H21" s="56" t="s">
        <v>98</v>
      </c>
      <c r="I21" s="56" t="s">
        <v>98</v>
      </c>
      <c r="J21" s="133" t="s">
        <v>132</v>
      </c>
      <c r="K21" s="133" t="s">
        <v>132</v>
      </c>
      <c r="L21" s="57" t="s">
        <v>99</v>
      </c>
      <c r="M21" s="133" t="s">
        <v>133</v>
      </c>
      <c r="N21" s="28"/>
      <c r="O21" s="28"/>
      <c r="P21" s="121" t="s">
        <v>225</v>
      </c>
      <c r="Q21" s="28"/>
      <c r="R21" s="1" t="s">
        <v>17</v>
      </c>
      <c r="S21" s="1"/>
      <c r="T21" s="87">
        <v>3.88</v>
      </c>
      <c r="U21" s="1" t="s">
        <v>4</v>
      </c>
      <c r="V21" s="126"/>
      <c r="W21" s="128"/>
      <c r="X21" s="128"/>
      <c r="Y21" s="128"/>
      <c r="Z21" s="61">
        <v>12.5</v>
      </c>
      <c r="AA21" s="61">
        <v>12.5</v>
      </c>
      <c r="AB21" s="61">
        <v>38.5</v>
      </c>
      <c r="AC21" s="29">
        <v>10</v>
      </c>
      <c r="AD21" s="111">
        <v>1</v>
      </c>
      <c r="AE21" s="46">
        <f t="shared" si="20"/>
        <v>6.0000000000000001E-3</v>
      </c>
      <c r="AF21" s="38">
        <v>63</v>
      </c>
      <c r="AG21" s="34">
        <f t="shared" si="21"/>
        <v>10500</v>
      </c>
      <c r="AH21" s="39">
        <v>2200</v>
      </c>
      <c r="AI21" s="35">
        <f t="shared" si="22"/>
        <v>0.21</v>
      </c>
      <c r="AJ21" s="92" t="s">
        <v>191</v>
      </c>
      <c r="AK21" s="93">
        <v>3.4000000000000002E-2</v>
      </c>
      <c r="AL21" s="40">
        <f t="shared" si="23"/>
        <v>0.33400000000000002</v>
      </c>
      <c r="AM21" s="35">
        <f t="shared" si="24"/>
        <v>1.3</v>
      </c>
      <c r="AN21" s="35">
        <f t="shared" si="25"/>
        <v>5.39</v>
      </c>
      <c r="AO21" s="36">
        <v>0</v>
      </c>
      <c r="AP21" s="35">
        <f t="shared" si="26"/>
        <v>0</v>
      </c>
      <c r="AQ21" s="31">
        <v>0.05</v>
      </c>
      <c r="AR21" s="35">
        <f t="shared" si="27"/>
        <v>0.39</v>
      </c>
      <c r="AS21" s="9"/>
      <c r="AT21" s="31"/>
      <c r="AU21" s="9"/>
      <c r="AV21" s="35">
        <f t="shared" si="28"/>
        <v>0.39</v>
      </c>
      <c r="AW21" s="35">
        <f t="shared" si="29"/>
        <v>5.78</v>
      </c>
      <c r="AX21" s="37">
        <f t="shared" si="30"/>
        <v>0.24940000000000001</v>
      </c>
      <c r="AY21" s="95">
        <f t="shared" si="36"/>
        <v>7.7</v>
      </c>
      <c r="AZ21" s="28"/>
      <c r="BA21" s="37" t="str">
        <f t="shared" si="31"/>
        <v/>
      </c>
      <c r="BB21" s="9"/>
      <c r="BC21" s="51">
        <v>500</v>
      </c>
      <c r="BD21" s="35">
        <f t="shared" si="32"/>
        <v>2890</v>
      </c>
      <c r="BE21" s="35">
        <f t="shared" si="33"/>
        <v>3850</v>
      </c>
      <c r="BF21" s="35">
        <f t="shared" si="34"/>
        <v>0</v>
      </c>
      <c r="BG21" s="33" t="str">
        <f t="shared" si="35"/>
        <v/>
      </c>
      <c r="BH21" s="28"/>
      <c r="BI21" s="28"/>
      <c r="BJ21" s="51" t="s">
        <v>16</v>
      </c>
      <c r="BK21" s="1" t="s">
        <v>3</v>
      </c>
      <c r="BL21" s="51" t="s">
        <v>88</v>
      </c>
      <c r="BN21" s="97">
        <v>6.7</v>
      </c>
      <c r="BO21" s="5">
        <f t="shared" si="37"/>
        <v>7.7</v>
      </c>
    </row>
    <row r="22" spans="1:67" ht="18.95" customHeight="1" x14ac:dyDescent="0.25">
      <c r="A22" s="32">
        <v>77</v>
      </c>
      <c r="B22" s="125"/>
      <c r="C22" s="28"/>
      <c r="D22" s="49" t="s">
        <v>12</v>
      </c>
      <c r="E22" s="1" t="s">
        <v>7</v>
      </c>
      <c r="F22" s="1" t="s">
        <v>15</v>
      </c>
      <c r="G22" s="130" t="s">
        <v>131</v>
      </c>
      <c r="H22" s="63" t="s">
        <v>100</v>
      </c>
      <c r="I22" s="63" t="s">
        <v>204</v>
      </c>
      <c r="J22" s="133" t="s">
        <v>132</v>
      </c>
      <c r="K22" s="133" t="s">
        <v>132</v>
      </c>
      <c r="L22" s="49" t="s">
        <v>101</v>
      </c>
      <c r="M22" s="133" t="s">
        <v>133</v>
      </c>
      <c r="N22" s="28"/>
      <c r="O22" s="28"/>
      <c r="P22" s="121" t="s">
        <v>226</v>
      </c>
      <c r="Q22" s="28"/>
      <c r="R22" s="1" t="s">
        <v>17</v>
      </c>
      <c r="S22" s="1"/>
      <c r="T22" s="87">
        <v>4</v>
      </c>
      <c r="U22" s="1" t="s">
        <v>4</v>
      </c>
      <c r="V22" s="126"/>
      <c r="W22" s="128"/>
      <c r="X22" s="128"/>
      <c r="Y22" s="128"/>
      <c r="Z22" s="55">
        <v>37</v>
      </c>
      <c r="AA22" s="55">
        <v>25</v>
      </c>
      <c r="AB22" s="55">
        <v>21</v>
      </c>
      <c r="AC22" s="29">
        <v>10</v>
      </c>
      <c r="AD22" s="111">
        <v>1</v>
      </c>
      <c r="AE22" s="46">
        <f t="shared" si="20"/>
        <v>1.9E-2</v>
      </c>
      <c r="AF22" s="38">
        <v>63</v>
      </c>
      <c r="AG22" s="34">
        <f t="shared" si="21"/>
        <v>3316</v>
      </c>
      <c r="AH22" s="39">
        <v>2200</v>
      </c>
      <c r="AI22" s="35">
        <f t="shared" si="22"/>
        <v>0.66</v>
      </c>
      <c r="AJ22" s="92" t="s">
        <v>191</v>
      </c>
      <c r="AK22" s="93">
        <v>3.4000000000000002E-2</v>
      </c>
      <c r="AL22" s="40">
        <f t="shared" si="23"/>
        <v>0.33400000000000002</v>
      </c>
      <c r="AM22" s="35">
        <f t="shared" si="24"/>
        <v>1.34</v>
      </c>
      <c r="AN22" s="35">
        <f t="shared" si="25"/>
        <v>6</v>
      </c>
      <c r="AO22" s="36">
        <v>0</v>
      </c>
      <c r="AP22" s="35">
        <f t="shared" si="26"/>
        <v>0</v>
      </c>
      <c r="AQ22" s="31">
        <v>0.05</v>
      </c>
      <c r="AR22" s="35">
        <f t="shared" si="27"/>
        <v>0.41</v>
      </c>
      <c r="AS22" s="9"/>
      <c r="AT22" s="31"/>
      <c r="AU22" s="9"/>
      <c r="AV22" s="35">
        <f t="shared" si="28"/>
        <v>0.41</v>
      </c>
      <c r="AW22" s="35">
        <f t="shared" si="29"/>
        <v>6.41</v>
      </c>
      <c r="AX22" s="37">
        <f t="shared" si="30"/>
        <v>0.20860000000000001</v>
      </c>
      <c r="AY22" s="87">
        <v>8.1</v>
      </c>
      <c r="AZ22" s="28"/>
      <c r="BA22" s="37" t="str">
        <f t="shared" si="31"/>
        <v/>
      </c>
      <c r="BB22" s="9"/>
      <c r="BC22" s="51">
        <v>500</v>
      </c>
      <c r="BD22" s="35">
        <f t="shared" si="32"/>
        <v>3205</v>
      </c>
      <c r="BE22" s="35">
        <f t="shared" si="33"/>
        <v>4050</v>
      </c>
      <c r="BF22" s="35">
        <f t="shared" si="34"/>
        <v>0</v>
      </c>
      <c r="BG22" s="33" t="str">
        <f t="shared" si="35"/>
        <v/>
      </c>
      <c r="BH22" s="28"/>
      <c r="BI22" s="28"/>
      <c r="BJ22" s="51" t="s">
        <v>16</v>
      </c>
      <c r="BK22" s="1" t="s">
        <v>3</v>
      </c>
      <c r="BL22" s="51" t="s">
        <v>88</v>
      </c>
    </row>
    <row r="23" spans="1:67" ht="18.95" customHeight="1" x14ac:dyDescent="0.25">
      <c r="A23" s="32">
        <v>123</v>
      </c>
      <c r="B23" s="124"/>
      <c r="C23" s="28"/>
      <c r="D23" s="49" t="s">
        <v>5</v>
      </c>
      <c r="E23" s="1" t="s">
        <v>6</v>
      </c>
      <c r="F23" s="1" t="s">
        <v>15</v>
      </c>
      <c r="G23" s="130" t="s">
        <v>149</v>
      </c>
      <c r="H23" s="63" t="s">
        <v>100</v>
      </c>
      <c r="I23" s="63" t="s">
        <v>100</v>
      </c>
      <c r="J23" s="133" t="s">
        <v>150</v>
      </c>
      <c r="K23" s="133" t="s">
        <v>150</v>
      </c>
      <c r="L23" s="49" t="s">
        <v>152</v>
      </c>
      <c r="M23" s="133" t="s">
        <v>151</v>
      </c>
      <c r="N23" s="28"/>
      <c r="O23" s="28"/>
      <c r="P23" s="120" t="s">
        <v>227</v>
      </c>
      <c r="Q23" s="28"/>
      <c r="R23" s="1" t="s">
        <v>17</v>
      </c>
      <c r="S23" s="1"/>
      <c r="T23" s="87">
        <v>4.0999999999999996</v>
      </c>
      <c r="U23" s="1" t="s">
        <v>4</v>
      </c>
      <c r="V23" s="126"/>
      <c r="W23" s="128"/>
      <c r="X23" s="128"/>
      <c r="Y23" s="128"/>
      <c r="Z23" s="55">
        <v>37</v>
      </c>
      <c r="AA23" s="55">
        <v>25</v>
      </c>
      <c r="AB23" s="55">
        <v>21</v>
      </c>
      <c r="AC23" s="29">
        <v>10</v>
      </c>
      <c r="AD23" s="111">
        <v>1</v>
      </c>
      <c r="AE23" s="46">
        <f t="shared" si="20"/>
        <v>1.9E-2</v>
      </c>
      <c r="AF23" s="38">
        <v>63</v>
      </c>
      <c r="AG23" s="34">
        <f t="shared" si="21"/>
        <v>3316</v>
      </c>
      <c r="AH23" s="39">
        <v>2200</v>
      </c>
      <c r="AI23" s="35">
        <f t="shared" si="22"/>
        <v>0.66</v>
      </c>
      <c r="AJ23" s="92" t="s">
        <v>191</v>
      </c>
      <c r="AK23" s="93">
        <v>3.4000000000000002E-2</v>
      </c>
      <c r="AL23" s="31">
        <f t="shared" ref="AL23:AL24" si="38">AK23+30%</f>
        <v>0.33400000000000002</v>
      </c>
      <c r="AM23" s="35">
        <f t="shared" si="24"/>
        <v>1.37</v>
      </c>
      <c r="AN23" s="35">
        <f t="shared" si="25"/>
        <v>6.13</v>
      </c>
      <c r="AO23" s="36">
        <v>0</v>
      </c>
      <c r="AP23" s="35">
        <f t="shared" si="26"/>
        <v>0</v>
      </c>
      <c r="AQ23" s="31">
        <v>0.05</v>
      </c>
      <c r="AR23" s="35">
        <f t="shared" si="27"/>
        <v>0.42</v>
      </c>
      <c r="AS23" s="9"/>
      <c r="AT23" s="31"/>
      <c r="AU23" s="9"/>
      <c r="AV23" s="35">
        <f t="shared" si="28"/>
        <v>0.42</v>
      </c>
      <c r="AW23" s="35">
        <f t="shared" si="29"/>
        <v>6.55</v>
      </c>
      <c r="AX23" s="37">
        <f t="shared" si="30"/>
        <v>0.21079999999999999</v>
      </c>
      <c r="AY23" s="87">
        <v>8.3000000000000007</v>
      </c>
      <c r="AZ23" s="28"/>
      <c r="BA23" s="37" t="str">
        <f t="shared" si="31"/>
        <v/>
      </c>
      <c r="BB23" s="9"/>
      <c r="BC23" s="51">
        <v>500</v>
      </c>
      <c r="BD23" s="35">
        <f t="shared" si="32"/>
        <v>3275</v>
      </c>
      <c r="BE23" s="35">
        <f t="shared" si="33"/>
        <v>4150</v>
      </c>
      <c r="BF23" s="35">
        <f t="shared" si="34"/>
        <v>0</v>
      </c>
      <c r="BG23" s="33" t="str">
        <f t="shared" si="35"/>
        <v/>
      </c>
      <c r="BH23" s="28"/>
      <c r="BI23" s="28"/>
      <c r="BJ23" s="51" t="s">
        <v>16</v>
      </c>
      <c r="BK23" s="1" t="s">
        <v>3</v>
      </c>
      <c r="BL23" s="51" t="s">
        <v>88</v>
      </c>
    </row>
    <row r="24" spans="1:67" ht="18.95" customHeight="1" x14ac:dyDescent="0.25">
      <c r="A24" s="32">
        <v>124</v>
      </c>
      <c r="B24" s="125"/>
      <c r="C24" s="28"/>
      <c r="D24" s="49" t="s">
        <v>5</v>
      </c>
      <c r="E24" s="1" t="s">
        <v>6</v>
      </c>
      <c r="F24" s="1" t="s">
        <v>15</v>
      </c>
      <c r="G24" s="130" t="s">
        <v>149</v>
      </c>
      <c r="H24" s="63" t="s">
        <v>153</v>
      </c>
      <c r="I24" s="63" t="s">
        <v>153</v>
      </c>
      <c r="J24" s="133" t="s">
        <v>150</v>
      </c>
      <c r="K24" s="133" t="s">
        <v>150</v>
      </c>
      <c r="L24" s="49" t="s">
        <v>154</v>
      </c>
      <c r="M24" s="133" t="s">
        <v>151</v>
      </c>
      <c r="N24" s="28"/>
      <c r="O24" s="28"/>
      <c r="P24" s="120" t="s">
        <v>228</v>
      </c>
      <c r="Q24" s="28"/>
      <c r="R24" s="1" t="s">
        <v>17</v>
      </c>
      <c r="S24" s="1"/>
      <c r="T24" s="87">
        <v>1.75</v>
      </c>
      <c r="U24" s="1" t="s">
        <v>4</v>
      </c>
      <c r="V24" s="126"/>
      <c r="W24" s="128"/>
      <c r="X24" s="128"/>
      <c r="Y24" s="128"/>
      <c r="Z24" s="113"/>
      <c r="AA24" s="113"/>
      <c r="AB24" s="113"/>
      <c r="AC24" s="29">
        <v>10</v>
      </c>
      <c r="AD24" s="111">
        <v>1</v>
      </c>
      <c r="AE24" s="114">
        <v>1E-3</v>
      </c>
      <c r="AF24" s="38">
        <v>63</v>
      </c>
      <c r="AG24" s="34">
        <f t="shared" si="21"/>
        <v>63000</v>
      </c>
      <c r="AH24" s="39">
        <v>2200</v>
      </c>
      <c r="AI24" s="35">
        <f t="shared" si="22"/>
        <v>0.03</v>
      </c>
      <c r="AJ24" s="92" t="s">
        <v>191</v>
      </c>
      <c r="AK24" s="93">
        <v>3.4000000000000002E-2</v>
      </c>
      <c r="AL24" s="31">
        <f t="shared" si="38"/>
        <v>0.33400000000000002</v>
      </c>
      <c r="AM24" s="35">
        <f t="shared" si="24"/>
        <v>0.57999999999999996</v>
      </c>
      <c r="AN24" s="35">
        <f t="shared" si="25"/>
        <v>2.36</v>
      </c>
      <c r="AO24" s="36">
        <v>0</v>
      </c>
      <c r="AP24" s="35">
        <f t="shared" si="26"/>
        <v>0</v>
      </c>
      <c r="AQ24" s="31">
        <v>0.05</v>
      </c>
      <c r="AR24" s="35">
        <f t="shared" si="27"/>
        <v>0.17</v>
      </c>
      <c r="AS24" s="9"/>
      <c r="AT24" s="31"/>
      <c r="AU24" s="9"/>
      <c r="AV24" s="35">
        <f t="shared" si="28"/>
        <v>0.17</v>
      </c>
      <c r="AW24" s="35">
        <f t="shared" si="29"/>
        <v>2.5299999999999998</v>
      </c>
      <c r="AX24" s="37">
        <f t="shared" si="30"/>
        <v>0.23330000000000001</v>
      </c>
      <c r="AY24" s="87">
        <v>3.3</v>
      </c>
      <c r="AZ24" s="28"/>
      <c r="BA24" s="37" t="str">
        <f t="shared" si="31"/>
        <v/>
      </c>
      <c r="BB24" s="9"/>
      <c r="BC24" s="51">
        <v>500</v>
      </c>
      <c r="BD24" s="35">
        <f t="shared" si="32"/>
        <v>1265</v>
      </c>
      <c r="BE24" s="35">
        <f t="shared" si="33"/>
        <v>1650</v>
      </c>
      <c r="BF24" s="35">
        <f t="shared" si="34"/>
        <v>0</v>
      </c>
      <c r="BG24" s="33" t="str">
        <f t="shared" si="35"/>
        <v/>
      </c>
      <c r="BH24" s="28"/>
      <c r="BI24" s="28"/>
      <c r="BJ24" s="51" t="s">
        <v>16</v>
      </c>
      <c r="BK24" s="1" t="s">
        <v>3</v>
      </c>
      <c r="BL24" s="51" t="s">
        <v>88</v>
      </c>
    </row>
    <row r="25" spans="1:67" ht="18.95" customHeight="1" x14ac:dyDescent="0.25">
      <c r="A25" s="32">
        <v>147</v>
      </c>
      <c r="B25" s="117"/>
      <c r="C25" s="28"/>
      <c r="D25" s="69" t="s">
        <v>135</v>
      </c>
      <c r="E25" s="1" t="s">
        <v>6</v>
      </c>
      <c r="F25" s="1" t="s">
        <v>15</v>
      </c>
      <c r="G25" s="131" t="s">
        <v>193</v>
      </c>
      <c r="H25" s="69" t="s">
        <v>144</v>
      </c>
      <c r="I25" s="54" t="s">
        <v>145</v>
      </c>
      <c r="J25" s="134" t="s">
        <v>136</v>
      </c>
      <c r="K25" s="134" t="s">
        <v>136</v>
      </c>
      <c r="L25" s="70" t="s">
        <v>146</v>
      </c>
      <c r="M25" s="138" t="s">
        <v>148</v>
      </c>
      <c r="N25" s="28"/>
      <c r="O25" s="28"/>
      <c r="P25" s="120" t="s">
        <v>229</v>
      </c>
      <c r="Q25" s="28"/>
      <c r="R25" s="1" t="s">
        <v>17</v>
      </c>
      <c r="S25" s="1"/>
      <c r="T25" s="87">
        <v>4.1500000000000004</v>
      </c>
      <c r="U25" s="1" t="s">
        <v>4</v>
      </c>
      <c r="V25" s="69"/>
      <c r="W25" s="118"/>
      <c r="X25" s="118"/>
      <c r="Y25" s="118"/>
      <c r="Z25" s="71">
        <v>14.5</v>
      </c>
      <c r="AA25" s="71">
        <v>14.5</v>
      </c>
      <c r="AB25" s="71">
        <v>33.5</v>
      </c>
      <c r="AC25" s="29">
        <v>10</v>
      </c>
      <c r="AD25" s="112">
        <v>1</v>
      </c>
      <c r="AE25" s="46">
        <f t="shared" ref="AE25" si="39">IF(Z25="","",Z25*AA25*AB25/1000000)</f>
        <v>7.0000000000000001E-3</v>
      </c>
      <c r="AF25" s="38">
        <v>63</v>
      </c>
      <c r="AG25" s="34">
        <f t="shared" ref="AG25" si="40">IF(AD25="","",AF25/AE25*AD25)</f>
        <v>9000</v>
      </c>
      <c r="AH25" s="39">
        <v>2200</v>
      </c>
      <c r="AI25" s="35">
        <f t="shared" ref="AI25" si="41">IF(ISERROR(AH25/AG25),"",AH25/AG25)</f>
        <v>0.24</v>
      </c>
      <c r="AJ25" s="92" t="s">
        <v>191</v>
      </c>
      <c r="AK25" s="93">
        <v>3.4000000000000002E-2</v>
      </c>
      <c r="AL25" s="31">
        <f t="shared" ref="AL25" si="42">AK25+30%</f>
        <v>0.33400000000000002</v>
      </c>
      <c r="AM25" s="35">
        <f t="shared" ref="AM25" si="43">IF(ISERROR(T25*AL25),"",T25*AL25)</f>
        <v>1.39</v>
      </c>
      <c r="AN25" s="35">
        <f t="shared" ref="AN25" si="44">IF(ISERROR(T25+AI25+AM25),"",T25+AI25+AM25)</f>
        <v>5.78</v>
      </c>
      <c r="AO25" s="36">
        <v>0</v>
      </c>
      <c r="AP25" s="35">
        <f t="shared" ref="AP25" si="45">IF(ISERROR(AY25*AO25),"",AY25*AO25)</f>
        <v>0</v>
      </c>
      <c r="AQ25" s="31">
        <v>0.05</v>
      </c>
      <c r="AR25" s="35">
        <f t="shared" ref="AR25" si="46">IF(ISERROR(AY25*AQ25),"",AY25*AQ25)</f>
        <v>0.42</v>
      </c>
      <c r="AS25" s="9"/>
      <c r="AT25" s="31"/>
      <c r="AU25" s="9"/>
      <c r="AV25" s="35">
        <f t="shared" ref="AV25" si="47">IF(ISERROR(AP25+AR25+AU25),"",AP25+AR25+AU25)</f>
        <v>0.42</v>
      </c>
      <c r="AW25" s="35">
        <f t="shared" ref="AW25" si="48">IF(ISERROR(AN25+AV25),"",AN25+AV25)</f>
        <v>6.2</v>
      </c>
      <c r="AX25" s="37">
        <f t="shared" ref="AX25" si="49">IF(ISERROR((AY25-AW25)/AY25),"",(AY25-AW25)/AY25)</f>
        <v>0.253</v>
      </c>
      <c r="AY25" s="87">
        <v>8.3000000000000007</v>
      </c>
      <c r="AZ25" s="28"/>
      <c r="BA25" s="37" t="str">
        <f t="shared" ref="BA25" si="50">IF(ISERROR((AZ25-AY25)/AZ25),"",(AZ25-AY25)/AZ25)</f>
        <v/>
      </c>
      <c r="BB25" s="9"/>
      <c r="BC25" s="72">
        <v>500</v>
      </c>
      <c r="BD25" s="35">
        <f t="shared" ref="BD25" si="51">IF(ISERROR(AW25*BC25),"",AW25*BC25)</f>
        <v>3100</v>
      </c>
      <c r="BE25" s="35">
        <f t="shared" ref="BE25" si="52">IF(ISERROR(AY25*BC25),"",AY25*BC25)</f>
        <v>4150</v>
      </c>
      <c r="BF25" s="35">
        <f t="shared" ref="BF25" si="53">IF(ISERROR(AZ25*BC25),"",AZ25*BC25)</f>
        <v>0</v>
      </c>
      <c r="BG25" s="33" t="str">
        <f t="shared" ref="BG25" si="54">IF(W25="","",W25*X25*Y25/1000000/AD25*BC25)</f>
        <v/>
      </c>
      <c r="BH25" s="28"/>
      <c r="BI25" s="28"/>
      <c r="BJ25" s="54" t="s">
        <v>16</v>
      </c>
      <c r="BK25" s="1" t="s">
        <v>3</v>
      </c>
      <c r="BL25" s="54" t="s">
        <v>137</v>
      </c>
    </row>
    <row r="26" spans="1:67" ht="18.95" customHeight="1" x14ac:dyDescent="0.25">
      <c r="A26" s="32">
        <v>238</v>
      </c>
      <c r="B26" s="124"/>
      <c r="C26" s="28"/>
      <c r="D26" s="49" t="s">
        <v>14</v>
      </c>
      <c r="E26" s="28"/>
      <c r="F26" s="1" t="s">
        <v>15</v>
      </c>
      <c r="G26" s="132" t="s">
        <v>160</v>
      </c>
      <c r="H26" s="64" t="s">
        <v>143</v>
      </c>
      <c r="I26" s="65" t="str">
        <f t="shared" ref="I26:I27" si="55">H26</f>
        <v>Resin Mirror</v>
      </c>
      <c r="J26" s="135" t="s">
        <v>159</v>
      </c>
      <c r="K26" s="135" t="s">
        <v>159</v>
      </c>
      <c r="L26" s="78" t="s">
        <v>161</v>
      </c>
      <c r="M26" s="135" t="s">
        <v>158</v>
      </c>
      <c r="N26" s="28"/>
      <c r="O26" s="28"/>
      <c r="P26" s="120" t="s">
        <v>230</v>
      </c>
      <c r="Q26" s="116"/>
      <c r="R26" s="1" t="s">
        <v>17</v>
      </c>
      <c r="S26" s="1"/>
      <c r="T26" s="87">
        <v>4.87</v>
      </c>
      <c r="U26" s="1" t="s">
        <v>4</v>
      </c>
      <c r="V26" s="126"/>
      <c r="W26" s="127"/>
      <c r="X26" s="127"/>
      <c r="Y26" s="127"/>
      <c r="Z26" s="77">
        <v>22</v>
      </c>
      <c r="AA26" s="77">
        <v>17</v>
      </c>
      <c r="AB26" s="77">
        <v>35</v>
      </c>
      <c r="AC26" s="29">
        <v>10</v>
      </c>
      <c r="AD26" s="110">
        <v>1</v>
      </c>
      <c r="AE26" s="46">
        <f t="shared" ref="AE26:AE27" si="56">IF(Z26="","",Z26*AA26*AB26/1000000)</f>
        <v>1.2999999999999999E-2</v>
      </c>
      <c r="AF26" s="38">
        <v>63</v>
      </c>
      <c r="AG26" s="34">
        <f t="shared" ref="AG26:AG27" si="57">IF(AD26="","",AF26/AE26*AD26)</f>
        <v>4846</v>
      </c>
      <c r="AH26" s="39">
        <v>2200</v>
      </c>
      <c r="AI26" s="35">
        <f t="shared" ref="AI26:AI27" si="58">IF(ISERROR(AH26/AG26),"",AH26/AG26)</f>
        <v>0.45</v>
      </c>
      <c r="AJ26" s="100" t="s">
        <v>192</v>
      </c>
      <c r="AK26" s="93">
        <v>3.4000000000000002E-2</v>
      </c>
      <c r="AL26" s="31">
        <f t="shared" ref="AL26:AL27" si="59">AK26+30%</f>
        <v>0.33400000000000002</v>
      </c>
      <c r="AM26" s="35">
        <f t="shared" ref="AM26:AM27" si="60">IF(ISERROR(T26*AL26),"",T26*AL26)</f>
        <v>1.63</v>
      </c>
      <c r="AN26" s="35">
        <f t="shared" ref="AN26:AN27" si="61">IF(ISERROR(T26+AI26+AM26),"",T26+AI26+AM26)</f>
        <v>6.95</v>
      </c>
      <c r="AO26" s="36">
        <v>0</v>
      </c>
      <c r="AP26" s="35">
        <f t="shared" ref="AP26:AP27" si="62">IF(ISERROR(AY26*AO26),"",AY26*AO26)</f>
        <v>0</v>
      </c>
      <c r="AQ26" s="31"/>
      <c r="AR26" s="35">
        <f t="shared" ref="AR26:AR27" si="63">IF(ISERROR(AY26*AQ26),"",AY26*AQ26)</f>
        <v>0</v>
      </c>
      <c r="AS26" s="9"/>
      <c r="AT26" s="31"/>
      <c r="AU26" s="9"/>
      <c r="AV26" s="35">
        <f t="shared" ref="AV26:AV27" si="64">IF(ISERROR(AP26+AR26+AU26),"",AP26+AR26+AU26)</f>
        <v>0</v>
      </c>
      <c r="AW26" s="35">
        <f t="shared" ref="AW26:AW27" si="65">IF(ISERROR(AN26+AV26),"",AN26+AV26)</f>
        <v>6.95</v>
      </c>
      <c r="AX26" s="37">
        <f t="shared" ref="AX26:AX27" si="66">IF(ISERROR((AY26-AW26)/AY26),"",(AY26-AW26)/AY26)</f>
        <v>0.21909999999999999</v>
      </c>
      <c r="AY26" s="87">
        <v>8.9</v>
      </c>
      <c r="AZ26" s="28"/>
      <c r="BA26" s="37" t="str">
        <f t="shared" ref="BA26:BA27" si="67">IF(ISERROR((AZ26-AY26)/AZ26),"",(AZ26-AY26)/AZ26)</f>
        <v/>
      </c>
      <c r="BB26" s="9"/>
      <c r="BC26" s="53">
        <v>500</v>
      </c>
      <c r="BD26" s="35">
        <f t="shared" ref="BD26:BD27" si="68">IF(ISERROR(AW26*BC26),"",AW26*BC26)</f>
        <v>3475</v>
      </c>
      <c r="BE26" s="35">
        <f t="shared" ref="BE26:BE27" si="69">IF(ISERROR(AY26*BC26),"",AY26*BC26)</f>
        <v>4450</v>
      </c>
      <c r="BF26" s="35">
        <f t="shared" ref="BF26:BF27" si="70">IF(ISERROR(AZ26*BC26),"",AZ26*BC26)</f>
        <v>0</v>
      </c>
      <c r="BG26" s="33" t="str">
        <f t="shared" ref="BG26:BG27" si="71">IF(W26="","",W26*X26*Y26/1000000/AD26*BC26)</f>
        <v/>
      </c>
      <c r="BH26" s="28"/>
      <c r="BI26" s="28"/>
      <c r="BJ26" s="51" t="s">
        <v>16</v>
      </c>
      <c r="BK26" s="1" t="s">
        <v>3</v>
      </c>
      <c r="BL26" s="51" t="s">
        <v>155</v>
      </c>
      <c r="BO26" s="99">
        <f t="shared" ref="BO26:BO27" si="72">MROUND(BN26^1.15,0.05)</f>
        <v>0</v>
      </c>
    </row>
    <row r="27" spans="1:67" ht="18.95" customHeight="1" x14ac:dyDescent="0.25">
      <c r="A27" s="32">
        <v>239</v>
      </c>
      <c r="B27" s="124"/>
      <c r="C27" s="28"/>
      <c r="D27" s="49" t="s">
        <v>14</v>
      </c>
      <c r="E27" s="28"/>
      <c r="F27" s="1" t="s">
        <v>15</v>
      </c>
      <c r="G27" s="132" t="s">
        <v>160</v>
      </c>
      <c r="H27" s="64" t="s">
        <v>144</v>
      </c>
      <c r="I27" s="65" t="str">
        <f t="shared" si="55"/>
        <v>Resin Towel Holder</v>
      </c>
      <c r="J27" s="135" t="s">
        <v>159</v>
      </c>
      <c r="K27" s="135" t="s">
        <v>159</v>
      </c>
      <c r="L27" s="76" t="s">
        <v>162</v>
      </c>
      <c r="M27" s="135" t="s">
        <v>158</v>
      </c>
      <c r="N27" s="28"/>
      <c r="O27" s="28"/>
      <c r="P27" s="120" t="s">
        <v>231</v>
      </c>
      <c r="Q27" s="115"/>
      <c r="R27" s="1" t="s">
        <v>17</v>
      </c>
      <c r="S27" s="1"/>
      <c r="T27" s="87">
        <v>4.12</v>
      </c>
      <c r="U27" s="1" t="s">
        <v>4</v>
      </c>
      <c r="V27" s="126"/>
      <c r="W27" s="127"/>
      <c r="X27" s="127"/>
      <c r="Y27" s="127"/>
      <c r="Z27" s="77">
        <v>13</v>
      </c>
      <c r="AA27" s="77">
        <v>13</v>
      </c>
      <c r="AB27" s="77">
        <v>32</v>
      </c>
      <c r="AC27" s="29">
        <v>10</v>
      </c>
      <c r="AD27" s="110">
        <v>1</v>
      </c>
      <c r="AE27" s="46">
        <f t="shared" si="56"/>
        <v>5.0000000000000001E-3</v>
      </c>
      <c r="AF27" s="38">
        <v>63</v>
      </c>
      <c r="AG27" s="34">
        <f t="shared" si="57"/>
        <v>12600</v>
      </c>
      <c r="AH27" s="39">
        <v>2200</v>
      </c>
      <c r="AI27" s="35">
        <f t="shared" si="58"/>
        <v>0.17</v>
      </c>
      <c r="AJ27" s="100" t="s">
        <v>192</v>
      </c>
      <c r="AK27" s="93">
        <v>3.4000000000000002E-2</v>
      </c>
      <c r="AL27" s="31">
        <f t="shared" si="59"/>
        <v>0.33400000000000002</v>
      </c>
      <c r="AM27" s="35">
        <f t="shared" si="60"/>
        <v>1.38</v>
      </c>
      <c r="AN27" s="35">
        <f t="shared" si="61"/>
        <v>5.67</v>
      </c>
      <c r="AO27" s="36">
        <v>0</v>
      </c>
      <c r="AP27" s="35">
        <f t="shared" si="62"/>
        <v>0</v>
      </c>
      <c r="AQ27" s="31"/>
      <c r="AR27" s="35">
        <f t="shared" si="63"/>
        <v>0</v>
      </c>
      <c r="AS27" s="9"/>
      <c r="AT27" s="31"/>
      <c r="AU27" s="9"/>
      <c r="AV27" s="35">
        <f t="shared" si="64"/>
        <v>0</v>
      </c>
      <c r="AW27" s="35">
        <f t="shared" si="65"/>
        <v>5.67</v>
      </c>
      <c r="AX27" s="37">
        <f t="shared" si="66"/>
        <v>0.2913</v>
      </c>
      <c r="AY27" s="87">
        <v>8</v>
      </c>
      <c r="AZ27" s="28"/>
      <c r="BA27" s="37" t="str">
        <f t="shared" si="67"/>
        <v/>
      </c>
      <c r="BB27" s="9"/>
      <c r="BC27" s="53">
        <v>500</v>
      </c>
      <c r="BD27" s="35">
        <f t="shared" si="68"/>
        <v>2835</v>
      </c>
      <c r="BE27" s="35">
        <f t="shared" si="69"/>
        <v>4000</v>
      </c>
      <c r="BF27" s="35">
        <f t="shared" si="70"/>
        <v>0</v>
      </c>
      <c r="BG27" s="33" t="str">
        <f t="shared" si="71"/>
        <v/>
      </c>
      <c r="BH27" s="28"/>
      <c r="BI27" s="28"/>
      <c r="BJ27" s="51" t="s">
        <v>16</v>
      </c>
      <c r="BK27" s="1" t="s">
        <v>3</v>
      </c>
      <c r="BL27" s="51" t="s">
        <v>155</v>
      </c>
      <c r="BO27" s="99">
        <f t="shared" si="72"/>
        <v>0</v>
      </c>
    </row>
    <row r="28" spans="1:67" ht="18.95" customHeight="1" x14ac:dyDescent="0.25">
      <c r="A28" s="32">
        <v>299</v>
      </c>
      <c r="B28" s="117"/>
      <c r="C28" s="28"/>
      <c r="D28" s="49" t="s">
        <v>10</v>
      </c>
      <c r="E28" s="28"/>
      <c r="F28" s="1" t="s">
        <v>15</v>
      </c>
      <c r="G28" s="130" t="s">
        <v>163</v>
      </c>
      <c r="H28" s="49" t="s">
        <v>129</v>
      </c>
      <c r="I28" s="49" t="s">
        <v>130</v>
      </c>
      <c r="J28" s="133" t="s">
        <v>126</v>
      </c>
      <c r="K28" s="133" t="s">
        <v>126</v>
      </c>
      <c r="L28" s="49" t="s">
        <v>101</v>
      </c>
      <c r="M28" s="133" t="s">
        <v>164</v>
      </c>
      <c r="N28" s="28"/>
      <c r="O28" s="28"/>
      <c r="P28" s="120" t="s">
        <v>232</v>
      </c>
      <c r="Q28" s="28"/>
      <c r="R28" s="1" t="s">
        <v>17</v>
      </c>
      <c r="S28" s="1"/>
      <c r="T28" s="87">
        <v>4.21</v>
      </c>
      <c r="U28" s="1" t="s">
        <v>4</v>
      </c>
      <c r="V28" s="49"/>
      <c r="W28" s="119"/>
      <c r="X28" s="119"/>
      <c r="Y28" s="119"/>
      <c r="Z28" s="52">
        <v>13</v>
      </c>
      <c r="AA28" s="52">
        <v>13</v>
      </c>
      <c r="AB28" s="52">
        <v>31</v>
      </c>
      <c r="AC28" s="29">
        <v>10</v>
      </c>
      <c r="AD28" s="111">
        <v>1</v>
      </c>
      <c r="AE28" s="46">
        <f t="shared" ref="AE28" si="73">IF(Z28="","",Z28*AA28*AB28/1000000)</f>
        <v>5.0000000000000001E-3</v>
      </c>
      <c r="AF28" s="38">
        <v>63</v>
      </c>
      <c r="AG28" s="34">
        <f t="shared" ref="AG28" si="74">IF(AD28="","",AF28/AE28*AD28)</f>
        <v>12600</v>
      </c>
      <c r="AH28" s="39">
        <v>2200</v>
      </c>
      <c r="AI28" s="35">
        <f t="shared" ref="AI28" si="75">IF(ISERROR(AH28/AG28),"",AH28/AG28)</f>
        <v>0.17</v>
      </c>
      <c r="AJ28" s="100" t="s">
        <v>192</v>
      </c>
      <c r="AK28" s="93">
        <v>3.4000000000000002E-2</v>
      </c>
      <c r="AL28" s="31">
        <f t="shared" ref="AL28" si="76">AK28+30%</f>
        <v>0.33400000000000002</v>
      </c>
      <c r="AM28" s="35">
        <f t="shared" ref="AM28" si="77">IF(ISERROR(T28*AL28),"",T28*AL28)</f>
        <v>1.41</v>
      </c>
      <c r="AN28" s="35">
        <f t="shared" ref="AN28" si="78">IF(ISERROR(T28+AI28+AM28),"",T28+AI28+AM28)</f>
        <v>5.79</v>
      </c>
      <c r="AO28" s="36">
        <v>0</v>
      </c>
      <c r="AP28" s="35">
        <f t="shared" ref="AP28" si="79">IF(ISERROR(AY28*AO28),"",AY28*AO28)</f>
        <v>0</v>
      </c>
      <c r="AQ28" s="31">
        <v>0.05</v>
      </c>
      <c r="AR28" s="35">
        <f t="shared" ref="AR28" si="80">IF(ISERROR(AY28*AQ28),"",AY28*AQ28)</f>
        <v>0.41</v>
      </c>
      <c r="AS28" s="9"/>
      <c r="AT28" s="31"/>
      <c r="AU28" s="9"/>
      <c r="AV28" s="35">
        <f t="shared" ref="AV28" si="81">IF(ISERROR(AP28+AR28+AU28),"",AP28+AR28+AU28)</f>
        <v>0.41</v>
      </c>
      <c r="AW28" s="35">
        <f t="shared" ref="AW28" si="82">IF(ISERROR(AN28+AV28),"",AN28+AV28)</f>
        <v>6.2</v>
      </c>
      <c r="AX28" s="37">
        <f t="shared" ref="AX28" si="83">IF(ISERROR((AY28-AW28)/AY28),"",(AY28-AW28)/AY28)</f>
        <v>0.2346</v>
      </c>
      <c r="AY28" s="87">
        <v>8.1</v>
      </c>
      <c r="AZ28" s="28"/>
      <c r="BA28" s="37" t="str">
        <f t="shared" ref="BA28" si="84">IF(ISERROR((AZ28-AY28)/AZ28),"",(AZ28-AY28)/AZ28)</f>
        <v/>
      </c>
      <c r="BB28" s="9"/>
      <c r="BC28" s="51">
        <v>500</v>
      </c>
      <c r="BD28" s="35">
        <f t="shared" ref="BD28" si="85">IF(ISERROR(AW28*BC28),"",AW28*BC28)</f>
        <v>3100</v>
      </c>
      <c r="BE28" s="35">
        <f t="shared" ref="BE28" si="86">IF(ISERROR(AY28*BC28),"",AY28*BC28)</f>
        <v>4050</v>
      </c>
      <c r="BF28" s="35">
        <f t="shared" ref="BF28" si="87">IF(ISERROR(AZ28*BC28),"",AZ28*BC28)</f>
        <v>0</v>
      </c>
      <c r="BG28" s="33" t="str">
        <f t="shared" ref="BG28" si="88">IF(W28="","",W28*X28*Y28/1000000/AD28*BC28)</f>
        <v/>
      </c>
      <c r="BH28" s="28"/>
      <c r="BI28" s="28"/>
      <c r="BJ28" s="51" t="s">
        <v>16</v>
      </c>
      <c r="BK28" s="1" t="s">
        <v>3</v>
      </c>
      <c r="BL28" s="51" t="s">
        <v>84</v>
      </c>
    </row>
    <row r="29" spans="1:67" ht="18.95" customHeight="1" x14ac:dyDescent="0.25">
      <c r="A29" s="32">
        <v>359</v>
      </c>
      <c r="B29" s="123"/>
      <c r="C29" s="28"/>
      <c r="D29" s="51" t="s">
        <v>13</v>
      </c>
      <c r="E29" s="28"/>
      <c r="F29" s="1" t="s">
        <v>15</v>
      </c>
      <c r="G29" s="131" t="s">
        <v>195</v>
      </c>
      <c r="H29" s="56" t="s">
        <v>157</v>
      </c>
      <c r="I29" s="65" t="s">
        <v>202</v>
      </c>
      <c r="J29" s="133" t="s">
        <v>166</v>
      </c>
      <c r="K29" s="133" t="s">
        <v>166</v>
      </c>
      <c r="L29" s="75" t="s">
        <v>167</v>
      </c>
      <c r="M29" s="137" t="s">
        <v>168</v>
      </c>
      <c r="N29" s="28"/>
      <c r="O29" s="28"/>
      <c r="P29" s="120" t="s">
        <v>234</v>
      </c>
      <c r="Q29" s="28"/>
      <c r="R29" s="1" t="s">
        <v>17</v>
      </c>
      <c r="S29" s="1"/>
      <c r="T29" s="87">
        <v>2.77</v>
      </c>
      <c r="U29" s="1" t="s">
        <v>4</v>
      </c>
      <c r="V29" s="126" t="s">
        <v>169</v>
      </c>
      <c r="W29" s="127">
        <v>54</v>
      </c>
      <c r="X29" s="127">
        <v>28</v>
      </c>
      <c r="Y29" s="127">
        <v>41</v>
      </c>
      <c r="Z29" s="68">
        <v>17</v>
      </c>
      <c r="AA29" s="68">
        <v>9</v>
      </c>
      <c r="AB29" s="68">
        <v>23</v>
      </c>
      <c r="AC29" s="29">
        <v>10</v>
      </c>
      <c r="AD29" s="110">
        <v>2</v>
      </c>
      <c r="AE29" s="46">
        <f t="shared" ref="AE29:AE38" si="89">IF(Z29="","",Z29*AA29*AB29/1000000)</f>
        <v>4.0000000000000001E-3</v>
      </c>
      <c r="AF29" s="38">
        <v>63</v>
      </c>
      <c r="AG29" s="34">
        <f t="shared" ref="AG29:AG38" si="90">IF(AD29="","",AF29/AE29*AD29)</f>
        <v>31500</v>
      </c>
      <c r="AH29" s="39">
        <v>2200</v>
      </c>
      <c r="AI29" s="35">
        <f t="shared" ref="AI29:AI38" si="91">IF(ISERROR(AH29/AG29),"",AH29/AG29)</f>
        <v>7.0000000000000007E-2</v>
      </c>
      <c r="AJ29" s="100" t="s">
        <v>55</v>
      </c>
      <c r="AK29" s="93">
        <v>1.7999999999999999E-2</v>
      </c>
      <c r="AL29" s="31">
        <f>AK29+30%</f>
        <v>0.318</v>
      </c>
      <c r="AM29" s="35">
        <f t="shared" ref="AM29:AM38" si="92">IF(ISERROR(T29*AL29),"",T29*AL29)</f>
        <v>0.88</v>
      </c>
      <c r="AN29" s="35">
        <f t="shared" ref="AN29:AN38" si="93">IF(ISERROR(T29+AI29+AM29),"",T29+AI29+AM29)</f>
        <v>3.72</v>
      </c>
      <c r="AO29" s="36">
        <v>0</v>
      </c>
      <c r="AP29" s="35">
        <f t="shared" ref="AP29:AP38" si="94">IF(ISERROR(AY29*AO29),"",AY29*AO29)</f>
        <v>0</v>
      </c>
      <c r="AQ29" s="31"/>
      <c r="AR29" s="35">
        <f t="shared" ref="AR29:AR38" si="95">IF(ISERROR(AY29*AQ29),"",AY29*AQ29)</f>
        <v>0</v>
      </c>
      <c r="AS29" s="9"/>
      <c r="AT29" s="31"/>
      <c r="AU29" s="9"/>
      <c r="AV29" s="35">
        <f t="shared" ref="AV29:AV38" si="96">IF(ISERROR(AP29+AR29+AU29),"",AP29+AR29+AU29)</f>
        <v>0</v>
      </c>
      <c r="AW29" s="35">
        <f t="shared" ref="AW29:AW38" si="97">IF(ISERROR(AN29+AV29),"",AN29+AV29)</f>
        <v>3.72</v>
      </c>
      <c r="AX29" s="37">
        <f t="shared" ref="AX29:AX38" si="98">IF(ISERROR((AY29-AW29)/AY29),"",(AY29-AW29)/AY29)</f>
        <v>0.29139999999999999</v>
      </c>
      <c r="AY29" s="94">
        <v>5.25</v>
      </c>
      <c r="AZ29" s="28"/>
      <c r="BA29" s="37" t="str">
        <f t="shared" ref="BA29:BA38" si="99">IF(ISERROR((AZ29-AY29)/AZ29),"",(AZ29-AY29)/AZ29)</f>
        <v/>
      </c>
      <c r="BB29" s="9"/>
      <c r="BC29" s="53">
        <v>1000</v>
      </c>
      <c r="BD29" s="35">
        <f t="shared" ref="BD29:BD38" si="100">IF(ISERROR(AW29*BC29),"",AW29*BC29)</f>
        <v>3720</v>
      </c>
      <c r="BE29" s="35">
        <f t="shared" ref="BE29:BE38" si="101">IF(ISERROR(AY29*BC29),"",AY29*BC29)</f>
        <v>5250</v>
      </c>
      <c r="BF29" s="35">
        <f t="shared" ref="BF29:BF38" si="102">IF(ISERROR(AZ29*BC29),"",AZ29*BC29)</f>
        <v>0</v>
      </c>
      <c r="BG29" s="33">
        <f t="shared" ref="BG29:BG38" si="103">IF(W29="","",W29*X29*Y29/1000000/AD29*BC29)</f>
        <v>31</v>
      </c>
      <c r="BH29" s="28"/>
      <c r="BI29" s="28"/>
      <c r="BJ29" s="51" t="s">
        <v>16</v>
      </c>
      <c r="BK29" s="1" t="s">
        <v>3</v>
      </c>
      <c r="BL29" s="51" t="s">
        <v>155</v>
      </c>
      <c r="BM29" s="4" t="s">
        <v>201</v>
      </c>
    </row>
    <row r="30" spans="1:67" ht="18.95" customHeight="1" x14ac:dyDescent="0.25">
      <c r="A30" s="32">
        <v>360</v>
      </c>
      <c r="B30" s="124"/>
      <c r="C30" s="28"/>
      <c r="D30" s="51" t="s">
        <v>13</v>
      </c>
      <c r="E30" s="28"/>
      <c r="F30" s="1" t="s">
        <v>15</v>
      </c>
      <c r="G30" s="131" t="s">
        <v>195</v>
      </c>
      <c r="H30" s="56" t="s">
        <v>138</v>
      </c>
      <c r="I30" s="65" t="str">
        <f t="shared" ref="I30:I38" si="104">H30</f>
        <v>Resin Toothbrush holder</v>
      </c>
      <c r="J30" s="133" t="s">
        <v>166</v>
      </c>
      <c r="K30" s="133" t="s">
        <v>166</v>
      </c>
      <c r="L30" s="51" t="s">
        <v>170</v>
      </c>
      <c r="M30" s="137" t="s">
        <v>168</v>
      </c>
      <c r="N30" s="28"/>
      <c r="O30" s="28"/>
      <c r="P30" s="120" t="s">
        <v>235</v>
      </c>
      <c r="Q30" s="28"/>
      <c r="R30" s="1" t="s">
        <v>17</v>
      </c>
      <c r="S30" s="1"/>
      <c r="T30" s="87">
        <v>2.0699999999999998</v>
      </c>
      <c r="U30" s="1" t="s">
        <v>4</v>
      </c>
      <c r="V30" s="126"/>
      <c r="W30" s="127"/>
      <c r="X30" s="127"/>
      <c r="Y30" s="127"/>
      <c r="Z30" s="73">
        <v>12</v>
      </c>
      <c r="AA30" s="73">
        <v>7</v>
      </c>
      <c r="AB30" s="73">
        <v>12</v>
      </c>
      <c r="AC30" s="29">
        <v>10</v>
      </c>
      <c r="AD30" s="110">
        <v>1</v>
      </c>
      <c r="AE30" s="46">
        <f t="shared" si="89"/>
        <v>1E-3</v>
      </c>
      <c r="AF30" s="38">
        <v>63</v>
      </c>
      <c r="AG30" s="34">
        <f t="shared" si="90"/>
        <v>63000</v>
      </c>
      <c r="AH30" s="39">
        <v>2200</v>
      </c>
      <c r="AI30" s="35"/>
      <c r="AJ30" s="100" t="s">
        <v>192</v>
      </c>
      <c r="AK30" s="93">
        <v>3.4000000000000002E-2</v>
      </c>
      <c r="AL30" s="31">
        <f t="shared" ref="AL30:AL38" si="105">AK30+30%</f>
        <v>0.33400000000000002</v>
      </c>
      <c r="AM30" s="35">
        <f t="shared" si="92"/>
        <v>0.69</v>
      </c>
      <c r="AN30" s="35">
        <f t="shared" si="93"/>
        <v>2.76</v>
      </c>
      <c r="AO30" s="36">
        <v>0</v>
      </c>
      <c r="AP30" s="35">
        <f t="shared" si="94"/>
        <v>0</v>
      </c>
      <c r="AQ30" s="31"/>
      <c r="AR30" s="35">
        <f t="shared" si="95"/>
        <v>0</v>
      </c>
      <c r="AS30" s="9"/>
      <c r="AT30" s="31"/>
      <c r="AU30" s="9"/>
      <c r="AV30" s="35">
        <f t="shared" si="96"/>
        <v>0</v>
      </c>
      <c r="AW30" s="35">
        <f t="shared" si="97"/>
        <v>2.76</v>
      </c>
      <c r="AX30" s="37">
        <f t="shared" si="98"/>
        <v>0.121</v>
      </c>
      <c r="AY30" s="94">
        <v>3.14</v>
      </c>
      <c r="AZ30" s="28"/>
      <c r="BA30" s="37" t="str">
        <f t="shared" si="99"/>
        <v/>
      </c>
      <c r="BB30" s="9"/>
      <c r="BC30" s="53">
        <v>500</v>
      </c>
      <c r="BD30" s="35">
        <f t="shared" si="100"/>
        <v>1380</v>
      </c>
      <c r="BE30" s="35">
        <f t="shared" si="101"/>
        <v>1570</v>
      </c>
      <c r="BF30" s="35">
        <f t="shared" si="102"/>
        <v>0</v>
      </c>
      <c r="BG30" s="33" t="str">
        <f t="shared" si="103"/>
        <v/>
      </c>
      <c r="BH30" s="28"/>
      <c r="BI30" s="28"/>
      <c r="BJ30" s="51" t="s">
        <v>16</v>
      </c>
      <c r="BK30" s="1" t="s">
        <v>3</v>
      </c>
      <c r="BL30" s="51" t="s">
        <v>155</v>
      </c>
      <c r="BM30" s="4" t="s">
        <v>188</v>
      </c>
    </row>
    <row r="31" spans="1:67" ht="18.95" customHeight="1" x14ac:dyDescent="0.25">
      <c r="A31" s="32">
        <v>361</v>
      </c>
      <c r="B31" s="124"/>
      <c r="C31" s="28"/>
      <c r="D31" s="51" t="s">
        <v>13</v>
      </c>
      <c r="E31" s="28"/>
      <c r="F31" s="1" t="s">
        <v>15</v>
      </c>
      <c r="G31" s="131" t="s">
        <v>195</v>
      </c>
      <c r="H31" s="56" t="s">
        <v>139</v>
      </c>
      <c r="I31" s="65" t="str">
        <f t="shared" si="104"/>
        <v>Resin Tumbler</v>
      </c>
      <c r="J31" s="133" t="s">
        <v>166</v>
      </c>
      <c r="K31" s="133" t="s">
        <v>166</v>
      </c>
      <c r="L31" s="51" t="s">
        <v>171</v>
      </c>
      <c r="M31" s="137" t="s">
        <v>168</v>
      </c>
      <c r="N31" s="28"/>
      <c r="O31" s="28"/>
      <c r="P31" s="120" t="s">
        <v>233</v>
      </c>
      <c r="Q31" s="28"/>
      <c r="R31" s="1" t="s">
        <v>17</v>
      </c>
      <c r="S31" s="1"/>
      <c r="T31" s="87">
        <v>1.97</v>
      </c>
      <c r="U31" s="1" t="s">
        <v>4</v>
      </c>
      <c r="V31" s="126"/>
      <c r="W31" s="127"/>
      <c r="X31" s="127"/>
      <c r="Y31" s="127"/>
      <c r="Z31" s="73">
        <v>9</v>
      </c>
      <c r="AA31" s="73">
        <v>9</v>
      </c>
      <c r="AB31" s="73">
        <v>13</v>
      </c>
      <c r="AC31" s="29">
        <v>10</v>
      </c>
      <c r="AD31" s="110">
        <v>1</v>
      </c>
      <c r="AE31" s="46">
        <f t="shared" si="89"/>
        <v>1E-3</v>
      </c>
      <c r="AF31" s="38">
        <v>63</v>
      </c>
      <c r="AG31" s="34">
        <f t="shared" si="90"/>
        <v>63000</v>
      </c>
      <c r="AH31" s="39">
        <v>2200</v>
      </c>
      <c r="AI31" s="35"/>
      <c r="AJ31" s="100" t="s">
        <v>191</v>
      </c>
      <c r="AK31" s="93">
        <v>3.4000000000000002E-2</v>
      </c>
      <c r="AL31" s="31">
        <f t="shared" si="105"/>
        <v>0.33400000000000002</v>
      </c>
      <c r="AM31" s="35">
        <f t="shared" si="92"/>
        <v>0.66</v>
      </c>
      <c r="AN31" s="35">
        <f t="shared" si="93"/>
        <v>2.63</v>
      </c>
      <c r="AO31" s="36">
        <v>0</v>
      </c>
      <c r="AP31" s="35">
        <f t="shared" si="94"/>
        <v>0</v>
      </c>
      <c r="AQ31" s="31"/>
      <c r="AR31" s="35">
        <f t="shared" si="95"/>
        <v>0</v>
      </c>
      <c r="AS31" s="9"/>
      <c r="AT31" s="31"/>
      <c r="AU31" s="9"/>
      <c r="AV31" s="35">
        <f t="shared" si="96"/>
        <v>0</v>
      </c>
      <c r="AW31" s="35">
        <f t="shared" si="97"/>
        <v>2.63</v>
      </c>
      <c r="AX31" s="37">
        <f t="shared" si="98"/>
        <v>0.13200000000000001</v>
      </c>
      <c r="AY31" s="94">
        <v>3.03</v>
      </c>
      <c r="AZ31" s="28"/>
      <c r="BA31" s="37" t="str">
        <f t="shared" si="99"/>
        <v/>
      </c>
      <c r="BB31" s="9"/>
      <c r="BC31" s="53">
        <v>500</v>
      </c>
      <c r="BD31" s="35">
        <f t="shared" si="100"/>
        <v>1315</v>
      </c>
      <c r="BE31" s="35">
        <f t="shared" si="101"/>
        <v>1515</v>
      </c>
      <c r="BF31" s="35">
        <f t="shared" si="102"/>
        <v>0</v>
      </c>
      <c r="BG31" s="33" t="str">
        <f t="shared" si="103"/>
        <v/>
      </c>
      <c r="BH31" s="28"/>
      <c r="BI31" s="28"/>
      <c r="BJ31" s="51" t="s">
        <v>16</v>
      </c>
      <c r="BK31" s="1" t="s">
        <v>3</v>
      </c>
      <c r="BL31" s="51" t="s">
        <v>155</v>
      </c>
    </row>
    <row r="32" spans="1:67" ht="18.95" customHeight="1" x14ac:dyDescent="0.25">
      <c r="A32" s="32">
        <v>362</v>
      </c>
      <c r="B32" s="124"/>
      <c r="C32" s="28"/>
      <c r="D32" s="51" t="s">
        <v>13</v>
      </c>
      <c r="E32" s="28"/>
      <c r="F32" s="1" t="s">
        <v>15</v>
      </c>
      <c r="G32" s="131" t="s">
        <v>195</v>
      </c>
      <c r="H32" s="56" t="s">
        <v>140</v>
      </c>
      <c r="I32" s="65" t="str">
        <f t="shared" si="104"/>
        <v>Resin Soap dish</v>
      </c>
      <c r="J32" s="133" t="s">
        <v>166</v>
      </c>
      <c r="K32" s="133" t="s">
        <v>166</v>
      </c>
      <c r="L32" s="51" t="s">
        <v>172</v>
      </c>
      <c r="M32" s="137" t="s">
        <v>168</v>
      </c>
      <c r="N32" s="28"/>
      <c r="O32" s="28"/>
      <c r="P32" s="120" t="s">
        <v>236</v>
      </c>
      <c r="Q32" s="28"/>
      <c r="R32" s="1" t="s">
        <v>17</v>
      </c>
      <c r="S32" s="1"/>
      <c r="T32" s="87">
        <v>1.87</v>
      </c>
      <c r="U32" s="1" t="s">
        <v>4</v>
      </c>
      <c r="V32" s="126"/>
      <c r="W32" s="127"/>
      <c r="X32" s="127"/>
      <c r="Y32" s="127"/>
      <c r="Z32" s="73">
        <v>11</v>
      </c>
      <c r="AA32" s="73">
        <v>3.5</v>
      </c>
      <c r="AB32" s="73">
        <v>15.5</v>
      </c>
      <c r="AC32" s="29">
        <v>10</v>
      </c>
      <c r="AD32" s="110">
        <v>1</v>
      </c>
      <c r="AE32" s="46">
        <f t="shared" si="89"/>
        <v>1E-3</v>
      </c>
      <c r="AF32" s="38">
        <v>63</v>
      </c>
      <c r="AG32" s="34">
        <f t="shared" si="90"/>
        <v>63000</v>
      </c>
      <c r="AH32" s="39">
        <v>2200</v>
      </c>
      <c r="AI32" s="35"/>
      <c r="AJ32" s="100" t="s">
        <v>192</v>
      </c>
      <c r="AK32" s="93">
        <v>3.4000000000000002E-2</v>
      </c>
      <c r="AL32" s="31">
        <f t="shared" si="105"/>
        <v>0.33400000000000002</v>
      </c>
      <c r="AM32" s="35">
        <f t="shared" si="92"/>
        <v>0.62</v>
      </c>
      <c r="AN32" s="35">
        <f t="shared" si="93"/>
        <v>2.4900000000000002</v>
      </c>
      <c r="AO32" s="36">
        <v>0</v>
      </c>
      <c r="AP32" s="35">
        <f t="shared" si="94"/>
        <v>0</v>
      </c>
      <c r="AQ32" s="31"/>
      <c r="AR32" s="35">
        <f t="shared" si="95"/>
        <v>0</v>
      </c>
      <c r="AS32" s="9"/>
      <c r="AT32" s="31"/>
      <c r="AU32" s="9"/>
      <c r="AV32" s="35">
        <f t="shared" si="96"/>
        <v>0</v>
      </c>
      <c r="AW32" s="35">
        <f t="shared" si="97"/>
        <v>2.4900000000000002</v>
      </c>
      <c r="AX32" s="37">
        <f t="shared" si="98"/>
        <v>0.1782</v>
      </c>
      <c r="AY32" s="94">
        <v>3.03</v>
      </c>
      <c r="AZ32" s="28"/>
      <c r="BA32" s="37" t="str">
        <f t="shared" si="99"/>
        <v/>
      </c>
      <c r="BB32" s="9"/>
      <c r="BC32" s="53">
        <v>500</v>
      </c>
      <c r="BD32" s="35">
        <f t="shared" si="100"/>
        <v>1245</v>
      </c>
      <c r="BE32" s="35">
        <f t="shared" si="101"/>
        <v>1515</v>
      </c>
      <c r="BF32" s="35">
        <f t="shared" si="102"/>
        <v>0</v>
      </c>
      <c r="BG32" s="33" t="str">
        <f t="shared" si="103"/>
        <v/>
      </c>
      <c r="BH32" s="28"/>
      <c r="BI32" s="28"/>
      <c r="BJ32" s="51" t="s">
        <v>16</v>
      </c>
      <c r="BK32" s="1" t="s">
        <v>3</v>
      </c>
      <c r="BL32" s="51" t="s">
        <v>155</v>
      </c>
    </row>
    <row r="33" spans="1:65" ht="18.95" customHeight="1" x14ac:dyDescent="0.25">
      <c r="A33" s="32">
        <v>364</v>
      </c>
      <c r="B33" s="124"/>
      <c r="C33" s="28"/>
      <c r="D33" s="51" t="s">
        <v>13</v>
      </c>
      <c r="E33" s="28"/>
      <c r="F33" s="1" t="s">
        <v>15</v>
      </c>
      <c r="G33" s="131" t="s">
        <v>195</v>
      </c>
      <c r="H33" s="56" t="s">
        <v>141</v>
      </c>
      <c r="I33" s="65" t="str">
        <f t="shared" si="104"/>
        <v>Resin Tray</v>
      </c>
      <c r="J33" s="133" t="s">
        <v>166</v>
      </c>
      <c r="K33" s="133" t="s">
        <v>166</v>
      </c>
      <c r="L33" s="51" t="s">
        <v>127</v>
      </c>
      <c r="M33" s="137" t="s">
        <v>168</v>
      </c>
      <c r="N33" s="28"/>
      <c r="O33" s="28"/>
      <c r="P33" s="120" t="s">
        <v>237</v>
      </c>
      <c r="Q33" s="28"/>
      <c r="R33" s="1" t="s">
        <v>17</v>
      </c>
      <c r="S33" s="1"/>
      <c r="T33" s="87">
        <v>3.62</v>
      </c>
      <c r="U33" s="1" t="s">
        <v>4</v>
      </c>
      <c r="V33" s="126"/>
      <c r="W33" s="127"/>
      <c r="X33" s="127"/>
      <c r="Y33" s="127"/>
      <c r="Z33" s="68">
        <v>25</v>
      </c>
      <c r="AA33" s="68">
        <v>3.5</v>
      </c>
      <c r="AB33" s="68">
        <v>16</v>
      </c>
      <c r="AC33" s="29">
        <v>10</v>
      </c>
      <c r="AD33" s="110">
        <v>1</v>
      </c>
      <c r="AE33" s="46">
        <f t="shared" si="89"/>
        <v>1E-3</v>
      </c>
      <c r="AF33" s="38">
        <v>63</v>
      </c>
      <c r="AG33" s="34">
        <f t="shared" si="90"/>
        <v>63000</v>
      </c>
      <c r="AH33" s="39">
        <v>2200</v>
      </c>
      <c r="AI33" s="35">
        <f t="shared" si="91"/>
        <v>0.03</v>
      </c>
      <c r="AJ33" s="100" t="s">
        <v>192</v>
      </c>
      <c r="AK33" s="93">
        <v>3.4000000000000002E-2</v>
      </c>
      <c r="AL33" s="31">
        <f t="shared" si="105"/>
        <v>0.33400000000000002</v>
      </c>
      <c r="AM33" s="35">
        <f t="shared" si="92"/>
        <v>1.21</v>
      </c>
      <c r="AN33" s="35">
        <f t="shared" si="93"/>
        <v>4.8600000000000003</v>
      </c>
      <c r="AO33" s="36">
        <v>0</v>
      </c>
      <c r="AP33" s="35">
        <f t="shared" si="94"/>
        <v>0</v>
      </c>
      <c r="AQ33" s="31"/>
      <c r="AR33" s="35">
        <f t="shared" si="95"/>
        <v>0</v>
      </c>
      <c r="AS33" s="9"/>
      <c r="AT33" s="31"/>
      <c r="AU33" s="9"/>
      <c r="AV33" s="35">
        <f t="shared" si="96"/>
        <v>0</v>
      </c>
      <c r="AW33" s="35">
        <f t="shared" si="97"/>
        <v>4.8600000000000003</v>
      </c>
      <c r="AX33" s="37">
        <f t="shared" si="98"/>
        <v>0.25230000000000002</v>
      </c>
      <c r="AY33" s="94">
        <v>6.5</v>
      </c>
      <c r="AZ33" s="28"/>
      <c r="BA33" s="37" t="str">
        <f t="shared" si="99"/>
        <v/>
      </c>
      <c r="BB33" s="9"/>
      <c r="BC33" s="53">
        <v>500</v>
      </c>
      <c r="BD33" s="35">
        <f t="shared" si="100"/>
        <v>2430</v>
      </c>
      <c r="BE33" s="35">
        <f t="shared" si="101"/>
        <v>3250</v>
      </c>
      <c r="BF33" s="35">
        <f t="shared" si="102"/>
        <v>0</v>
      </c>
      <c r="BG33" s="33" t="str">
        <f t="shared" si="103"/>
        <v/>
      </c>
      <c r="BH33" s="28"/>
      <c r="BI33" s="28"/>
      <c r="BJ33" s="51" t="s">
        <v>16</v>
      </c>
      <c r="BK33" s="1" t="s">
        <v>3</v>
      </c>
      <c r="BL33" s="51" t="s">
        <v>155</v>
      </c>
    </row>
    <row r="34" spans="1:65" ht="18.95" customHeight="1" x14ac:dyDescent="0.25">
      <c r="A34" s="32">
        <v>365</v>
      </c>
      <c r="B34" s="124"/>
      <c r="C34" s="28"/>
      <c r="D34" s="51" t="s">
        <v>13</v>
      </c>
      <c r="E34" s="28"/>
      <c r="F34" s="1" t="s">
        <v>15</v>
      </c>
      <c r="G34" s="131" t="s">
        <v>195</v>
      </c>
      <c r="H34" s="64" t="s">
        <v>173</v>
      </c>
      <c r="I34" s="65" t="str">
        <f t="shared" si="104"/>
        <v>Resin 3 hole Org</v>
      </c>
      <c r="J34" s="133" t="s">
        <v>166</v>
      </c>
      <c r="K34" s="133" t="s">
        <v>166</v>
      </c>
      <c r="L34" s="79" t="s">
        <v>174</v>
      </c>
      <c r="M34" s="137" t="s">
        <v>168</v>
      </c>
      <c r="N34" s="28"/>
      <c r="O34" s="28"/>
      <c r="P34" s="120" t="s">
        <v>238</v>
      </c>
      <c r="Q34" s="28"/>
      <c r="R34" s="1" t="s">
        <v>17</v>
      </c>
      <c r="S34" s="1"/>
      <c r="T34" s="87">
        <v>2.5499999999999998</v>
      </c>
      <c r="U34" s="1" t="s">
        <v>4</v>
      </c>
      <c r="V34" s="126"/>
      <c r="W34" s="127"/>
      <c r="X34" s="127"/>
      <c r="Y34" s="127"/>
      <c r="Z34" s="68">
        <v>14.5</v>
      </c>
      <c r="AA34" s="68">
        <v>9</v>
      </c>
      <c r="AB34" s="68">
        <v>12</v>
      </c>
      <c r="AC34" s="29">
        <v>10</v>
      </c>
      <c r="AD34" s="110">
        <v>1</v>
      </c>
      <c r="AE34" s="46">
        <f t="shared" si="89"/>
        <v>2E-3</v>
      </c>
      <c r="AF34" s="38">
        <v>63</v>
      </c>
      <c r="AG34" s="34">
        <f t="shared" si="90"/>
        <v>31500</v>
      </c>
      <c r="AH34" s="39">
        <v>2200</v>
      </c>
      <c r="AI34" s="35">
        <f t="shared" si="91"/>
        <v>7.0000000000000007E-2</v>
      </c>
      <c r="AJ34" s="100" t="s">
        <v>192</v>
      </c>
      <c r="AK34" s="93">
        <v>3.4000000000000002E-2</v>
      </c>
      <c r="AL34" s="31">
        <f t="shared" si="105"/>
        <v>0.33400000000000002</v>
      </c>
      <c r="AM34" s="35">
        <f t="shared" si="92"/>
        <v>0.85</v>
      </c>
      <c r="AN34" s="35">
        <f t="shared" si="93"/>
        <v>3.47</v>
      </c>
      <c r="AO34" s="36">
        <v>0</v>
      </c>
      <c r="AP34" s="35">
        <f t="shared" si="94"/>
        <v>0</v>
      </c>
      <c r="AQ34" s="31"/>
      <c r="AR34" s="35">
        <f t="shared" si="95"/>
        <v>0</v>
      </c>
      <c r="AS34" s="9"/>
      <c r="AT34" s="31"/>
      <c r="AU34" s="9"/>
      <c r="AV34" s="35">
        <f t="shared" si="96"/>
        <v>0</v>
      </c>
      <c r="AW34" s="35">
        <f t="shared" si="97"/>
        <v>3.47</v>
      </c>
      <c r="AX34" s="37">
        <f t="shared" si="98"/>
        <v>0.30599999999999999</v>
      </c>
      <c r="AY34" s="87">
        <v>5</v>
      </c>
      <c r="AZ34" s="28"/>
      <c r="BA34" s="37" t="str">
        <f t="shared" si="99"/>
        <v/>
      </c>
      <c r="BB34" s="9"/>
      <c r="BC34" s="53">
        <v>500</v>
      </c>
      <c r="BD34" s="35">
        <f t="shared" si="100"/>
        <v>1735</v>
      </c>
      <c r="BE34" s="35">
        <f t="shared" si="101"/>
        <v>2500</v>
      </c>
      <c r="BF34" s="35">
        <f t="shared" si="102"/>
        <v>0</v>
      </c>
      <c r="BG34" s="33" t="str">
        <f t="shared" si="103"/>
        <v/>
      </c>
      <c r="BH34" s="28"/>
      <c r="BI34" s="28"/>
      <c r="BJ34" s="51" t="s">
        <v>16</v>
      </c>
      <c r="BK34" s="1" t="s">
        <v>3</v>
      </c>
      <c r="BL34" s="51" t="s">
        <v>155</v>
      </c>
    </row>
    <row r="35" spans="1:65" ht="18.95" customHeight="1" x14ac:dyDescent="0.25">
      <c r="A35" s="32">
        <v>366</v>
      </c>
      <c r="B35" s="124"/>
      <c r="C35" s="28"/>
      <c r="D35" s="51" t="s">
        <v>13</v>
      </c>
      <c r="E35" s="28"/>
      <c r="F35" s="1" t="s">
        <v>15</v>
      </c>
      <c r="G35" s="131" t="s">
        <v>195</v>
      </c>
      <c r="H35" s="56" t="s">
        <v>147</v>
      </c>
      <c r="I35" s="65" t="str">
        <f t="shared" si="104"/>
        <v>Resin Bowl Brush</v>
      </c>
      <c r="J35" s="133" t="s">
        <v>166</v>
      </c>
      <c r="K35" s="133" t="s">
        <v>166</v>
      </c>
      <c r="L35" s="51" t="s">
        <v>165</v>
      </c>
      <c r="M35" s="137" t="s">
        <v>168</v>
      </c>
      <c r="N35" s="28"/>
      <c r="O35" s="28"/>
      <c r="P35" s="120" t="s">
        <v>239</v>
      </c>
      <c r="Q35" s="28"/>
      <c r="R35" s="1" t="s">
        <v>17</v>
      </c>
      <c r="S35" s="1"/>
      <c r="T35" s="87">
        <v>3.22</v>
      </c>
      <c r="U35" s="1" t="s">
        <v>4</v>
      </c>
      <c r="V35" s="126"/>
      <c r="W35" s="127"/>
      <c r="X35" s="127"/>
      <c r="Y35" s="127"/>
      <c r="Z35" s="68">
        <v>11</v>
      </c>
      <c r="AA35" s="68">
        <v>11</v>
      </c>
      <c r="AB35" s="68">
        <v>40</v>
      </c>
      <c r="AC35" s="29">
        <v>10</v>
      </c>
      <c r="AD35" s="110">
        <v>1</v>
      </c>
      <c r="AE35" s="46">
        <f t="shared" si="89"/>
        <v>5.0000000000000001E-3</v>
      </c>
      <c r="AF35" s="38">
        <v>63</v>
      </c>
      <c r="AG35" s="34">
        <f t="shared" si="90"/>
        <v>12600</v>
      </c>
      <c r="AH35" s="39">
        <v>2200</v>
      </c>
      <c r="AI35" s="35">
        <f t="shared" si="91"/>
        <v>0.17</v>
      </c>
      <c r="AJ35" s="100" t="s">
        <v>192</v>
      </c>
      <c r="AK35" s="93">
        <v>3.4000000000000002E-2</v>
      </c>
      <c r="AL35" s="31">
        <f t="shared" si="105"/>
        <v>0.33400000000000002</v>
      </c>
      <c r="AM35" s="35">
        <f t="shared" si="92"/>
        <v>1.08</v>
      </c>
      <c r="AN35" s="35">
        <f t="shared" si="93"/>
        <v>4.47</v>
      </c>
      <c r="AO35" s="36">
        <v>0</v>
      </c>
      <c r="AP35" s="35">
        <f t="shared" si="94"/>
        <v>0</v>
      </c>
      <c r="AQ35" s="31"/>
      <c r="AR35" s="35">
        <f t="shared" si="95"/>
        <v>0</v>
      </c>
      <c r="AS35" s="9"/>
      <c r="AT35" s="31"/>
      <c r="AU35" s="9"/>
      <c r="AV35" s="35">
        <f t="shared" si="96"/>
        <v>0</v>
      </c>
      <c r="AW35" s="35">
        <f t="shared" si="97"/>
        <v>4.47</v>
      </c>
      <c r="AX35" s="37">
        <f t="shared" si="98"/>
        <v>0.30590000000000001</v>
      </c>
      <c r="AY35" s="94">
        <v>6.44</v>
      </c>
      <c r="AZ35" s="28"/>
      <c r="BA35" s="37" t="str">
        <f t="shared" si="99"/>
        <v/>
      </c>
      <c r="BB35" s="9"/>
      <c r="BC35" s="53">
        <v>500</v>
      </c>
      <c r="BD35" s="35">
        <f t="shared" si="100"/>
        <v>2235</v>
      </c>
      <c r="BE35" s="35">
        <f t="shared" si="101"/>
        <v>3220</v>
      </c>
      <c r="BF35" s="35">
        <f t="shared" si="102"/>
        <v>0</v>
      </c>
      <c r="BG35" s="33" t="str">
        <f t="shared" si="103"/>
        <v/>
      </c>
      <c r="BH35" s="28"/>
      <c r="BI35" s="28"/>
      <c r="BJ35" s="51" t="s">
        <v>16</v>
      </c>
      <c r="BK35" s="1" t="s">
        <v>3</v>
      </c>
      <c r="BL35" s="51" t="s">
        <v>155</v>
      </c>
    </row>
    <row r="36" spans="1:65" ht="18.95" customHeight="1" x14ac:dyDescent="0.25">
      <c r="A36" s="32">
        <v>367</v>
      </c>
      <c r="B36" s="124"/>
      <c r="C36" s="28"/>
      <c r="D36" s="51" t="s">
        <v>13</v>
      </c>
      <c r="E36" s="28"/>
      <c r="F36" s="1" t="s">
        <v>15</v>
      </c>
      <c r="G36" s="131" t="s">
        <v>195</v>
      </c>
      <c r="H36" s="64" t="s">
        <v>144</v>
      </c>
      <c r="I36" s="65" t="str">
        <f t="shared" si="104"/>
        <v>Resin Towel Holder</v>
      </c>
      <c r="J36" s="133" t="s">
        <v>166</v>
      </c>
      <c r="K36" s="133" t="s">
        <v>166</v>
      </c>
      <c r="L36" s="51" t="s">
        <v>101</v>
      </c>
      <c r="M36" s="137" t="s">
        <v>168</v>
      </c>
      <c r="N36" s="28"/>
      <c r="O36" s="28"/>
      <c r="P36" s="120" t="s">
        <v>240</v>
      </c>
      <c r="Q36" s="28"/>
      <c r="R36" s="1" t="s">
        <v>17</v>
      </c>
      <c r="S36" s="1"/>
      <c r="T36" s="87">
        <v>4.6500000000000004</v>
      </c>
      <c r="U36" s="1" t="s">
        <v>4</v>
      </c>
      <c r="V36" s="126"/>
      <c r="W36" s="127"/>
      <c r="X36" s="127"/>
      <c r="Y36" s="127"/>
      <c r="Z36" s="68">
        <v>14</v>
      </c>
      <c r="AA36" s="68">
        <v>14</v>
      </c>
      <c r="AB36" s="68">
        <v>32.5</v>
      </c>
      <c r="AC36" s="29">
        <v>10</v>
      </c>
      <c r="AD36" s="110">
        <v>1</v>
      </c>
      <c r="AE36" s="46">
        <f t="shared" si="89"/>
        <v>6.0000000000000001E-3</v>
      </c>
      <c r="AF36" s="38">
        <v>63</v>
      </c>
      <c r="AG36" s="34">
        <f t="shared" si="90"/>
        <v>10500</v>
      </c>
      <c r="AH36" s="39">
        <v>2200</v>
      </c>
      <c r="AI36" s="35">
        <f t="shared" si="91"/>
        <v>0.21</v>
      </c>
      <c r="AJ36" s="100" t="s">
        <v>191</v>
      </c>
      <c r="AK36" s="93">
        <v>3.4000000000000002E-2</v>
      </c>
      <c r="AL36" s="31">
        <f t="shared" si="105"/>
        <v>0.33400000000000002</v>
      </c>
      <c r="AM36" s="35">
        <f t="shared" si="92"/>
        <v>1.55</v>
      </c>
      <c r="AN36" s="35">
        <f t="shared" si="93"/>
        <v>6.41</v>
      </c>
      <c r="AO36" s="36">
        <v>0</v>
      </c>
      <c r="AP36" s="35">
        <f t="shared" si="94"/>
        <v>0</v>
      </c>
      <c r="AQ36" s="31"/>
      <c r="AR36" s="35">
        <f t="shared" si="95"/>
        <v>0</v>
      </c>
      <c r="AS36" s="9"/>
      <c r="AT36" s="31"/>
      <c r="AU36" s="9"/>
      <c r="AV36" s="35">
        <f t="shared" si="96"/>
        <v>0</v>
      </c>
      <c r="AW36" s="35">
        <f t="shared" si="97"/>
        <v>6.41</v>
      </c>
      <c r="AX36" s="37">
        <f t="shared" si="98"/>
        <v>0.24590000000000001</v>
      </c>
      <c r="AY36" s="87">
        <v>8.5</v>
      </c>
      <c r="AZ36" s="28"/>
      <c r="BA36" s="37" t="str">
        <f t="shared" si="99"/>
        <v/>
      </c>
      <c r="BB36" s="9"/>
      <c r="BC36" s="53">
        <v>500</v>
      </c>
      <c r="BD36" s="35">
        <f t="shared" si="100"/>
        <v>3205</v>
      </c>
      <c r="BE36" s="35">
        <f t="shared" si="101"/>
        <v>4250</v>
      </c>
      <c r="BF36" s="35">
        <f t="shared" si="102"/>
        <v>0</v>
      </c>
      <c r="BG36" s="33" t="str">
        <f t="shared" si="103"/>
        <v/>
      </c>
      <c r="BH36" s="28"/>
      <c r="BI36" s="28"/>
      <c r="BJ36" s="51" t="s">
        <v>16</v>
      </c>
      <c r="BK36" s="1" t="s">
        <v>3</v>
      </c>
      <c r="BL36" s="51" t="s">
        <v>155</v>
      </c>
    </row>
    <row r="37" spans="1:65" ht="18.95" customHeight="1" x14ac:dyDescent="0.25">
      <c r="A37" s="32">
        <v>368</v>
      </c>
      <c r="B37" s="124"/>
      <c r="C37" s="28"/>
      <c r="D37" s="51" t="s">
        <v>13</v>
      </c>
      <c r="E37" s="28"/>
      <c r="F37" s="1" t="s">
        <v>15</v>
      </c>
      <c r="G37" s="131" t="s">
        <v>195</v>
      </c>
      <c r="H37" s="56" t="s">
        <v>156</v>
      </c>
      <c r="I37" s="65" t="str">
        <f t="shared" si="104"/>
        <v>Resin Tissue cover</v>
      </c>
      <c r="J37" s="133" t="s">
        <v>166</v>
      </c>
      <c r="K37" s="133" t="s">
        <v>166</v>
      </c>
      <c r="L37" s="51" t="s">
        <v>175</v>
      </c>
      <c r="M37" s="137" t="s">
        <v>168</v>
      </c>
      <c r="N37" s="28"/>
      <c r="O37" s="28"/>
      <c r="P37" s="120" t="s">
        <v>241</v>
      </c>
      <c r="Q37" s="28"/>
      <c r="R37" s="1" t="s">
        <v>17</v>
      </c>
      <c r="S37" s="1"/>
      <c r="T37" s="87">
        <v>4.97</v>
      </c>
      <c r="U37" s="1" t="s">
        <v>4</v>
      </c>
      <c r="V37" s="126"/>
      <c r="W37" s="127"/>
      <c r="X37" s="127"/>
      <c r="Y37" s="127"/>
      <c r="Z37" s="68">
        <v>16</v>
      </c>
      <c r="AA37" s="68">
        <v>16</v>
      </c>
      <c r="AB37" s="68">
        <v>18</v>
      </c>
      <c r="AC37" s="29">
        <v>10</v>
      </c>
      <c r="AD37" s="110">
        <v>1</v>
      </c>
      <c r="AE37" s="46">
        <f t="shared" si="89"/>
        <v>5.0000000000000001E-3</v>
      </c>
      <c r="AF37" s="38">
        <v>63</v>
      </c>
      <c r="AG37" s="34">
        <f t="shared" si="90"/>
        <v>12600</v>
      </c>
      <c r="AH37" s="39">
        <v>2200</v>
      </c>
      <c r="AI37" s="35">
        <f t="shared" si="91"/>
        <v>0.17</v>
      </c>
      <c r="AJ37" s="100" t="s">
        <v>192</v>
      </c>
      <c r="AK37" s="93">
        <v>3.4000000000000002E-2</v>
      </c>
      <c r="AL37" s="31">
        <f t="shared" si="105"/>
        <v>0.33400000000000002</v>
      </c>
      <c r="AM37" s="35">
        <f t="shared" si="92"/>
        <v>1.66</v>
      </c>
      <c r="AN37" s="35">
        <f t="shared" si="93"/>
        <v>6.8</v>
      </c>
      <c r="AO37" s="36">
        <v>0</v>
      </c>
      <c r="AP37" s="35">
        <f t="shared" si="94"/>
        <v>0</v>
      </c>
      <c r="AQ37" s="31"/>
      <c r="AR37" s="35">
        <f t="shared" si="95"/>
        <v>0</v>
      </c>
      <c r="AS37" s="9"/>
      <c r="AT37" s="31"/>
      <c r="AU37" s="9"/>
      <c r="AV37" s="35">
        <f t="shared" si="96"/>
        <v>0</v>
      </c>
      <c r="AW37" s="35">
        <f t="shared" si="97"/>
        <v>6.8</v>
      </c>
      <c r="AX37" s="101">
        <f t="shared" si="98"/>
        <v>8.48E-2</v>
      </c>
      <c r="AY37" s="94">
        <v>7.43</v>
      </c>
      <c r="AZ37" s="28"/>
      <c r="BA37" s="37" t="str">
        <f t="shared" si="99"/>
        <v/>
      </c>
      <c r="BB37" s="9"/>
      <c r="BC37" s="53">
        <v>500</v>
      </c>
      <c r="BD37" s="35">
        <f t="shared" si="100"/>
        <v>3400</v>
      </c>
      <c r="BE37" s="35">
        <f t="shared" si="101"/>
        <v>3715</v>
      </c>
      <c r="BF37" s="35">
        <f t="shared" si="102"/>
        <v>0</v>
      </c>
      <c r="BG37" s="33" t="str">
        <f t="shared" si="103"/>
        <v/>
      </c>
      <c r="BH37" s="28"/>
      <c r="BI37" s="28"/>
      <c r="BJ37" s="51" t="s">
        <v>16</v>
      </c>
      <c r="BK37" s="1" t="s">
        <v>3</v>
      </c>
      <c r="BL37" s="51" t="s">
        <v>155</v>
      </c>
    </row>
    <row r="38" spans="1:65" ht="18.95" customHeight="1" x14ac:dyDescent="0.25">
      <c r="A38" s="32">
        <v>369</v>
      </c>
      <c r="B38" s="125"/>
      <c r="C38" s="28"/>
      <c r="D38" s="51" t="s">
        <v>13</v>
      </c>
      <c r="E38" s="28"/>
      <c r="F38" s="1" t="s">
        <v>15</v>
      </c>
      <c r="G38" s="131" t="s">
        <v>195</v>
      </c>
      <c r="H38" s="56" t="s">
        <v>142</v>
      </c>
      <c r="I38" s="65" t="str">
        <f t="shared" si="104"/>
        <v>Resin Wastebasket</v>
      </c>
      <c r="J38" s="133" t="s">
        <v>166</v>
      </c>
      <c r="K38" s="133" t="s">
        <v>166</v>
      </c>
      <c r="L38" s="51" t="s">
        <v>128</v>
      </c>
      <c r="M38" s="137" t="s">
        <v>168</v>
      </c>
      <c r="N38" s="28"/>
      <c r="O38" s="28"/>
      <c r="P38" s="120" t="s">
        <v>242</v>
      </c>
      <c r="Q38" s="28"/>
      <c r="R38" s="1" t="s">
        <v>17</v>
      </c>
      <c r="S38" s="1"/>
      <c r="T38" s="98">
        <v>4.87</v>
      </c>
      <c r="U38" s="1" t="s">
        <v>4</v>
      </c>
      <c r="V38" s="126"/>
      <c r="W38" s="127"/>
      <c r="X38" s="127"/>
      <c r="Y38" s="127"/>
      <c r="Z38" s="74">
        <v>21</v>
      </c>
      <c r="AA38" s="74">
        <v>21</v>
      </c>
      <c r="AB38" s="74">
        <v>27.5</v>
      </c>
      <c r="AC38" s="29">
        <v>10</v>
      </c>
      <c r="AD38" s="110">
        <v>1</v>
      </c>
      <c r="AE38" s="46">
        <f t="shared" si="89"/>
        <v>1.2E-2</v>
      </c>
      <c r="AF38" s="38">
        <v>63</v>
      </c>
      <c r="AG38" s="34">
        <f t="shared" si="90"/>
        <v>5250</v>
      </c>
      <c r="AH38" s="39">
        <v>2200</v>
      </c>
      <c r="AI38" s="35">
        <f t="shared" si="91"/>
        <v>0.42</v>
      </c>
      <c r="AJ38" s="100" t="s">
        <v>192</v>
      </c>
      <c r="AK38" s="93">
        <v>3.4000000000000002E-2</v>
      </c>
      <c r="AL38" s="31">
        <f t="shared" si="105"/>
        <v>0.33400000000000002</v>
      </c>
      <c r="AM38" s="35">
        <f t="shared" si="92"/>
        <v>1.63</v>
      </c>
      <c r="AN38" s="35">
        <f t="shared" si="93"/>
        <v>6.92</v>
      </c>
      <c r="AO38" s="36">
        <v>0</v>
      </c>
      <c r="AP38" s="35">
        <f t="shared" si="94"/>
        <v>0</v>
      </c>
      <c r="AQ38" s="31"/>
      <c r="AR38" s="35">
        <f t="shared" si="95"/>
        <v>0</v>
      </c>
      <c r="AS38" s="9"/>
      <c r="AT38" s="31"/>
      <c r="AU38" s="9"/>
      <c r="AV38" s="35">
        <f t="shared" si="96"/>
        <v>0</v>
      </c>
      <c r="AW38" s="35">
        <f t="shared" si="97"/>
        <v>6.92</v>
      </c>
      <c r="AX38" s="37">
        <f t="shared" si="98"/>
        <v>0.42809999999999998</v>
      </c>
      <c r="AY38" s="94">
        <v>12.1</v>
      </c>
      <c r="AZ38" s="28"/>
      <c r="BA38" s="37" t="str">
        <f t="shared" si="99"/>
        <v/>
      </c>
      <c r="BB38" s="9"/>
      <c r="BC38" s="53">
        <v>500</v>
      </c>
      <c r="BD38" s="35">
        <f t="shared" si="100"/>
        <v>3460</v>
      </c>
      <c r="BE38" s="35">
        <f t="shared" si="101"/>
        <v>6050</v>
      </c>
      <c r="BF38" s="35">
        <f t="shared" si="102"/>
        <v>0</v>
      </c>
      <c r="BG38" s="33" t="str">
        <f t="shared" si="103"/>
        <v/>
      </c>
      <c r="BH38" s="28"/>
      <c r="BI38" s="28"/>
      <c r="BJ38" s="51" t="s">
        <v>16</v>
      </c>
      <c r="BK38" s="1" t="s">
        <v>3</v>
      </c>
      <c r="BL38" s="51" t="s">
        <v>155</v>
      </c>
    </row>
    <row r="39" spans="1:65" ht="18.95" customHeight="1" x14ac:dyDescent="0.25">
      <c r="A39" s="32">
        <v>402</v>
      </c>
      <c r="B39" s="123"/>
      <c r="C39" s="28"/>
      <c r="D39" s="50" t="s">
        <v>9</v>
      </c>
      <c r="E39" s="28"/>
      <c r="F39" s="1" t="s">
        <v>15</v>
      </c>
      <c r="G39" s="130" t="s">
        <v>176</v>
      </c>
      <c r="H39" s="49" t="s">
        <v>177</v>
      </c>
      <c r="I39" s="51" t="s">
        <v>203</v>
      </c>
      <c r="J39" s="49" t="s">
        <v>83</v>
      </c>
      <c r="K39" s="49" t="s">
        <v>83</v>
      </c>
      <c r="L39" s="49" t="s">
        <v>178</v>
      </c>
      <c r="M39" s="133" t="s">
        <v>125</v>
      </c>
      <c r="N39" s="28"/>
      <c r="O39" s="28"/>
      <c r="P39" s="120" t="s">
        <v>243</v>
      </c>
      <c r="Q39" s="28"/>
      <c r="R39" s="1" t="s">
        <v>17</v>
      </c>
      <c r="S39" s="1"/>
      <c r="T39" s="87">
        <v>2.14</v>
      </c>
      <c r="U39" s="1" t="s">
        <v>4</v>
      </c>
      <c r="V39" s="126" t="s">
        <v>179</v>
      </c>
      <c r="W39" s="122">
        <v>23.5</v>
      </c>
      <c r="X39" s="122">
        <v>23</v>
      </c>
      <c r="Y39" s="122">
        <v>26</v>
      </c>
      <c r="Z39" s="80">
        <v>16</v>
      </c>
      <c r="AA39" s="80">
        <v>8</v>
      </c>
      <c r="AB39" s="80">
        <v>19</v>
      </c>
      <c r="AC39" s="29">
        <v>10</v>
      </c>
      <c r="AD39" s="111">
        <v>2</v>
      </c>
      <c r="AE39" s="46">
        <f t="shared" ref="AE39:AE42" si="106">IF(Z39="","",Z39*AA39*AB39/1000000)</f>
        <v>2E-3</v>
      </c>
      <c r="AF39" s="38">
        <v>63</v>
      </c>
      <c r="AG39" s="34">
        <f t="shared" ref="AG39:AG42" si="107">IF(AD39="","",AF39/AE39*AD39)</f>
        <v>63000</v>
      </c>
      <c r="AH39" s="39">
        <v>2200</v>
      </c>
      <c r="AI39" s="35">
        <f t="shared" ref="AI39:AI42" si="108">IF(ISERROR(AH39/AG39),"",AH39/AG39)</f>
        <v>0.03</v>
      </c>
      <c r="AJ39" s="84" t="s">
        <v>185</v>
      </c>
      <c r="AK39" s="102">
        <v>1.7999999999999999E-2</v>
      </c>
      <c r="AL39" s="31">
        <f>AK39+30%</f>
        <v>0.318</v>
      </c>
      <c r="AM39" s="35">
        <f t="shared" ref="AM39:AM42" si="109">IF(ISERROR(T39*AL39),"",T39*AL39)</f>
        <v>0.68</v>
      </c>
      <c r="AN39" s="35">
        <f t="shared" ref="AN39:AN42" si="110">IF(ISERROR(T39+AI39+AM39),"",T39+AI39+AM39)</f>
        <v>2.85</v>
      </c>
      <c r="AO39" s="36">
        <v>0</v>
      </c>
      <c r="AP39" s="35">
        <f t="shared" ref="AP39:AP42" si="111">IF(ISERROR(AY39*AO39),"",AY39*AO39)</f>
        <v>0</v>
      </c>
      <c r="AQ39" s="31"/>
      <c r="AR39" s="35">
        <f t="shared" ref="AR39:AR42" si="112">IF(ISERROR(AY39*AQ39),"",AY39*AQ39)</f>
        <v>0</v>
      </c>
      <c r="AS39" s="9"/>
      <c r="AT39" s="31"/>
      <c r="AU39" s="9"/>
      <c r="AV39" s="35">
        <f t="shared" ref="AV39:AV42" si="113">IF(ISERROR(AP39+AR39+AU39),"",AP39+AR39+AU39)</f>
        <v>0</v>
      </c>
      <c r="AW39" s="35">
        <f t="shared" ref="AW39:AW42" si="114">IF(ISERROR(AN39+AV39),"",AN39+AV39)</f>
        <v>2.85</v>
      </c>
      <c r="AX39" s="37">
        <f t="shared" ref="AX39:AX42" si="115">IF(ISERROR((AY39-AW39)/AY39),"",(AY39-AW39)/AY39)</f>
        <v>0.31819999999999998</v>
      </c>
      <c r="AY39" s="94">
        <v>4.18</v>
      </c>
      <c r="AZ39" s="28"/>
      <c r="BA39" s="37" t="str">
        <f t="shared" ref="BA39:BA42" si="116">IF(ISERROR((AZ39-AY39)/AZ39),"",(AZ39-AY39)/AZ39)</f>
        <v/>
      </c>
      <c r="BB39" s="9"/>
      <c r="BC39" s="66">
        <v>1200</v>
      </c>
      <c r="BD39" s="35">
        <f t="shared" ref="BD39:BD42" si="117">IF(ISERROR(AW39*BC39),"",AW39*BC39)</f>
        <v>3420</v>
      </c>
      <c r="BE39" s="35">
        <f t="shared" ref="BE39:BE42" si="118">IF(ISERROR(AY39*BC39),"",AY39*BC39)</f>
        <v>5016</v>
      </c>
      <c r="BF39" s="35">
        <f t="shared" ref="BF39:BF42" si="119">IF(ISERROR(AZ39*BC39),"",AZ39*BC39)</f>
        <v>0</v>
      </c>
      <c r="BG39" s="33">
        <f t="shared" ref="BG39:BG42" si="120">IF(W39="","",W39*X39*Y39/1000000/AD39*BC39)</f>
        <v>8.43</v>
      </c>
      <c r="BH39" s="28"/>
      <c r="BI39" s="28"/>
      <c r="BJ39" s="54" t="s">
        <v>16</v>
      </c>
      <c r="BK39" s="1" t="s">
        <v>3</v>
      </c>
      <c r="BL39" s="51" t="s">
        <v>84</v>
      </c>
      <c r="BM39" s="4" t="s">
        <v>197</v>
      </c>
    </row>
    <row r="40" spans="1:65" ht="18.95" customHeight="1" x14ac:dyDescent="0.25">
      <c r="A40" s="32">
        <v>403</v>
      </c>
      <c r="B40" s="124"/>
      <c r="C40" s="28"/>
      <c r="D40" s="50" t="s">
        <v>9</v>
      </c>
      <c r="E40" s="28"/>
      <c r="F40" s="1" t="s">
        <v>15</v>
      </c>
      <c r="G40" s="130"/>
      <c r="H40" s="49" t="s">
        <v>180</v>
      </c>
      <c r="I40" s="51" t="s">
        <v>205</v>
      </c>
      <c r="J40" s="49" t="s">
        <v>83</v>
      </c>
      <c r="K40" s="49" t="s">
        <v>83</v>
      </c>
      <c r="L40" s="49" t="s">
        <v>181</v>
      </c>
      <c r="M40" s="133" t="s">
        <v>125</v>
      </c>
      <c r="N40" s="28"/>
      <c r="O40" s="28"/>
      <c r="P40" s="120" t="s">
        <v>244</v>
      </c>
      <c r="Q40" s="28"/>
      <c r="R40" s="1" t="s">
        <v>17</v>
      </c>
      <c r="S40" s="1"/>
      <c r="T40" s="87">
        <v>2.08</v>
      </c>
      <c r="U40" s="1" t="s">
        <v>4</v>
      </c>
      <c r="V40" s="126"/>
      <c r="W40" s="122"/>
      <c r="X40" s="122"/>
      <c r="Y40" s="122"/>
      <c r="Z40" s="80">
        <v>8</v>
      </c>
      <c r="AA40" s="80">
        <v>8</v>
      </c>
      <c r="AB40" s="80">
        <v>12</v>
      </c>
      <c r="AC40" s="29">
        <v>10</v>
      </c>
      <c r="AD40" s="111">
        <v>1</v>
      </c>
      <c r="AE40" s="46">
        <f t="shared" si="106"/>
        <v>1E-3</v>
      </c>
      <c r="AF40" s="38">
        <v>63</v>
      </c>
      <c r="AG40" s="34">
        <f t="shared" si="107"/>
        <v>63000</v>
      </c>
      <c r="AH40" s="39">
        <v>2200</v>
      </c>
      <c r="AI40" s="35">
        <f t="shared" si="108"/>
        <v>0.03</v>
      </c>
      <c r="AJ40" s="84" t="s">
        <v>196</v>
      </c>
      <c r="AK40" s="102">
        <v>0.3</v>
      </c>
      <c r="AL40" s="31">
        <f t="shared" ref="AL40:AL42" si="121">AK40+30%</f>
        <v>0.6</v>
      </c>
      <c r="AM40" s="35">
        <f t="shared" si="109"/>
        <v>1.25</v>
      </c>
      <c r="AN40" s="35">
        <f t="shared" si="110"/>
        <v>3.36</v>
      </c>
      <c r="AO40" s="36">
        <v>0</v>
      </c>
      <c r="AP40" s="35">
        <f t="shared" si="111"/>
        <v>0</v>
      </c>
      <c r="AQ40" s="31"/>
      <c r="AR40" s="35">
        <f t="shared" si="112"/>
        <v>0</v>
      </c>
      <c r="AS40" s="9"/>
      <c r="AT40" s="31"/>
      <c r="AU40" s="9"/>
      <c r="AV40" s="35">
        <f t="shared" si="113"/>
        <v>0</v>
      </c>
      <c r="AW40" s="35">
        <f t="shared" si="114"/>
        <v>3.36</v>
      </c>
      <c r="AX40" s="37">
        <f t="shared" si="115"/>
        <v>0.1273</v>
      </c>
      <c r="AY40" s="94">
        <v>3.85</v>
      </c>
      <c r="AZ40" s="28"/>
      <c r="BA40" s="37" t="str">
        <f t="shared" si="116"/>
        <v/>
      </c>
      <c r="BB40" s="9"/>
      <c r="BC40" s="66">
        <v>600</v>
      </c>
      <c r="BD40" s="35">
        <f t="shared" si="117"/>
        <v>2016</v>
      </c>
      <c r="BE40" s="35">
        <f t="shared" si="118"/>
        <v>2310</v>
      </c>
      <c r="BF40" s="35">
        <f t="shared" si="119"/>
        <v>0</v>
      </c>
      <c r="BG40" s="33" t="str">
        <f t="shared" si="120"/>
        <v/>
      </c>
      <c r="BH40" s="28"/>
      <c r="BI40" s="28"/>
      <c r="BJ40" s="54" t="s">
        <v>16</v>
      </c>
      <c r="BK40" s="1" t="s">
        <v>3</v>
      </c>
      <c r="BL40" s="51" t="s">
        <v>84</v>
      </c>
      <c r="BM40" s="4" t="s">
        <v>188</v>
      </c>
    </row>
    <row r="41" spans="1:65" ht="18.95" customHeight="1" x14ac:dyDescent="0.25">
      <c r="A41" s="32">
        <v>404</v>
      </c>
      <c r="B41" s="124"/>
      <c r="C41" s="28"/>
      <c r="D41" s="50" t="s">
        <v>9</v>
      </c>
      <c r="E41" s="28"/>
      <c r="F41" s="1" t="s">
        <v>15</v>
      </c>
      <c r="G41" s="130"/>
      <c r="H41" s="49" t="s">
        <v>85</v>
      </c>
      <c r="I41" s="51" t="s">
        <v>85</v>
      </c>
      <c r="J41" s="49" t="s">
        <v>83</v>
      </c>
      <c r="K41" s="49" t="s">
        <v>83</v>
      </c>
      <c r="L41" s="49" t="s">
        <v>182</v>
      </c>
      <c r="M41" s="133" t="s">
        <v>125</v>
      </c>
      <c r="N41" s="28"/>
      <c r="O41" s="28"/>
      <c r="P41" s="120" t="s">
        <v>245</v>
      </c>
      <c r="Q41" s="28"/>
      <c r="R41" s="1" t="s">
        <v>17</v>
      </c>
      <c r="S41" s="1"/>
      <c r="T41" s="87">
        <v>1.56</v>
      </c>
      <c r="U41" s="1" t="s">
        <v>4</v>
      </c>
      <c r="V41" s="126"/>
      <c r="W41" s="122"/>
      <c r="X41" s="122"/>
      <c r="Y41" s="122"/>
      <c r="Z41" s="80">
        <v>8</v>
      </c>
      <c r="AA41" s="80">
        <v>8</v>
      </c>
      <c r="AB41" s="80">
        <v>11</v>
      </c>
      <c r="AC41" s="29">
        <v>10</v>
      </c>
      <c r="AD41" s="111">
        <v>1</v>
      </c>
      <c r="AE41" s="46">
        <f t="shared" si="106"/>
        <v>1E-3</v>
      </c>
      <c r="AF41" s="38">
        <v>63</v>
      </c>
      <c r="AG41" s="34">
        <f t="shared" si="107"/>
        <v>63000</v>
      </c>
      <c r="AH41" s="39">
        <v>2200</v>
      </c>
      <c r="AI41" s="35">
        <f t="shared" si="108"/>
        <v>0.03</v>
      </c>
      <c r="AJ41" s="84" t="s">
        <v>196</v>
      </c>
      <c r="AK41" s="102">
        <v>0.3</v>
      </c>
      <c r="AL41" s="31">
        <f t="shared" si="121"/>
        <v>0.6</v>
      </c>
      <c r="AM41" s="35">
        <f t="shared" si="109"/>
        <v>0.94</v>
      </c>
      <c r="AN41" s="35">
        <f t="shared" si="110"/>
        <v>2.5299999999999998</v>
      </c>
      <c r="AO41" s="36">
        <v>0</v>
      </c>
      <c r="AP41" s="35">
        <f t="shared" si="111"/>
        <v>0</v>
      </c>
      <c r="AQ41" s="31"/>
      <c r="AR41" s="35">
        <f t="shared" si="112"/>
        <v>0</v>
      </c>
      <c r="AS41" s="9"/>
      <c r="AT41" s="31"/>
      <c r="AU41" s="9"/>
      <c r="AV41" s="35">
        <f t="shared" si="113"/>
        <v>0</v>
      </c>
      <c r="AW41" s="35">
        <f t="shared" si="114"/>
        <v>2.5299999999999998</v>
      </c>
      <c r="AX41" s="37">
        <f t="shared" si="115"/>
        <v>0.34289999999999998</v>
      </c>
      <c r="AY41" s="94">
        <v>3.85</v>
      </c>
      <c r="AZ41" s="28"/>
      <c r="BA41" s="37" t="str">
        <f t="shared" si="116"/>
        <v/>
      </c>
      <c r="BB41" s="9"/>
      <c r="BC41" s="66">
        <v>600</v>
      </c>
      <c r="BD41" s="35">
        <f t="shared" si="117"/>
        <v>1518</v>
      </c>
      <c r="BE41" s="35">
        <f t="shared" si="118"/>
        <v>2310</v>
      </c>
      <c r="BF41" s="35">
        <f t="shared" si="119"/>
        <v>0</v>
      </c>
      <c r="BG41" s="33" t="str">
        <f t="shared" si="120"/>
        <v/>
      </c>
      <c r="BH41" s="28"/>
      <c r="BI41" s="28"/>
      <c r="BJ41" s="54" t="s">
        <v>16</v>
      </c>
      <c r="BK41" s="1" t="s">
        <v>3</v>
      </c>
      <c r="BL41" s="51" t="s">
        <v>84</v>
      </c>
    </row>
    <row r="42" spans="1:65" ht="18.95" customHeight="1" x14ac:dyDescent="0.25">
      <c r="A42" s="32">
        <v>405</v>
      </c>
      <c r="B42" s="125"/>
      <c r="C42" s="28"/>
      <c r="D42" s="50" t="s">
        <v>9</v>
      </c>
      <c r="E42" s="28"/>
      <c r="F42" s="1" t="s">
        <v>15</v>
      </c>
      <c r="G42" s="130"/>
      <c r="H42" s="49" t="s">
        <v>183</v>
      </c>
      <c r="I42" s="51" t="s">
        <v>183</v>
      </c>
      <c r="J42" s="49" t="s">
        <v>83</v>
      </c>
      <c r="K42" s="49" t="s">
        <v>83</v>
      </c>
      <c r="L42" s="49" t="s">
        <v>184</v>
      </c>
      <c r="M42" s="133" t="s">
        <v>125</v>
      </c>
      <c r="N42" s="28"/>
      <c r="O42" s="28"/>
      <c r="P42" s="120" t="s">
        <v>246</v>
      </c>
      <c r="Q42" s="28"/>
      <c r="R42" s="1" t="s">
        <v>17</v>
      </c>
      <c r="S42" s="1"/>
      <c r="T42" s="87">
        <v>1.48</v>
      </c>
      <c r="U42" s="1" t="s">
        <v>4</v>
      </c>
      <c r="V42" s="126"/>
      <c r="W42" s="122"/>
      <c r="X42" s="122"/>
      <c r="Y42" s="122"/>
      <c r="Z42" s="80">
        <v>15</v>
      </c>
      <c r="AA42" s="80">
        <v>10</v>
      </c>
      <c r="AB42" s="80">
        <v>3</v>
      </c>
      <c r="AC42" s="29">
        <v>10</v>
      </c>
      <c r="AD42" s="111">
        <v>1</v>
      </c>
      <c r="AE42" s="85">
        <f t="shared" si="106"/>
        <v>5.0000000000000001E-4</v>
      </c>
      <c r="AF42" s="38">
        <v>63</v>
      </c>
      <c r="AG42" s="34">
        <f t="shared" si="107"/>
        <v>126000</v>
      </c>
      <c r="AH42" s="39">
        <v>2200</v>
      </c>
      <c r="AI42" s="35">
        <f t="shared" si="108"/>
        <v>0.02</v>
      </c>
      <c r="AJ42" s="84" t="s">
        <v>196</v>
      </c>
      <c r="AK42" s="102">
        <v>0.3</v>
      </c>
      <c r="AL42" s="31">
        <f t="shared" si="121"/>
        <v>0.6</v>
      </c>
      <c r="AM42" s="35">
        <f t="shared" si="109"/>
        <v>0.89</v>
      </c>
      <c r="AN42" s="35">
        <f t="shared" si="110"/>
        <v>2.39</v>
      </c>
      <c r="AO42" s="36">
        <v>0</v>
      </c>
      <c r="AP42" s="35">
        <f t="shared" si="111"/>
        <v>0</v>
      </c>
      <c r="AQ42" s="31"/>
      <c r="AR42" s="35">
        <f t="shared" si="112"/>
        <v>0</v>
      </c>
      <c r="AS42" s="9"/>
      <c r="AT42" s="31"/>
      <c r="AU42" s="9"/>
      <c r="AV42" s="35">
        <f t="shared" si="113"/>
        <v>0</v>
      </c>
      <c r="AW42" s="35">
        <f t="shared" si="114"/>
        <v>2.39</v>
      </c>
      <c r="AX42" s="37">
        <f t="shared" si="115"/>
        <v>0.224</v>
      </c>
      <c r="AY42" s="94">
        <v>3.08</v>
      </c>
      <c r="AZ42" s="28"/>
      <c r="BA42" s="37" t="str">
        <f t="shared" si="116"/>
        <v/>
      </c>
      <c r="BB42" s="9"/>
      <c r="BC42" s="66">
        <v>600</v>
      </c>
      <c r="BD42" s="35">
        <f t="shared" si="117"/>
        <v>1434</v>
      </c>
      <c r="BE42" s="35">
        <f t="shared" si="118"/>
        <v>1848</v>
      </c>
      <c r="BF42" s="35">
        <f t="shared" si="119"/>
        <v>0</v>
      </c>
      <c r="BG42" s="33" t="str">
        <f t="shared" si="120"/>
        <v/>
      </c>
      <c r="BH42" s="28"/>
      <c r="BI42" s="28"/>
      <c r="BJ42" s="54" t="s">
        <v>16</v>
      </c>
      <c r="BK42" s="1" t="s">
        <v>3</v>
      </c>
      <c r="BL42" s="51" t="s">
        <v>84</v>
      </c>
    </row>
    <row r="45" spans="1:65" ht="21" x14ac:dyDescent="0.35">
      <c r="AR45" s="104"/>
      <c r="AS45" s="104"/>
      <c r="AT45" s="105"/>
      <c r="AU45" s="104"/>
      <c r="AV45" s="104"/>
      <c r="AW45" s="104"/>
      <c r="AX45" s="106" t="e">
        <f>(BE45-BD45)/BE45</f>
        <v>#REF!</v>
      </c>
      <c r="AY45" s="107"/>
      <c r="AZ45" s="108"/>
      <c r="BA45" s="108"/>
      <c r="BB45" s="104"/>
      <c r="BC45" s="108"/>
      <c r="BD45" s="104" t="e">
        <f>#REF!+#REF!+#REF!+#REF!+#REF!+#REF!+#REF!+#REF!+#REF!+#REF!+#REF!+#REF!+#REF!+#REF!+#REF!</f>
        <v>#REF!</v>
      </c>
      <c r="BE45" s="104" t="e">
        <f>#REF!+#REF!+#REF!+#REF!+#REF!+#REF!+#REF!+#REF!+#REF!+#REF!+#REF!+#REF!+#REF!+#REF!+#REF!</f>
        <v>#REF!</v>
      </c>
      <c r="BF45" s="104"/>
    </row>
  </sheetData>
  <sheetProtection insertRows="0" deleteRows="0" sort="0"/>
  <protectedRanges>
    <protectedRange sqref="AL4:AL6 AL23:AL27 E26:F27 E2:F6 AJ7:AL12 Q2:U25 AM2:AX12 AZ2:BA12 F7:F25 B2:C27 N2:N27 AM13:AY27 R26:U27 AJ26:AJ38 AI2:AI42 BG2:BG42 AE2:AG42 BA13:BA42 A2:A42 R28:S42 AM28:AP42 U28:U42 F28:F42 AR28:AR42 AV28:AX42 AC2:AC42" name="Range1"/>
    <protectedRange sqref="AH2:AH42" name="Range1_3"/>
    <protectedRange sqref="BB2:BB27" name="Range1_7"/>
    <protectedRange sqref="O2:O27" name="Range1_8"/>
    <protectedRange sqref="D25" name="Range1_1_1"/>
    <protectedRange sqref="D2:D6 D13:D24" name="Range1_15"/>
    <protectedRange sqref="D28" name="Range1_23"/>
    <protectedRange sqref="G25" name="Range1_1_2"/>
    <protectedRange sqref="G39:G42" name="Range1_4_2"/>
    <protectedRange sqref="G7:G12" name="Range1_3_1"/>
    <protectedRange sqref="G2:G6 G13:G24" name="Range1_15_1"/>
    <protectedRange sqref="G28" name="Range1_23_1"/>
    <protectedRange sqref="H25" name="Range1_1_3"/>
    <protectedRange sqref="H39:H42 H12" name="Range1_4_3"/>
    <protectedRange sqref="H7:H8" name="Range1_3_1_1"/>
    <protectedRange sqref="H2:H6 H13:H24" name="Range1_15_2"/>
    <protectedRange sqref="I25" name="Range1_1_4"/>
    <protectedRange sqref="I12 I39:I42" name="Range1_4_4"/>
    <protectedRange sqref="I7:I8" name="Range1_3_1_2"/>
    <protectedRange sqref="I2:I3" name="Range1_15_3"/>
    <protectedRange sqref="J25:K25" name="Range1_1_5"/>
    <protectedRange sqref="J39:K42 J12:K12" name="Range1_4_5"/>
    <protectedRange sqref="J7:K8" name="Range1_3_1_3"/>
    <protectedRange sqref="J2:K6 J13:K24" name="Range1_15_4"/>
    <protectedRange sqref="J28:K28" name="Range1_23_4"/>
    <protectedRange sqref="L25" name="Range1_1_6"/>
    <protectedRange sqref="L39 L12" name="Range1_4_6"/>
    <protectedRange sqref="L7:L8" name="Range1_3_1_4"/>
    <protectedRange sqref="L2:L6 L13:L24" name="Range1_15_5"/>
    <protectedRange sqref="M25" name="Range1_1_7"/>
    <protectedRange sqref="M39:M42" name="Range1_4_7"/>
    <protectedRange sqref="M7:M8" name="Range1_3_1_5"/>
    <protectedRange sqref="M2:M6 M13:M24" name="Range1_15_6"/>
    <protectedRange sqref="V25" name="Range1_1_8"/>
    <protectedRange sqref="V12 V39:V42" name="Range1_4_8"/>
    <protectedRange sqref="V7:V8" name="Range1_3_1_6"/>
    <protectedRange sqref="V2:V6 V13:V24" name="Range1_15_7"/>
    <protectedRange sqref="V28" name="Range1_23_7"/>
    <protectedRange sqref="W25:Y25" name="Range1_1_9"/>
    <protectedRange sqref="W39:Y42 W12:Y12" name="Range1_4_9"/>
    <protectedRange sqref="W7:Y8" name="Range1_3_1_7"/>
    <protectedRange sqref="W2:Y3" name="Range1_15_8"/>
    <protectedRange sqref="W28:Y28" name="Range1_23_8"/>
    <protectedRange sqref="Z25:AB25" name="Range1_1_10"/>
    <protectedRange sqref="Z39:AB42 Z12:AB12" name="Range1_4_10"/>
    <protectedRange sqref="Z7:AB8" name="Range1_3_1_8"/>
    <protectedRange sqref="Z2:AB6 Z13:AB24" name="Range1_15_9"/>
    <protectedRange sqref="Z28:AB28" name="Range1_23_9"/>
    <protectedRange sqref="AD25" name="Range1_1_11"/>
    <protectedRange sqref="AD2:AD6 AD14:AD24" name="Range1_15_10"/>
    <protectedRange sqref="BC25" name="Range1_1_12"/>
    <protectedRange sqref="BC7:BC8" name="Range1_3_1_9"/>
    <protectedRange sqref="BC2:BC6 BC14:BC22" name="Range1_15_11"/>
    <protectedRange sqref="AJ23:AJ24" name="Range1_4_1_1_1"/>
    <protectedRange sqref="AJ4:AJ6" name="Range1_4_1_1_3"/>
    <protectedRange sqref="AL2:AL3 AL13:AL22" name="Range1_4_13"/>
    <protectedRange sqref="AJ2:AJ3 AJ25 AJ13:AJ22" name="Range1_4_1_1_2"/>
    <protectedRange sqref="E7:E12" name="Range1_2"/>
    <protectedRange sqref="E13:E22" name="Range1_4"/>
    <protectedRange sqref="E23:E24" name="Range1_5"/>
    <protectedRange sqref="E25" name="Range1_6"/>
    <protectedRange sqref="Q26:Q27" name="Range1_11"/>
    <protectedRange sqref="P7:P22" name="Range1_9_1"/>
  </protectedRanges>
  <mergeCells count="46">
    <mergeCell ref="AA2:AA3"/>
    <mergeCell ref="AB2:AB3"/>
    <mergeCell ref="Y2:Y3"/>
    <mergeCell ref="B2:B3"/>
    <mergeCell ref="V2:V3"/>
    <mergeCell ref="W2:W3"/>
    <mergeCell ref="X2:X3"/>
    <mergeCell ref="Z2:Z3"/>
    <mergeCell ref="Y7:Y12"/>
    <mergeCell ref="Y4:Y6"/>
    <mergeCell ref="Z5:Z6"/>
    <mergeCell ref="AA5:AA6"/>
    <mergeCell ref="AB5:AB6"/>
    <mergeCell ref="B7:B12"/>
    <mergeCell ref="V7:V12"/>
    <mergeCell ref="W7:W12"/>
    <mergeCell ref="X7:X12"/>
    <mergeCell ref="B4:B6"/>
    <mergeCell ref="V4:V6"/>
    <mergeCell ref="W4:W6"/>
    <mergeCell ref="X4:X6"/>
    <mergeCell ref="B23:B24"/>
    <mergeCell ref="V23:V24"/>
    <mergeCell ref="W23:W24"/>
    <mergeCell ref="X23:X24"/>
    <mergeCell ref="Y23:Y24"/>
    <mergeCell ref="B13:B22"/>
    <mergeCell ref="V13:V22"/>
    <mergeCell ref="W13:W22"/>
    <mergeCell ref="X13:X22"/>
    <mergeCell ref="Y13:Y22"/>
    <mergeCell ref="B26:B27"/>
    <mergeCell ref="V26:V27"/>
    <mergeCell ref="W26:W27"/>
    <mergeCell ref="X26:X27"/>
    <mergeCell ref="Y26:Y27"/>
    <mergeCell ref="B29:B38"/>
    <mergeCell ref="V29:V38"/>
    <mergeCell ref="W29:W38"/>
    <mergeCell ref="X29:X38"/>
    <mergeCell ref="Y29:Y38"/>
    <mergeCell ref="Y39:Y42"/>
    <mergeCell ref="B39:B42"/>
    <mergeCell ref="V39:V42"/>
    <mergeCell ref="W39:W42"/>
    <mergeCell ref="X39:X42"/>
  </mergeCells>
  <phoneticPr fontId="26" type="noConversion"/>
  <dataValidations count="1">
    <dataValidation type="list" allowBlank="1" showInputMessage="1" showErrorMessage="1" sqref="E2:E6 U2:U42 BK2:BK42 F2:F42" xr:uid="{43162FF8-19E1-46F1-B48C-1313F8D66695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LC12 -B-POE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2025-10-28T07:38:44Z</dcterms:modified>
</cp:coreProperties>
</file>