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D2789CA-D2D7-4F3B-8496-1DBA68AA09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mitment" sheetId="2" r:id="rId1"/>
    <sheet name="Item" sheetId="5" r:id="rId2"/>
    <sheet name="Internal Commitment" sheetId="6" r:id="rId3"/>
    <sheet name="ValueSelect" sheetId="4" r:id="rId4"/>
    <sheet name="Data" sheetId="3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4" hidden="1">Data!$A$1:$T$1</definedName>
    <definedName name="_xlnm._FilterDatabase" localSheetId="2" hidden="1">'Internal Commitment'!#REF!</definedName>
    <definedName name="_xlnm._FilterDatabase" localSheetId="3" hidden="1">ValueSelect!$D$1:$K$293</definedName>
    <definedName name="CATEGORY" localSheetId="2">[1]Sheet1!$DW$2:$DW$3</definedName>
    <definedName name="CATEGORY">[2]Sheet1!$DW$2:$DW$3</definedName>
    <definedName name="colour" localSheetId="2">[1]Sheet1!$EH$2:$EH$3</definedName>
    <definedName name="colour">[2]Sheet1!$EH$2:$EH$3</definedName>
    <definedName name="foam" localSheetId="2">[1]Sheet1!$EC$2:$EC$3</definedName>
    <definedName name="foam">[2]Sheet1!$EC$2:$EC$3</definedName>
    <definedName name="KD" localSheetId="2">[1]Sheet1!$DS$2:$DS$2</definedName>
    <definedName name="KD">[2]Sheet1!$DS$2:$DS$2</definedName>
    <definedName name="M" localSheetId="2">[1]Sheet1!$EA$2:$EA$3</definedName>
    <definedName name="M">[2]Sheet1!$EA$2:$EA$3</definedName>
    <definedName name="PACK" localSheetId="2">[1]Sheet1!$EE$2:$EE$3</definedName>
    <definedName name="PACK">[2]Sheet1!$EE$2:$EE$3</definedName>
    <definedName name="PORT_IFF" localSheetId="2">[3]a!$A$10:$B$35</definedName>
    <definedName name="PORT_IFF">#N/A</definedName>
    <definedName name="UNIT" localSheetId="2">[1]Sheet1!$EF$2:$EF$3</definedName>
    <definedName name="UNIT">[2]Sheet1!$EF$2:$EF$3</definedName>
    <definedName name="vlook">#REF!</definedName>
    <definedName name="wood" localSheetId="2">[1]Sheet1!$EG$2:$EG$3</definedName>
    <definedName name="wood">[2]Sheet1!$EG$2:$EG$3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2" l="1"/>
  <c r="D11" i="2"/>
  <c r="D10" i="2"/>
  <c r="B7" i="2"/>
  <c r="B6" i="2"/>
  <c r="D3" i="6"/>
  <c r="A13" i="6"/>
  <c r="I13" i="6"/>
  <c r="N13" i="6"/>
  <c r="O13" i="6" s="1"/>
  <c r="Q13" i="6" s="1"/>
  <c r="X13" i="6"/>
  <c r="Y13" i="6"/>
  <c r="AE13" i="6"/>
  <c r="I14" i="6"/>
  <c r="I20" i="6" s="1"/>
  <c r="I26" i="6" s="1"/>
  <c r="T26" i="6" s="1"/>
  <c r="N14" i="6"/>
  <c r="O14" i="6" s="1"/>
  <c r="Q14" i="6" s="1"/>
  <c r="X14" i="6"/>
  <c r="Y14" i="6"/>
  <c r="AE14" i="6"/>
  <c r="I15" i="6"/>
  <c r="N15" i="6"/>
  <c r="O15" i="6" s="1"/>
  <c r="Q15" i="6" s="1"/>
  <c r="X15" i="6"/>
  <c r="Y15" i="6"/>
  <c r="AE15" i="6"/>
  <c r="I16" i="6"/>
  <c r="I22" i="6" s="1"/>
  <c r="I28" i="6" s="1"/>
  <c r="T28" i="6" s="1"/>
  <c r="N16" i="6"/>
  <c r="O16" i="6" s="1"/>
  <c r="Q16" i="6" s="1"/>
  <c r="X16" i="6"/>
  <c r="Y16" i="6"/>
  <c r="AE16" i="6"/>
  <c r="I17" i="6"/>
  <c r="N17" i="6"/>
  <c r="O17" i="6" s="1"/>
  <c r="Q17" i="6" s="1"/>
  <c r="X17" i="6"/>
  <c r="Y17" i="6"/>
  <c r="AE17" i="6"/>
  <c r="I18" i="6"/>
  <c r="N18" i="6"/>
  <c r="O18" i="6" s="1"/>
  <c r="Q18" i="6" s="1"/>
  <c r="X18" i="6"/>
  <c r="Y18" i="6"/>
  <c r="AE18" i="6"/>
  <c r="N19" i="6"/>
  <c r="O19" i="6" s="1"/>
  <c r="Q19" i="6" s="1"/>
  <c r="X19" i="6"/>
  <c r="Y19" i="6"/>
  <c r="AE19" i="6"/>
  <c r="N20" i="6"/>
  <c r="O20" i="6" s="1"/>
  <c r="Q20" i="6" s="1"/>
  <c r="X20" i="6"/>
  <c r="Y20" i="6"/>
  <c r="AE20" i="6"/>
  <c r="N21" i="6"/>
  <c r="O21" i="6" s="1"/>
  <c r="Q21" i="6" s="1"/>
  <c r="X21" i="6"/>
  <c r="Y21" i="6"/>
  <c r="AE21" i="6"/>
  <c r="N22" i="6"/>
  <c r="O22" i="6" s="1"/>
  <c r="Q22" i="6" s="1"/>
  <c r="X22" i="6"/>
  <c r="Y22" i="6"/>
  <c r="AE22" i="6"/>
  <c r="N23" i="6"/>
  <c r="O23" i="6" s="1"/>
  <c r="Q23" i="6" s="1"/>
  <c r="X23" i="6"/>
  <c r="Y23" i="6"/>
  <c r="AE23" i="6"/>
  <c r="N24" i="6"/>
  <c r="O24" i="6" s="1"/>
  <c r="Q24" i="6" s="1"/>
  <c r="X24" i="6"/>
  <c r="Y24" i="6"/>
  <c r="AE24" i="6"/>
  <c r="N25" i="6"/>
  <c r="O25" i="6" s="1"/>
  <c r="Q25" i="6" s="1"/>
  <c r="X25" i="6"/>
  <c r="Y25" i="6"/>
  <c r="AE25" i="6"/>
  <c r="N26" i="6"/>
  <c r="O26" i="6" s="1"/>
  <c r="Q26" i="6" s="1"/>
  <c r="X26" i="6"/>
  <c r="Y26" i="6"/>
  <c r="AE26" i="6"/>
  <c r="N27" i="6"/>
  <c r="O27" i="6" s="1"/>
  <c r="Q27" i="6" s="1"/>
  <c r="X27" i="6"/>
  <c r="Y27" i="6"/>
  <c r="AE27" i="6"/>
  <c r="N28" i="6"/>
  <c r="O28" i="6" s="1"/>
  <c r="Q28" i="6" s="1"/>
  <c r="X28" i="6"/>
  <c r="Y28" i="6"/>
  <c r="AE28" i="6"/>
  <c r="N29" i="6"/>
  <c r="O29" i="6" s="1"/>
  <c r="Q29" i="6" s="1"/>
  <c r="X29" i="6"/>
  <c r="Y29" i="6"/>
  <c r="AE29" i="6"/>
  <c r="N30" i="6"/>
  <c r="O30" i="6" s="1"/>
  <c r="Q30" i="6" s="1"/>
  <c r="X30" i="6"/>
  <c r="Y30" i="6"/>
  <c r="AE30" i="6"/>
  <c r="N31" i="6"/>
  <c r="O31" i="6" s="1"/>
  <c r="Q31" i="6" s="1"/>
  <c r="X31" i="6"/>
  <c r="Y31" i="6"/>
  <c r="AE31" i="6"/>
  <c r="N32" i="6"/>
  <c r="O32" i="6" s="1"/>
  <c r="Q32" i="6" s="1"/>
  <c r="X32" i="6"/>
  <c r="Y32" i="6"/>
  <c r="AE32" i="6"/>
  <c r="N33" i="6"/>
  <c r="O33" i="6" s="1"/>
  <c r="Q33" i="6" s="1"/>
  <c r="X33" i="6"/>
  <c r="Y33" i="6"/>
  <c r="AE33" i="6"/>
  <c r="N34" i="6"/>
  <c r="O34" i="6" s="1"/>
  <c r="Q34" i="6" s="1"/>
  <c r="X34" i="6"/>
  <c r="Y34" i="6"/>
  <c r="AE34" i="6"/>
  <c r="N35" i="6"/>
  <c r="O35" i="6" s="1"/>
  <c r="Q35" i="6" s="1"/>
  <c r="X35" i="6"/>
  <c r="Y35" i="6"/>
  <c r="AE35" i="6"/>
  <c r="N36" i="6"/>
  <c r="O36" i="6" s="1"/>
  <c r="Q36" i="6" s="1"/>
  <c r="X36" i="6"/>
  <c r="Y36" i="6"/>
  <c r="AE36" i="6"/>
  <c r="N37" i="6"/>
  <c r="O37" i="6" s="1"/>
  <c r="Q37" i="6" s="1"/>
  <c r="X37" i="6"/>
  <c r="Y37" i="6"/>
  <c r="AE37" i="6"/>
  <c r="N38" i="6"/>
  <c r="O38" i="6" s="1"/>
  <c r="Q38" i="6" s="1"/>
  <c r="X38" i="6"/>
  <c r="Y38" i="6"/>
  <c r="AE38" i="6"/>
  <c r="N39" i="6"/>
  <c r="O39" i="6" s="1"/>
  <c r="Q39" i="6" s="1"/>
  <c r="X39" i="6"/>
  <c r="Y39" i="6"/>
  <c r="AE39" i="6"/>
  <c r="N40" i="6"/>
  <c r="O40" i="6" s="1"/>
  <c r="Q40" i="6" s="1"/>
  <c r="X40" i="6"/>
  <c r="Y40" i="6"/>
  <c r="AE40" i="6"/>
  <c r="N41" i="6"/>
  <c r="O41" i="6" s="1"/>
  <c r="Q41" i="6" s="1"/>
  <c r="X41" i="6"/>
  <c r="Y41" i="6"/>
  <c r="AE41" i="6"/>
  <c r="N42" i="6"/>
  <c r="O42" i="6" s="1"/>
  <c r="Q42" i="6" s="1"/>
  <c r="X42" i="6"/>
  <c r="Y42" i="6"/>
  <c r="AE42" i="6"/>
  <c r="AD43" i="6"/>
  <c r="A46" i="6"/>
  <c r="N46" i="6"/>
  <c r="O46" i="6" s="1"/>
  <c r="Q46" i="6" s="1"/>
  <c r="X46" i="6"/>
  <c r="Y46" i="6"/>
  <c r="AE46" i="6"/>
  <c r="N47" i="6"/>
  <c r="O47" i="6" s="1"/>
  <c r="Q47" i="6" s="1"/>
  <c r="X47" i="6"/>
  <c r="Y47" i="6"/>
  <c r="AE47" i="6"/>
  <c r="N48" i="6"/>
  <c r="O48" i="6" s="1"/>
  <c r="Q48" i="6" s="1"/>
  <c r="X48" i="6"/>
  <c r="Y48" i="6"/>
  <c r="AE48" i="6"/>
  <c r="N49" i="6"/>
  <c r="O49" i="6" s="1"/>
  <c r="Q49" i="6" s="1"/>
  <c r="X49" i="6"/>
  <c r="Y49" i="6"/>
  <c r="AE49" i="6"/>
  <c r="N50" i="6"/>
  <c r="O50" i="6" s="1"/>
  <c r="Q50" i="6" s="1"/>
  <c r="X50" i="6"/>
  <c r="Y50" i="6"/>
  <c r="AE50" i="6"/>
  <c r="N51" i="6"/>
  <c r="O51" i="6" s="1"/>
  <c r="Q51" i="6" s="1"/>
  <c r="X51" i="6"/>
  <c r="Y51" i="6"/>
  <c r="AE51" i="6"/>
  <c r="N52" i="6"/>
  <c r="O52" i="6" s="1"/>
  <c r="Q52" i="6" s="1"/>
  <c r="X52" i="6"/>
  <c r="Y52" i="6"/>
  <c r="AE52" i="6"/>
  <c r="N53" i="6"/>
  <c r="O53" i="6" s="1"/>
  <c r="Q53" i="6" s="1"/>
  <c r="X53" i="6"/>
  <c r="Y53" i="6"/>
  <c r="AE53" i="6"/>
  <c r="N54" i="6"/>
  <c r="O54" i="6" s="1"/>
  <c r="Q54" i="6" s="1"/>
  <c r="X54" i="6"/>
  <c r="Y54" i="6"/>
  <c r="AE54" i="6"/>
  <c r="N55" i="6"/>
  <c r="O55" i="6" s="1"/>
  <c r="Q55" i="6" s="1"/>
  <c r="X55" i="6"/>
  <c r="Y55" i="6"/>
  <c r="AE55" i="6"/>
  <c r="N56" i="6"/>
  <c r="O56" i="6" s="1"/>
  <c r="Q56" i="6" s="1"/>
  <c r="X56" i="6"/>
  <c r="Y56" i="6"/>
  <c r="AE56" i="6"/>
  <c r="N57" i="6"/>
  <c r="O57" i="6" s="1"/>
  <c r="Q57" i="6" s="1"/>
  <c r="X57" i="6"/>
  <c r="Y57" i="6"/>
  <c r="AE57" i="6"/>
  <c r="N58" i="6"/>
  <c r="O58" i="6" s="1"/>
  <c r="Q58" i="6" s="1"/>
  <c r="X58" i="6"/>
  <c r="Y58" i="6"/>
  <c r="AE58" i="6"/>
  <c r="N59" i="6"/>
  <c r="O59" i="6" s="1"/>
  <c r="Q59" i="6" s="1"/>
  <c r="X59" i="6"/>
  <c r="Y59" i="6"/>
  <c r="AE59" i="6"/>
  <c r="N60" i="6"/>
  <c r="O60" i="6" s="1"/>
  <c r="Q60" i="6" s="1"/>
  <c r="X60" i="6"/>
  <c r="Y60" i="6"/>
  <c r="AE60" i="6"/>
  <c r="N61" i="6"/>
  <c r="O61" i="6" s="1"/>
  <c r="Q61" i="6" s="1"/>
  <c r="X61" i="6"/>
  <c r="Y61" i="6"/>
  <c r="AE61" i="6"/>
  <c r="N62" i="6"/>
  <c r="O62" i="6" s="1"/>
  <c r="Q62" i="6" s="1"/>
  <c r="X62" i="6"/>
  <c r="Y62" i="6"/>
  <c r="AE62" i="6"/>
  <c r="N63" i="6"/>
  <c r="O63" i="6" s="1"/>
  <c r="Q63" i="6" s="1"/>
  <c r="X63" i="6"/>
  <c r="Y63" i="6"/>
  <c r="AE63" i="6"/>
  <c r="N64" i="6"/>
  <c r="O64" i="6" s="1"/>
  <c r="Q64" i="6" s="1"/>
  <c r="X64" i="6"/>
  <c r="Y64" i="6"/>
  <c r="AE64" i="6"/>
  <c r="N65" i="6"/>
  <c r="O65" i="6" s="1"/>
  <c r="Q65" i="6" s="1"/>
  <c r="X65" i="6"/>
  <c r="Y65" i="6"/>
  <c r="AE65" i="6"/>
  <c r="N66" i="6"/>
  <c r="O66" i="6" s="1"/>
  <c r="Q66" i="6" s="1"/>
  <c r="X66" i="6"/>
  <c r="Y66" i="6"/>
  <c r="AE66" i="6"/>
  <c r="N67" i="6"/>
  <c r="O67" i="6" s="1"/>
  <c r="Q67" i="6" s="1"/>
  <c r="X67" i="6"/>
  <c r="Y67" i="6"/>
  <c r="AE67" i="6"/>
  <c r="N68" i="6"/>
  <c r="O68" i="6" s="1"/>
  <c r="Q68" i="6" s="1"/>
  <c r="X68" i="6"/>
  <c r="Y68" i="6"/>
  <c r="AE68" i="6"/>
  <c r="N69" i="6"/>
  <c r="O69" i="6" s="1"/>
  <c r="Q69" i="6" s="1"/>
  <c r="X69" i="6"/>
  <c r="Y69" i="6"/>
  <c r="AE69" i="6"/>
  <c r="AD70" i="6"/>
  <c r="I73" i="6"/>
  <c r="N73" i="6"/>
  <c r="O73" i="6" s="1"/>
  <c r="Q73" i="6" s="1"/>
  <c r="X73" i="6"/>
  <c r="Y73" i="6"/>
  <c r="AE73" i="6"/>
  <c r="I74" i="6"/>
  <c r="T74" i="6" s="1"/>
  <c r="N74" i="6"/>
  <c r="O74" i="6" s="1"/>
  <c r="Q74" i="6" s="1"/>
  <c r="X74" i="6"/>
  <c r="Y74" i="6"/>
  <c r="AE74" i="6"/>
  <c r="I75" i="6"/>
  <c r="N75" i="6"/>
  <c r="O75" i="6" s="1"/>
  <c r="Q75" i="6" s="1"/>
  <c r="X75" i="6"/>
  <c r="Y75" i="6"/>
  <c r="AE75" i="6"/>
  <c r="I76" i="6"/>
  <c r="T76" i="6" s="1"/>
  <c r="N76" i="6"/>
  <c r="O76" i="6" s="1"/>
  <c r="Q76" i="6" s="1"/>
  <c r="X76" i="6"/>
  <c r="Y76" i="6"/>
  <c r="AE76" i="6"/>
  <c r="I77" i="6"/>
  <c r="T77" i="6" s="1"/>
  <c r="N77" i="6"/>
  <c r="O77" i="6" s="1"/>
  <c r="Q77" i="6" s="1"/>
  <c r="X77" i="6"/>
  <c r="Y77" i="6"/>
  <c r="AE77" i="6"/>
  <c r="I78" i="6"/>
  <c r="N78" i="6"/>
  <c r="O78" i="6" s="1"/>
  <c r="Q78" i="6" s="1"/>
  <c r="X78" i="6"/>
  <c r="Y78" i="6"/>
  <c r="AE78" i="6"/>
  <c r="N79" i="6"/>
  <c r="O79" i="6" s="1"/>
  <c r="Q79" i="6" s="1"/>
  <c r="X79" i="6"/>
  <c r="Y79" i="6"/>
  <c r="AE79" i="6"/>
  <c r="N80" i="6"/>
  <c r="O80" i="6" s="1"/>
  <c r="Q80" i="6" s="1"/>
  <c r="X80" i="6"/>
  <c r="Y80" i="6"/>
  <c r="AE80" i="6"/>
  <c r="N81" i="6"/>
  <c r="O81" i="6" s="1"/>
  <c r="Q81" i="6" s="1"/>
  <c r="X81" i="6"/>
  <c r="Y81" i="6"/>
  <c r="AE81" i="6"/>
  <c r="N82" i="6"/>
  <c r="O82" i="6" s="1"/>
  <c r="Q82" i="6" s="1"/>
  <c r="X82" i="6"/>
  <c r="Y82" i="6"/>
  <c r="AE82" i="6"/>
  <c r="N83" i="6"/>
  <c r="O83" i="6" s="1"/>
  <c r="Q83" i="6" s="1"/>
  <c r="X83" i="6"/>
  <c r="Y83" i="6"/>
  <c r="AE83" i="6"/>
  <c r="N84" i="6"/>
  <c r="O84" i="6" s="1"/>
  <c r="Q84" i="6" s="1"/>
  <c r="X84" i="6"/>
  <c r="Y84" i="6"/>
  <c r="AE84" i="6"/>
  <c r="N85" i="6"/>
  <c r="O85" i="6" s="1"/>
  <c r="Q85" i="6" s="1"/>
  <c r="X85" i="6"/>
  <c r="Y85" i="6"/>
  <c r="AE85" i="6"/>
  <c r="N86" i="6"/>
  <c r="O86" i="6" s="1"/>
  <c r="Q86" i="6" s="1"/>
  <c r="X86" i="6"/>
  <c r="Y86" i="6"/>
  <c r="AE86" i="6"/>
  <c r="N87" i="6"/>
  <c r="O87" i="6" s="1"/>
  <c r="Q87" i="6" s="1"/>
  <c r="X87" i="6"/>
  <c r="Y87" i="6"/>
  <c r="AE87" i="6"/>
  <c r="N88" i="6"/>
  <c r="O88" i="6" s="1"/>
  <c r="Q88" i="6" s="1"/>
  <c r="X88" i="6"/>
  <c r="Y88" i="6"/>
  <c r="AE88" i="6"/>
  <c r="N89" i="6"/>
  <c r="O89" i="6" s="1"/>
  <c r="Q89" i="6" s="1"/>
  <c r="X89" i="6"/>
  <c r="Y89" i="6"/>
  <c r="AE89" i="6"/>
  <c r="N90" i="6"/>
  <c r="O90" i="6" s="1"/>
  <c r="Q90" i="6" s="1"/>
  <c r="X90" i="6"/>
  <c r="Y90" i="6"/>
  <c r="AE90" i="6"/>
  <c r="AD91" i="6"/>
  <c r="A94" i="6"/>
  <c r="N94" i="6"/>
  <c r="O94" i="6" s="1"/>
  <c r="Q94" i="6" s="1"/>
  <c r="X94" i="6"/>
  <c r="Y94" i="6"/>
  <c r="AE94" i="6"/>
  <c r="N95" i="6"/>
  <c r="O95" i="6" s="1"/>
  <c r="Q95" i="6" s="1"/>
  <c r="X95" i="6"/>
  <c r="Y95" i="6"/>
  <c r="AE95" i="6"/>
  <c r="N96" i="6"/>
  <c r="O96" i="6" s="1"/>
  <c r="Q96" i="6" s="1"/>
  <c r="X96" i="6"/>
  <c r="Y96" i="6"/>
  <c r="AE96" i="6"/>
  <c r="I97" i="6"/>
  <c r="T97" i="6" s="1"/>
  <c r="N97" i="6"/>
  <c r="O97" i="6" s="1"/>
  <c r="Q97" i="6" s="1"/>
  <c r="X97" i="6"/>
  <c r="Y97" i="6"/>
  <c r="AE97" i="6"/>
  <c r="N98" i="6"/>
  <c r="O98" i="6" s="1"/>
  <c r="Q98" i="6" s="1"/>
  <c r="X98" i="6"/>
  <c r="Y98" i="6"/>
  <c r="AE98" i="6"/>
  <c r="N99" i="6"/>
  <c r="O99" i="6" s="1"/>
  <c r="Q99" i="6" s="1"/>
  <c r="X99" i="6"/>
  <c r="Y99" i="6"/>
  <c r="AE99" i="6"/>
  <c r="N100" i="6"/>
  <c r="O100" i="6" s="1"/>
  <c r="Q100" i="6" s="1"/>
  <c r="X100" i="6"/>
  <c r="Y100" i="6"/>
  <c r="AE100" i="6"/>
  <c r="N101" i="6"/>
  <c r="O101" i="6" s="1"/>
  <c r="Q101" i="6" s="1"/>
  <c r="X101" i="6"/>
  <c r="Y101" i="6"/>
  <c r="AE101" i="6"/>
  <c r="N102" i="6"/>
  <c r="O102" i="6" s="1"/>
  <c r="Q102" i="6" s="1"/>
  <c r="X102" i="6"/>
  <c r="Y102" i="6"/>
  <c r="AE102" i="6"/>
  <c r="N103" i="6"/>
  <c r="O103" i="6" s="1"/>
  <c r="Q103" i="6" s="1"/>
  <c r="X103" i="6"/>
  <c r="Y103" i="6"/>
  <c r="AE103" i="6"/>
  <c r="N104" i="6"/>
  <c r="O104" i="6" s="1"/>
  <c r="Q104" i="6" s="1"/>
  <c r="X104" i="6"/>
  <c r="Y104" i="6"/>
  <c r="AE104" i="6"/>
  <c r="N105" i="6"/>
  <c r="O105" i="6" s="1"/>
  <c r="Q105" i="6" s="1"/>
  <c r="X105" i="6"/>
  <c r="Y105" i="6"/>
  <c r="AE105" i="6"/>
  <c r="N106" i="6"/>
  <c r="O106" i="6" s="1"/>
  <c r="Q106" i="6" s="1"/>
  <c r="X106" i="6"/>
  <c r="Y106" i="6"/>
  <c r="AE106" i="6"/>
  <c r="N107" i="6"/>
  <c r="O107" i="6" s="1"/>
  <c r="Q107" i="6" s="1"/>
  <c r="X107" i="6"/>
  <c r="Y107" i="6"/>
  <c r="AE107" i="6"/>
  <c r="N108" i="6"/>
  <c r="O108" i="6" s="1"/>
  <c r="Q108" i="6" s="1"/>
  <c r="X108" i="6"/>
  <c r="Y108" i="6"/>
  <c r="AE108" i="6"/>
  <c r="N109" i="6"/>
  <c r="O109" i="6" s="1"/>
  <c r="Q109" i="6" s="1"/>
  <c r="X109" i="6"/>
  <c r="Y109" i="6"/>
  <c r="AE109" i="6"/>
  <c r="N110" i="6"/>
  <c r="O110" i="6" s="1"/>
  <c r="Q110" i="6" s="1"/>
  <c r="X110" i="6"/>
  <c r="Y110" i="6"/>
  <c r="AE110" i="6"/>
  <c r="N111" i="6"/>
  <c r="O111" i="6" s="1"/>
  <c r="Q111" i="6" s="1"/>
  <c r="X111" i="6"/>
  <c r="Y111" i="6"/>
  <c r="AE111" i="6"/>
  <c r="N112" i="6"/>
  <c r="O112" i="6" s="1"/>
  <c r="Q112" i="6" s="1"/>
  <c r="X112" i="6"/>
  <c r="Y112" i="6"/>
  <c r="AE112" i="6"/>
  <c r="N113" i="6"/>
  <c r="O113" i="6" s="1"/>
  <c r="Q113" i="6" s="1"/>
  <c r="X113" i="6"/>
  <c r="Y113" i="6"/>
  <c r="AE113" i="6"/>
  <c r="N114" i="6"/>
  <c r="O114" i="6" s="1"/>
  <c r="Q114" i="6" s="1"/>
  <c r="X114" i="6"/>
  <c r="Y114" i="6"/>
  <c r="AE114" i="6"/>
  <c r="N115" i="6"/>
  <c r="O115" i="6" s="1"/>
  <c r="Q115" i="6" s="1"/>
  <c r="X115" i="6"/>
  <c r="Y115" i="6"/>
  <c r="AE115" i="6"/>
  <c r="N116" i="6"/>
  <c r="O116" i="6" s="1"/>
  <c r="Q116" i="6" s="1"/>
  <c r="X116" i="6"/>
  <c r="Y116" i="6"/>
  <c r="AE116" i="6"/>
  <c r="N117" i="6"/>
  <c r="O117" i="6" s="1"/>
  <c r="Q117" i="6" s="1"/>
  <c r="X117" i="6"/>
  <c r="Y117" i="6"/>
  <c r="AE117" i="6"/>
  <c r="N118" i="6"/>
  <c r="O118" i="6" s="1"/>
  <c r="Q118" i="6" s="1"/>
  <c r="X118" i="6"/>
  <c r="Y118" i="6"/>
  <c r="AE118" i="6"/>
  <c r="N119" i="6"/>
  <c r="O119" i="6" s="1"/>
  <c r="Q119" i="6" s="1"/>
  <c r="X119" i="6"/>
  <c r="Y119" i="6"/>
  <c r="AE119" i="6"/>
  <c r="N120" i="6"/>
  <c r="O120" i="6" s="1"/>
  <c r="Q120" i="6" s="1"/>
  <c r="X120" i="6"/>
  <c r="Y120" i="6"/>
  <c r="AE120" i="6"/>
  <c r="N121" i="6"/>
  <c r="O121" i="6" s="1"/>
  <c r="Q121" i="6" s="1"/>
  <c r="X121" i="6"/>
  <c r="Y121" i="6"/>
  <c r="AE121" i="6"/>
  <c r="N122" i="6"/>
  <c r="O122" i="6" s="1"/>
  <c r="Q122" i="6" s="1"/>
  <c r="X122" i="6"/>
  <c r="Y122" i="6"/>
  <c r="AE122" i="6"/>
  <c r="N123" i="6"/>
  <c r="O123" i="6" s="1"/>
  <c r="Q123" i="6" s="1"/>
  <c r="X123" i="6"/>
  <c r="Y123" i="6"/>
  <c r="AE123" i="6"/>
  <c r="AD124" i="6"/>
  <c r="A127" i="6"/>
  <c r="N127" i="6"/>
  <c r="O127" i="6" s="1"/>
  <c r="Q127" i="6" s="1"/>
  <c r="X127" i="6"/>
  <c r="Y127" i="6"/>
  <c r="AE127" i="6"/>
  <c r="N128" i="6"/>
  <c r="O128" i="6" s="1"/>
  <c r="Q128" i="6" s="1"/>
  <c r="X128" i="6"/>
  <c r="Y128" i="6"/>
  <c r="AE128" i="6"/>
  <c r="N129" i="6"/>
  <c r="O129" i="6" s="1"/>
  <c r="Q129" i="6" s="1"/>
  <c r="X129" i="6"/>
  <c r="Y129" i="6"/>
  <c r="AE129" i="6"/>
  <c r="N130" i="6"/>
  <c r="O130" i="6" s="1"/>
  <c r="Q130" i="6" s="1"/>
  <c r="X130" i="6"/>
  <c r="Y130" i="6"/>
  <c r="AE130" i="6"/>
  <c r="N131" i="6"/>
  <c r="O131" i="6" s="1"/>
  <c r="Q131" i="6" s="1"/>
  <c r="X131" i="6"/>
  <c r="Y131" i="6"/>
  <c r="AE131" i="6"/>
  <c r="N132" i="6"/>
  <c r="O132" i="6" s="1"/>
  <c r="Q132" i="6" s="1"/>
  <c r="X132" i="6"/>
  <c r="Y132" i="6"/>
  <c r="AE132" i="6"/>
  <c r="N133" i="6"/>
  <c r="O133" i="6" s="1"/>
  <c r="Q133" i="6" s="1"/>
  <c r="X133" i="6"/>
  <c r="Y133" i="6"/>
  <c r="AE133" i="6"/>
  <c r="N134" i="6"/>
  <c r="O134" i="6" s="1"/>
  <c r="Q134" i="6" s="1"/>
  <c r="X134" i="6"/>
  <c r="Y134" i="6"/>
  <c r="AE134" i="6"/>
  <c r="N135" i="6"/>
  <c r="O135" i="6" s="1"/>
  <c r="Q135" i="6" s="1"/>
  <c r="X135" i="6"/>
  <c r="Y135" i="6"/>
  <c r="AE135" i="6"/>
  <c r="N136" i="6"/>
  <c r="O136" i="6" s="1"/>
  <c r="Q136" i="6" s="1"/>
  <c r="X136" i="6"/>
  <c r="Y136" i="6"/>
  <c r="AE136" i="6"/>
  <c r="N137" i="6"/>
  <c r="O137" i="6" s="1"/>
  <c r="Q137" i="6" s="1"/>
  <c r="X137" i="6"/>
  <c r="Y137" i="6"/>
  <c r="AE137" i="6"/>
  <c r="N138" i="6"/>
  <c r="O138" i="6" s="1"/>
  <c r="Q138" i="6" s="1"/>
  <c r="X138" i="6"/>
  <c r="Y138" i="6"/>
  <c r="AE138" i="6"/>
  <c r="N139" i="6"/>
  <c r="O139" i="6" s="1"/>
  <c r="Q139" i="6" s="1"/>
  <c r="X139" i="6"/>
  <c r="Y139" i="6"/>
  <c r="AE139" i="6"/>
  <c r="N140" i="6"/>
  <c r="O140" i="6" s="1"/>
  <c r="Q140" i="6" s="1"/>
  <c r="X140" i="6"/>
  <c r="Y140" i="6"/>
  <c r="AE140" i="6"/>
  <c r="N141" i="6"/>
  <c r="O141" i="6" s="1"/>
  <c r="Q141" i="6" s="1"/>
  <c r="X141" i="6"/>
  <c r="Y141" i="6"/>
  <c r="AE141" i="6"/>
  <c r="N142" i="6"/>
  <c r="O142" i="6" s="1"/>
  <c r="Q142" i="6" s="1"/>
  <c r="X142" i="6"/>
  <c r="Y142" i="6"/>
  <c r="AE142" i="6"/>
  <c r="N143" i="6"/>
  <c r="O143" i="6" s="1"/>
  <c r="Q143" i="6" s="1"/>
  <c r="X143" i="6"/>
  <c r="Y143" i="6"/>
  <c r="AE143" i="6"/>
  <c r="N144" i="6"/>
  <c r="O144" i="6" s="1"/>
  <c r="Q144" i="6" s="1"/>
  <c r="X144" i="6"/>
  <c r="Y144" i="6"/>
  <c r="AE144" i="6"/>
  <c r="N145" i="6"/>
  <c r="O145" i="6" s="1"/>
  <c r="Q145" i="6" s="1"/>
  <c r="X145" i="6"/>
  <c r="Y145" i="6"/>
  <c r="AE145" i="6"/>
  <c r="N146" i="6"/>
  <c r="O146" i="6" s="1"/>
  <c r="Q146" i="6" s="1"/>
  <c r="X146" i="6"/>
  <c r="Y146" i="6"/>
  <c r="AE146" i="6"/>
  <c r="N147" i="6"/>
  <c r="O147" i="6" s="1"/>
  <c r="Q147" i="6" s="1"/>
  <c r="X147" i="6"/>
  <c r="Y147" i="6"/>
  <c r="AE147" i="6"/>
  <c r="N148" i="6"/>
  <c r="O148" i="6" s="1"/>
  <c r="Q148" i="6" s="1"/>
  <c r="X148" i="6"/>
  <c r="Y148" i="6"/>
  <c r="AE148" i="6"/>
  <c r="N149" i="6"/>
  <c r="O149" i="6" s="1"/>
  <c r="Q149" i="6" s="1"/>
  <c r="X149" i="6"/>
  <c r="Y149" i="6"/>
  <c r="AE149" i="6"/>
  <c r="N150" i="6"/>
  <c r="O150" i="6" s="1"/>
  <c r="Q150" i="6" s="1"/>
  <c r="X150" i="6"/>
  <c r="Y150" i="6"/>
  <c r="AE150" i="6"/>
  <c r="N151" i="6"/>
  <c r="O151" i="6" s="1"/>
  <c r="Q151" i="6" s="1"/>
  <c r="X151" i="6"/>
  <c r="Y151" i="6"/>
  <c r="AE151" i="6"/>
  <c r="N152" i="6"/>
  <c r="O152" i="6" s="1"/>
  <c r="Q152" i="6" s="1"/>
  <c r="X152" i="6"/>
  <c r="Y152" i="6"/>
  <c r="AE152" i="6"/>
  <c r="N153" i="6"/>
  <c r="O153" i="6" s="1"/>
  <c r="Q153" i="6" s="1"/>
  <c r="X153" i="6"/>
  <c r="Y153" i="6"/>
  <c r="AE153" i="6"/>
  <c r="N154" i="6"/>
  <c r="O154" i="6" s="1"/>
  <c r="Q154" i="6" s="1"/>
  <c r="X154" i="6"/>
  <c r="Y154" i="6"/>
  <c r="AE154" i="6"/>
  <c r="N155" i="6"/>
  <c r="O155" i="6" s="1"/>
  <c r="Q155" i="6" s="1"/>
  <c r="X155" i="6"/>
  <c r="Y155" i="6"/>
  <c r="AE155" i="6"/>
  <c r="N156" i="6"/>
  <c r="O156" i="6" s="1"/>
  <c r="Q156" i="6" s="1"/>
  <c r="X156" i="6"/>
  <c r="Y156" i="6"/>
  <c r="AE156" i="6"/>
  <c r="AD157" i="6"/>
  <c r="I95" i="6" l="1"/>
  <c r="I113" i="6" s="1"/>
  <c r="T113" i="6" s="1"/>
  <c r="U113" i="6" s="1"/>
  <c r="Z59" i="6"/>
  <c r="Z154" i="6"/>
  <c r="Z152" i="6"/>
  <c r="Z128" i="6"/>
  <c r="Z107" i="6"/>
  <c r="Z81" i="6"/>
  <c r="U26" i="6"/>
  <c r="Z23" i="6"/>
  <c r="Z141" i="6"/>
  <c r="Z140" i="6"/>
  <c r="I84" i="6"/>
  <c r="T84" i="6" s="1"/>
  <c r="T73" i="6"/>
  <c r="U73" i="6" s="1"/>
  <c r="Z51" i="6"/>
  <c r="T22" i="6"/>
  <c r="U22" i="6" s="1"/>
  <c r="Z97" i="6"/>
  <c r="I79" i="6"/>
  <c r="T79" i="6" s="1"/>
  <c r="U79" i="6" s="1"/>
  <c r="Z30" i="6"/>
  <c r="Z137" i="6"/>
  <c r="Z135" i="6"/>
  <c r="Z132" i="6"/>
  <c r="Z111" i="6"/>
  <c r="Z96" i="6"/>
  <c r="Z17" i="6"/>
  <c r="Z146" i="6"/>
  <c r="Z115" i="6"/>
  <c r="Z54" i="6"/>
  <c r="Z27" i="6"/>
  <c r="Z21" i="6"/>
  <c r="Z89" i="6"/>
  <c r="Z87" i="6"/>
  <c r="Z46" i="6"/>
  <c r="Z148" i="6"/>
  <c r="Z102" i="6"/>
  <c r="Z62" i="6"/>
  <c r="I46" i="6"/>
  <c r="T46" i="6" s="1"/>
  <c r="U46" i="6" s="1"/>
  <c r="AA46" i="6" s="1"/>
  <c r="AB46" i="6" s="1"/>
  <c r="Z32" i="6"/>
  <c r="Z26" i="6"/>
  <c r="Z19" i="6"/>
  <c r="Z144" i="6"/>
  <c r="Z131" i="6"/>
  <c r="Z119" i="6"/>
  <c r="Z114" i="6"/>
  <c r="Z113" i="6"/>
  <c r="I99" i="6"/>
  <c r="I117" i="6" s="1"/>
  <c r="T117" i="6" s="1"/>
  <c r="U117" i="6" s="1"/>
  <c r="I94" i="6"/>
  <c r="I100" i="6" s="1"/>
  <c r="I118" i="6" s="1"/>
  <c r="T118" i="6" s="1"/>
  <c r="U118" i="6" s="1"/>
  <c r="Z83" i="6"/>
  <c r="Z58" i="6"/>
  <c r="I51" i="6"/>
  <c r="I69" i="6" s="1"/>
  <c r="T69" i="6" s="1"/>
  <c r="U69" i="6" s="1"/>
  <c r="Z40" i="6"/>
  <c r="Z39" i="6"/>
  <c r="Z38" i="6"/>
  <c r="I34" i="6"/>
  <c r="T34" i="6" s="1"/>
  <c r="U34" i="6" s="1"/>
  <c r="Z31" i="6"/>
  <c r="Z118" i="6"/>
  <c r="Z103" i="6"/>
  <c r="Z99" i="6"/>
  <c r="U74" i="6"/>
  <c r="Z73" i="6"/>
  <c r="Z69" i="6"/>
  <c r="Z68" i="6"/>
  <c r="Z57" i="6"/>
  <c r="I49" i="6"/>
  <c r="T49" i="6" s="1"/>
  <c r="U49" i="6" s="1"/>
  <c r="T16" i="6"/>
  <c r="U16" i="6" s="1"/>
  <c r="Z155" i="6"/>
  <c r="Z150" i="6"/>
  <c r="Z134" i="6"/>
  <c r="Z133" i="6"/>
  <c r="Z127" i="6"/>
  <c r="Z116" i="6"/>
  <c r="Z110" i="6"/>
  <c r="I81" i="6"/>
  <c r="I87" i="6" s="1"/>
  <c r="T87" i="6" s="1"/>
  <c r="U87" i="6" s="1"/>
  <c r="Z79" i="6"/>
  <c r="Z67" i="6"/>
  <c r="Z66" i="6"/>
  <c r="Z60" i="6"/>
  <c r="Z56" i="6"/>
  <c r="Z55" i="6"/>
  <c r="Z42" i="6"/>
  <c r="Z37" i="6"/>
  <c r="Z29" i="6"/>
  <c r="U84" i="6"/>
  <c r="Z147" i="6"/>
  <c r="Z136" i="6"/>
  <c r="Z130" i="6"/>
  <c r="Z112" i="6"/>
  <c r="Z104" i="6"/>
  <c r="Z101" i="6"/>
  <c r="Z88" i="6"/>
  <c r="Z84" i="6"/>
  <c r="AA84" i="6" s="1"/>
  <c r="Z80" i="6"/>
  <c r="Z77" i="6"/>
  <c r="U76" i="6"/>
  <c r="Z75" i="6"/>
  <c r="Z50" i="6"/>
  <c r="Z47" i="6"/>
  <c r="Z24" i="6"/>
  <c r="Z106" i="6"/>
  <c r="Z105" i="6"/>
  <c r="Z98" i="6"/>
  <c r="I98" i="6"/>
  <c r="I80" i="6"/>
  <c r="Z78" i="6"/>
  <c r="Z63" i="6"/>
  <c r="Z52" i="6"/>
  <c r="I50" i="6"/>
  <c r="I131" i="6" s="1"/>
  <c r="Z48" i="6"/>
  <c r="I38" i="6"/>
  <c r="T38" i="6" s="1"/>
  <c r="U38" i="6" s="1"/>
  <c r="I35" i="6"/>
  <c r="T35" i="6" s="1"/>
  <c r="U35" i="6" s="1"/>
  <c r="T20" i="6"/>
  <c r="U20" i="6" s="1"/>
  <c r="I19" i="6"/>
  <c r="I37" i="6" s="1"/>
  <c r="T37" i="6" s="1"/>
  <c r="U37" i="6" s="1"/>
  <c r="Z13" i="6"/>
  <c r="Z153" i="6"/>
  <c r="Z143" i="6"/>
  <c r="Z142" i="6"/>
  <c r="Z138" i="6"/>
  <c r="I101" i="6"/>
  <c r="U97" i="6"/>
  <c r="I40" i="6"/>
  <c r="T40" i="6" s="1"/>
  <c r="U40" i="6" s="1"/>
  <c r="Z34" i="6"/>
  <c r="Z28" i="6"/>
  <c r="T17" i="6"/>
  <c r="U17" i="6" s="1"/>
  <c r="AA17" i="6" s="1"/>
  <c r="T95" i="6"/>
  <c r="U95" i="6" s="1"/>
  <c r="T78" i="6"/>
  <c r="U78" i="6" s="1"/>
  <c r="Z151" i="6"/>
  <c r="Z139" i="6"/>
  <c r="Z120" i="6"/>
  <c r="Z117" i="6"/>
  <c r="Z109" i="6"/>
  <c r="Z108" i="6"/>
  <c r="Z100" i="6"/>
  <c r="Z86" i="6"/>
  <c r="Z82" i="6"/>
  <c r="Z76" i="6"/>
  <c r="I82" i="6"/>
  <c r="T75" i="6"/>
  <c r="U75" i="6" s="1"/>
  <c r="AE70" i="6"/>
  <c r="Z36" i="6"/>
  <c r="Z35" i="6"/>
  <c r="Z33" i="6"/>
  <c r="Z25" i="6"/>
  <c r="I24" i="6"/>
  <c r="I42" i="6" s="1"/>
  <c r="T42" i="6" s="1"/>
  <c r="U42" i="6" s="1"/>
  <c r="I23" i="6"/>
  <c r="T14" i="6"/>
  <c r="U14" i="6" s="1"/>
  <c r="I83" i="6"/>
  <c r="Z22" i="6"/>
  <c r="Z18" i="6"/>
  <c r="Z16" i="6"/>
  <c r="Z15" i="6"/>
  <c r="U28" i="6"/>
  <c r="Z49" i="6"/>
  <c r="AE157" i="6"/>
  <c r="I57" i="6"/>
  <c r="Z145" i="6"/>
  <c r="Z90" i="6"/>
  <c r="AE124" i="6"/>
  <c r="T81" i="6"/>
  <c r="U81" i="6" s="1"/>
  <c r="Z53" i="6"/>
  <c r="I21" i="6"/>
  <c r="I33" i="6"/>
  <c r="T33" i="6" s="1"/>
  <c r="U33" i="6" s="1"/>
  <c r="T15" i="6"/>
  <c r="U15" i="6" s="1"/>
  <c r="I96" i="6"/>
  <c r="I48" i="6"/>
  <c r="Z95" i="6"/>
  <c r="Z14" i="6"/>
  <c r="Z129" i="6"/>
  <c r="Z85" i="6"/>
  <c r="Z121" i="6"/>
  <c r="AD158" i="6"/>
  <c r="U77" i="6"/>
  <c r="Z64" i="6"/>
  <c r="Z94" i="6"/>
  <c r="T18" i="6"/>
  <c r="U18" i="6" s="1"/>
  <c r="I36" i="6"/>
  <c r="T36" i="6" s="1"/>
  <c r="U36" i="6" s="1"/>
  <c r="Z123" i="6"/>
  <c r="I103" i="6"/>
  <c r="I115" i="6"/>
  <c r="T115" i="6" s="1"/>
  <c r="U115" i="6" s="1"/>
  <c r="Z156" i="6"/>
  <c r="AE91" i="6"/>
  <c r="Z74" i="6"/>
  <c r="Z149" i="6"/>
  <c r="Z122" i="6"/>
  <c r="Z61" i="6"/>
  <c r="Z41" i="6"/>
  <c r="Z20" i="6"/>
  <c r="AE43" i="6"/>
  <c r="Z65" i="6"/>
  <c r="I31" i="6"/>
  <c r="T31" i="6" s="1"/>
  <c r="U31" i="6" s="1"/>
  <c r="T13" i="6"/>
  <c r="U13" i="6" s="1"/>
  <c r="AA13" i="6" s="1"/>
  <c r="I32" i="6"/>
  <c r="T32" i="6" s="1"/>
  <c r="U32" i="6" s="1"/>
  <c r="I47" i="6"/>
  <c r="I67" i="6" l="1"/>
  <c r="T67" i="6" s="1"/>
  <c r="U67" i="6" s="1"/>
  <c r="AA37" i="6"/>
  <c r="AB37" i="6" s="1"/>
  <c r="AA31" i="6"/>
  <c r="AB31" i="6" s="1"/>
  <c r="AA113" i="6"/>
  <c r="AB113" i="6" s="1"/>
  <c r="I106" i="6"/>
  <c r="T106" i="6" s="1"/>
  <c r="U106" i="6" s="1"/>
  <c r="AA115" i="6"/>
  <c r="AB115" i="6" s="1"/>
  <c r="AA118" i="6"/>
  <c r="AF118" i="6" s="1"/>
  <c r="T94" i="6"/>
  <c r="U94" i="6" s="1"/>
  <c r="AA94" i="6" s="1"/>
  <c r="I112" i="6"/>
  <c r="T112" i="6" s="1"/>
  <c r="U112" i="6" s="1"/>
  <c r="AA81" i="6"/>
  <c r="AB81" i="6" s="1"/>
  <c r="AA76" i="6"/>
  <c r="AB76" i="6" s="1"/>
  <c r="I90" i="6"/>
  <c r="T90" i="6" s="1"/>
  <c r="U90" i="6" s="1"/>
  <c r="AA90" i="6" s="1"/>
  <c r="AA79" i="6"/>
  <c r="AA73" i="6"/>
  <c r="AB73" i="6" s="1"/>
  <c r="AA26" i="6"/>
  <c r="AF26" i="6" s="1"/>
  <c r="I64" i="6"/>
  <c r="T64" i="6" s="1"/>
  <c r="U64" i="6" s="1"/>
  <c r="I85" i="6"/>
  <c r="T85" i="6" s="1"/>
  <c r="U85" i="6" s="1"/>
  <c r="AA97" i="6"/>
  <c r="AF97" i="6" s="1"/>
  <c r="AA36" i="6"/>
  <c r="AB36" i="6" s="1"/>
  <c r="T24" i="6"/>
  <c r="U24" i="6" s="1"/>
  <c r="AA24" i="6" s="1"/>
  <c r="AB24" i="6" s="1"/>
  <c r="I30" i="6"/>
  <c r="T30" i="6" s="1"/>
  <c r="U30" i="6" s="1"/>
  <c r="AA30" i="6" s="1"/>
  <c r="AF30" i="6" s="1"/>
  <c r="I56" i="6"/>
  <c r="I62" i="6" s="1"/>
  <c r="T62" i="6" s="1"/>
  <c r="U62" i="6" s="1"/>
  <c r="AA62" i="6" s="1"/>
  <c r="AA14" i="6"/>
  <c r="AB14" i="6" s="1"/>
  <c r="AA87" i="6"/>
  <c r="AF87" i="6" s="1"/>
  <c r="AA106" i="6"/>
  <c r="AB106" i="6" s="1"/>
  <c r="I52" i="6"/>
  <c r="I58" i="6" s="1"/>
  <c r="T58" i="6" s="1"/>
  <c r="U58" i="6" s="1"/>
  <c r="AA58" i="6" s="1"/>
  <c r="I68" i="6"/>
  <c r="T68" i="6" s="1"/>
  <c r="U68" i="6" s="1"/>
  <c r="AA68" i="6" s="1"/>
  <c r="AB68" i="6" s="1"/>
  <c r="AA38" i="6"/>
  <c r="AF38" i="6" s="1"/>
  <c r="AA15" i="6"/>
  <c r="AB15" i="6" s="1"/>
  <c r="I127" i="6"/>
  <c r="I133" i="6" s="1"/>
  <c r="T50" i="6"/>
  <c r="U50" i="6" s="1"/>
  <c r="AA50" i="6" s="1"/>
  <c r="AA69" i="6"/>
  <c r="AB69" i="6" s="1"/>
  <c r="I105" i="6"/>
  <c r="I123" i="6" s="1"/>
  <c r="T123" i="6" s="1"/>
  <c r="U123" i="6" s="1"/>
  <c r="AA123" i="6" s="1"/>
  <c r="I132" i="6"/>
  <c r="T132" i="6" s="1"/>
  <c r="U132" i="6" s="1"/>
  <c r="AA132" i="6" s="1"/>
  <c r="T99" i="6"/>
  <c r="U99" i="6" s="1"/>
  <c r="AA99" i="6" s="1"/>
  <c r="AB99" i="6" s="1"/>
  <c r="T51" i="6"/>
  <c r="U51" i="6" s="1"/>
  <c r="AA51" i="6" s="1"/>
  <c r="AB51" i="6" s="1"/>
  <c r="AA35" i="6"/>
  <c r="AB35" i="6" s="1"/>
  <c r="AA32" i="6"/>
  <c r="AB32" i="6" s="1"/>
  <c r="I25" i="6"/>
  <c r="T25" i="6" s="1"/>
  <c r="U25" i="6" s="1"/>
  <c r="AA25" i="6" s="1"/>
  <c r="AF25" i="6" s="1"/>
  <c r="AA40" i="6"/>
  <c r="AB40" i="6" s="1"/>
  <c r="I130" i="6"/>
  <c r="I136" i="6" s="1"/>
  <c r="I55" i="6"/>
  <c r="I61" i="6" s="1"/>
  <c r="T61" i="6" s="1"/>
  <c r="U61" i="6" s="1"/>
  <c r="AA61" i="6" s="1"/>
  <c r="AA74" i="6"/>
  <c r="AB74" i="6" s="1"/>
  <c r="AA77" i="6"/>
  <c r="AF77" i="6" s="1"/>
  <c r="AA16" i="6"/>
  <c r="AB16" i="6" s="1"/>
  <c r="AF46" i="6"/>
  <c r="AA28" i="6"/>
  <c r="AB28" i="6" s="1"/>
  <c r="AA78" i="6"/>
  <c r="AF78" i="6" s="1"/>
  <c r="T100" i="6"/>
  <c r="U100" i="6" s="1"/>
  <c r="AA100" i="6" s="1"/>
  <c r="AF100" i="6" s="1"/>
  <c r="AA22" i="6"/>
  <c r="AA34" i="6"/>
  <c r="AB34" i="6" s="1"/>
  <c r="AF84" i="6"/>
  <c r="AB84" i="6"/>
  <c r="AA42" i="6"/>
  <c r="AF42" i="6" s="1"/>
  <c r="AA20" i="6"/>
  <c r="AF20" i="6" s="1"/>
  <c r="T19" i="6"/>
  <c r="U19" i="6" s="1"/>
  <c r="AA19" i="6" s="1"/>
  <c r="AF19" i="6" s="1"/>
  <c r="AA67" i="6"/>
  <c r="T131" i="6"/>
  <c r="U131" i="6" s="1"/>
  <c r="AA131" i="6" s="1"/>
  <c r="I149" i="6"/>
  <c r="T149" i="6" s="1"/>
  <c r="U149" i="6" s="1"/>
  <c r="AA149" i="6" s="1"/>
  <c r="I137" i="6"/>
  <c r="T80" i="6"/>
  <c r="U80" i="6" s="1"/>
  <c r="AA80" i="6" s="1"/>
  <c r="AB80" i="6" s="1"/>
  <c r="I86" i="6"/>
  <c r="T86" i="6" s="1"/>
  <c r="U86" i="6" s="1"/>
  <c r="AA86" i="6" s="1"/>
  <c r="AB86" i="6" s="1"/>
  <c r="AA112" i="6"/>
  <c r="AF112" i="6" s="1"/>
  <c r="AA33" i="6"/>
  <c r="AB33" i="6" s="1"/>
  <c r="AA75" i="6"/>
  <c r="AF75" i="6" s="1"/>
  <c r="T98" i="6"/>
  <c r="U98" i="6" s="1"/>
  <c r="AA98" i="6" s="1"/>
  <c r="AB98" i="6" s="1"/>
  <c r="I104" i="6"/>
  <c r="I116" i="6"/>
  <c r="T116" i="6" s="1"/>
  <c r="U116" i="6" s="1"/>
  <c r="AA116" i="6" s="1"/>
  <c r="AB116" i="6" s="1"/>
  <c r="I88" i="6"/>
  <c r="T88" i="6" s="1"/>
  <c r="U88" i="6" s="1"/>
  <c r="AA88" i="6" s="1"/>
  <c r="AF88" i="6" s="1"/>
  <c r="T82" i="6"/>
  <c r="U82" i="6" s="1"/>
  <c r="AA82" i="6" s="1"/>
  <c r="AB82" i="6" s="1"/>
  <c r="AA117" i="6"/>
  <c r="T23" i="6"/>
  <c r="U23" i="6" s="1"/>
  <c r="AA23" i="6" s="1"/>
  <c r="AB23" i="6" s="1"/>
  <c r="I29" i="6"/>
  <c r="T29" i="6" s="1"/>
  <c r="U29" i="6" s="1"/>
  <c r="AA29" i="6" s="1"/>
  <c r="AB29" i="6" s="1"/>
  <c r="I41" i="6"/>
  <c r="T41" i="6" s="1"/>
  <c r="U41" i="6" s="1"/>
  <c r="AA41" i="6" s="1"/>
  <c r="I107" i="6"/>
  <c r="T107" i="6" s="1"/>
  <c r="U107" i="6" s="1"/>
  <c r="AA107" i="6" s="1"/>
  <c r="AF107" i="6" s="1"/>
  <c r="I119" i="6"/>
  <c r="T119" i="6" s="1"/>
  <c r="U119" i="6" s="1"/>
  <c r="AA119" i="6" s="1"/>
  <c r="AF119" i="6" s="1"/>
  <c r="T101" i="6"/>
  <c r="U101" i="6" s="1"/>
  <c r="AA101" i="6" s="1"/>
  <c r="AF101" i="6" s="1"/>
  <c r="AA18" i="6"/>
  <c r="AB18" i="6" s="1"/>
  <c r="I89" i="6"/>
  <c r="T89" i="6" s="1"/>
  <c r="U89" i="6" s="1"/>
  <c r="AA89" i="6" s="1"/>
  <c r="AB89" i="6" s="1"/>
  <c r="T83" i="6"/>
  <c r="U83" i="6" s="1"/>
  <c r="AA83" i="6" s="1"/>
  <c r="AA85" i="6"/>
  <c r="AF85" i="6" s="1"/>
  <c r="AB119" i="6"/>
  <c r="AB100" i="6"/>
  <c r="AB13" i="6"/>
  <c r="AF13" i="6"/>
  <c r="I63" i="6"/>
  <c r="T63" i="6" s="1"/>
  <c r="U63" i="6" s="1"/>
  <c r="AA63" i="6" s="1"/>
  <c r="T57" i="6"/>
  <c r="U57" i="6" s="1"/>
  <c r="AA57" i="6" s="1"/>
  <c r="AA49" i="6"/>
  <c r="AB79" i="6"/>
  <c r="AF79" i="6"/>
  <c r="AF17" i="6"/>
  <c r="AB17" i="6"/>
  <c r="I102" i="6"/>
  <c r="I114" i="6"/>
  <c r="T114" i="6" s="1"/>
  <c r="U114" i="6" s="1"/>
  <c r="AA114" i="6" s="1"/>
  <c r="T96" i="6"/>
  <c r="U96" i="6" s="1"/>
  <c r="AA96" i="6" s="1"/>
  <c r="T48" i="6"/>
  <c r="U48" i="6" s="1"/>
  <c r="AA48" i="6" s="1"/>
  <c r="I129" i="6"/>
  <c r="I54" i="6"/>
  <c r="I66" i="6"/>
  <c r="T66" i="6" s="1"/>
  <c r="U66" i="6" s="1"/>
  <c r="AA66" i="6" s="1"/>
  <c r="AE158" i="6"/>
  <c r="AA64" i="6"/>
  <c r="T103" i="6"/>
  <c r="U103" i="6" s="1"/>
  <c r="AA103" i="6" s="1"/>
  <c r="I121" i="6"/>
  <c r="T121" i="6" s="1"/>
  <c r="U121" i="6" s="1"/>
  <c r="AA121" i="6" s="1"/>
  <c r="I109" i="6"/>
  <c r="T109" i="6" s="1"/>
  <c r="U109" i="6" s="1"/>
  <c r="AA109" i="6" s="1"/>
  <c r="AA95" i="6"/>
  <c r="I53" i="6"/>
  <c r="I128" i="6"/>
  <c r="T47" i="6"/>
  <c r="U47" i="6" s="1"/>
  <c r="AA47" i="6" s="1"/>
  <c r="I65" i="6"/>
  <c r="T65" i="6" s="1"/>
  <c r="U65" i="6" s="1"/>
  <c r="AA65" i="6" s="1"/>
  <c r="I27" i="6"/>
  <c r="T27" i="6" s="1"/>
  <c r="U27" i="6" s="1"/>
  <c r="AA27" i="6" s="1"/>
  <c r="T21" i="6"/>
  <c r="U21" i="6" s="1"/>
  <c r="AA21" i="6" s="1"/>
  <c r="I39" i="6"/>
  <c r="T39" i="6" s="1"/>
  <c r="U39" i="6" s="1"/>
  <c r="AA39" i="6" s="1"/>
  <c r="D3" i="2"/>
  <c r="AB85" i="6" l="1"/>
  <c r="AF37" i="6"/>
  <c r="AB25" i="6"/>
  <c r="AB118" i="6"/>
  <c r="AF99" i="6"/>
  <c r="AF31" i="6"/>
  <c r="T130" i="6"/>
  <c r="U130" i="6" s="1"/>
  <c r="AA130" i="6" s="1"/>
  <c r="AF130" i="6" s="1"/>
  <c r="AB101" i="6"/>
  <c r="AF113" i="6"/>
  <c r="AF81" i="6"/>
  <c r="AF115" i="6"/>
  <c r="AF73" i="6"/>
  <c r="AB26" i="6"/>
  <c r="AF82" i="6"/>
  <c r="AB77" i="6"/>
  <c r="I150" i="6"/>
  <c r="T150" i="6" s="1"/>
  <c r="U150" i="6" s="1"/>
  <c r="AA150" i="6" s="1"/>
  <c r="AF150" i="6" s="1"/>
  <c r="AB19" i="6"/>
  <c r="T52" i="6"/>
  <c r="U52" i="6" s="1"/>
  <c r="AA52" i="6" s="1"/>
  <c r="AB52" i="6" s="1"/>
  <c r="AB30" i="6"/>
  <c r="AF76" i="6"/>
  <c r="AF29" i="6"/>
  <c r="AF15" i="6"/>
  <c r="AB97" i="6"/>
  <c r="AF89" i="6"/>
  <c r="AF35" i="6"/>
  <c r="AF68" i="6"/>
  <c r="I111" i="6"/>
  <c r="T111" i="6" s="1"/>
  <c r="U111" i="6" s="1"/>
  <c r="AA111" i="6" s="1"/>
  <c r="AF111" i="6" s="1"/>
  <c r="T55" i="6"/>
  <c r="U55" i="6" s="1"/>
  <c r="AA55" i="6" s="1"/>
  <c r="AB55" i="6" s="1"/>
  <c r="AF32" i="6"/>
  <c r="I138" i="6"/>
  <c r="T138" i="6" s="1"/>
  <c r="U138" i="6" s="1"/>
  <c r="AA138" i="6" s="1"/>
  <c r="T105" i="6"/>
  <c r="U105" i="6" s="1"/>
  <c r="AA105" i="6" s="1"/>
  <c r="AF105" i="6" s="1"/>
  <c r="I145" i="6"/>
  <c r="T145" i="6" s="1"/>
  <c r="U145" i="6" s="1"/>
  <c r="AA145" i="6" s="1"/>
  <c r="AB145" i="6" s="1"/>
  <c r="T56" i="6"/>
  <c r="U56" i="6" s="1"/>
  <c r="AA56" i="6" s="1"/>
  <c r="AF56" i="6" s="1"/>
  <c r="AF106" i="6"/>
  <c r="AF40" i="6"/>
  <c r="T127" i="6"/>
  <c r="U127" i="6" s="1"/>
  <c r="AA127" i="6" s="1"/>
  <c r="AF127" i="6" s="1"/>
  <c r="AF16" i="6"/>
  <c r="AF50" i="6"/>
  <c r="AB50" i="6"/>
  <c r="AB38" i="6"/>
  <c r="AB87" i="6"/>
  <c r="AF14" i="6"/>
  <c r="AF36" i="6"/>
  <c r="AB42" i="6"/>
  <c r="AF28" i="6"/>
  <c r="AF69" i="6"/>
  <c r="AF98" i="6"/>
  <c r="AF23" i="6"/>
  <c r="AB112" i="6"/>
  <c r="AF74" i="6"/>
  <c r="AF51" i="6"/>
  <c r="AB20" i="6"/>
  <c r="AF34" i="6"/>
  <c r="AF18" i="6"/>
  <c r="AB88" i="6"/>
  <c r="AF24" i="6"/>
  <c r="I148" i="6"/>
  <c r="T148" i="6" s="1"/>
  <c r="U148" i="6" s="1"/>
  <c r="AA148" i="6" s="1"/>
  <c r="AB148" i="6" s="1"/>
  <c r="AB78" i="6"/>
  <c r="AB107" i="6"/>
  <c r="AB22" i="6"/>
  <c r="AF22" i="6"/>
  <c r="AB131" i="6"/>
  <c r="AF131" i="6"/>
  <c r="AF86" i="6"/>
  <c r="AF33" i="6"/>
  <c r="AB75" i="6"/>
  <c r="AF80" i="6"/>
  <c r="AF116" i="6"/>
  <c r="I122" i="6"/>
  <c r="T122" i="6" s="1"/>
  <c r="U122" i="6" s="1"/>
  <c r="AA122" i="6" s="1"/>
  <c r="AF122" i="6" s="1"/>
  <c r="T104" i="6"/>
  <c r="U104" i="6" s="1"/>
  <c r="AA104" i="6" s="1"/>
  <c r="I110" i="6"/>
  <c r="T110" i="6" s="1"/>
  <c r="U110" i="6" s="1"/>
  <c r="AA110" i="6" s="1"/>
  <c r="I143" i="6"/>
  <c r="T143" i="6" s="1"/>
  <c r="U143" i="6" s="1"/>
  <c r="AA143" i="6" s="1"/>
  <c r="T137" i="6"/>
  <c r="U137" i="6" s="1"/>
  <c r="AA137" i="6" s="1"/>
  <c r="I155" i="6"/>
  <c r="T155" i="6" s="1"/>
  <c r="U155" i="6" s="1"/>
  <c r="AA155" i="6" s="1"/>
  <c r="AB67" i="6"/>
  <c r="AF67" i="6"/>
  <c r="AF41" i="6"/>
  <c r="AB41" i="6"/>
  <c r="AB117" i="6"/>
  <c r="AF117" i="6"/>
  <c r="AF83" i="6"/>
  <c r="AB83" i="6"/>
  <c r="AF121" i="6"/>
  <c r="AB121" i="6"/>
  <c r="AF123" i="6"/>
  <c r="AB123" i="6"/>
  <c r="AF61" i="6"/>
  <c r="AB61" i="6"/>
  <c r="AF57" i="6"/>
  <c r="AB57" i="6"/>
  <c r="AB58" i="6"/>
  <c r="AF58" i="6"/>
  <c r="AF21" i="6"/>
  <c r="AB21" i="6"/>
  <c r="AF103" i="6"/>
  <c r="AB103" i="6"/>
  <c r="AB66" i="6"/>
  <c r="AF66" i="6"/>
  <c r="AB114" i="6"/>
  <c r="AF114" i="6"/>
  <c r="AB95" i="6"/>
  <c r="AF95" i="6"/>
  <c r="AF52" i="6"/>
  <c r="AB109" i="6"/>
  <c r="AF109" i="6"/>
  <c r="AB64" i="6"/>
  <c r="AF64" i="6"/>
  <c r="AB94" i="6"/>
  <c r="AF94" i="6"/>
  <c r="I59" i="6"/>
  <c r="T59" i="6" s="1"/>
  <c r="U59" i="6" s="1"/>
  <c r="AA59" i="6" s="1"/>
  <c r="T53" i="6"/>
  <c r="U53" i="6" s="1"/>
  <c r="AA53" i="6" s="1"/>
  <c r="D5" i="6"/>
  <c r="AB150" i="6"/>
  <c r="T102" i="6"/>
  <c r="U102" i="6" s="1"/>
  <c r="AA102" i="6" s="1"/>
  <c r="I120" i="6"/>
  <c r="T120" i="6" s="1"/>
  <c r="U120" i="6" s="1"/>
  <c r="AA120" i="6" s="1"/>
  <c r="I108" i="6"/>
  <c r="T108" i="6" s="1"/>
  <c r="U108" i="6" s="1"/>
  <c r="AA108" i="6" s="1"/>
  <c r="AF47" i="6"/>
  <c r="AB47" i="6"/>
  <c r="I146" i="6"/>
  <c r="T146" i="6" s="1"/>
  <c r="U146" i="6" s="1"/>
  <c r="AA146" i="6" s="1"/>
  <c r="T128" i="6"/>
  <c r="U128" i="6" s="1"/>
  <c r="AA128" i="6" s="1"/>
  <c r="I134" i="6"/>
  <c r="T136" i="6"/>
  <c r="U136" i="6" s="1"/>
  <c r="AA136" i="6" s="1"/>
  <c r="I142" i="6"/>
  <c r="T142" i="6" s="1"/>
  <c r="U142" i="6" s="1"/>
  <c r="AA142" i="6" s="1"/>
  <c r="I154" i="6"/>
  <c r="T154" i="6" s="1"/>
  <c r="U154" i="6" s="1"/>
  <c r="AA154" i="6" s="1"/>
  <c r="AB65" i="6"/>
  <c r="AF65" i="6"/>
  <c r="AB132" i="6"/>
  <c r="AF132" i="6"/>
  <c r="AB90" i="6"/>
  <c r="AF90" i="6"/>
  <c r="AF63" i="6"/>
  <c r="AB63" i="6"/>
  <c r="AB39" i="6"/>
  <c r="AF39" i="6"/>
  <c r="AB96" i="6"/>
  <c r="AF96" i="6"/>
  <c r="AF27" i="6"/>
  <c r="AB27" i="6"/>
  <c r="T54" i="6"/>
  <c r="U54" i="6" s="1"/>
  <c r="AA54" i="6" s="1"/>
  <c r="I60" i="6"/>
  <c r="T60" i="6" s="1"/>
  <c r="U60" i="6" s="1"/>
  <c r="AA60" i="6" s="1"/>
  <c r="T129" i="6"/>
  <c r="U129" i="6" s="1"/>
  <c r="AA129" i="6" s="1"/>
  <c r="I147" i="6"/>
  <c r="T147" i="6" s="1"/>
  <c r="U147" i="6" s="1"/>
  <c r="AA147" i="6" s="1"/>
  <c r="I135" i="6"/>
  <c r="AF48" i="6"/>
  <c r="AB48" i="6"/>
  <c r="AF62" i="6"/>
  <c r="AB62" i="6"/>
  <c r="AB149" i="6"/>
  <c r="AF149" i="6"/>
  <c r="AB49" i="6"/>
  <c r="AF49" i="6"/>
  <c r="I139" i="6"/>
  <c r="T139" i="6" s="1"/>
  <c r="U139" i="6" s="1"/>
  <c r="AA139" i="6" s="1"/>
  <c r="I151" i="6"/>
  <c r="T151" i="6" s="1"/>
  <c r="U151" i="6" s="1"/>
  <c r="AA151" i="6" s="1"/>
  <c r="T133" i="6"/>
  <c r="U133" i="6" s="1"/>
  <c r="AA133" i="6" s="1"/>
  <c r="AB130" i="6" l="1"/>
  <c r="AF145" i="6"/>
  <c r="AB105" i="6"/>
  <c r="AB127" i="6"/>
  <c r="AF55" i="6"/>
  <c r="AB56" i="6"/>
  <c r="AB111" i="6"/>
  <c r="I144" i="6"/>
  <c r="T144" i="6" s="1"/>
  <c r="U144" i="6" s="1"/>
  <c r="AA144" i="6" s="1"/>
  <c r="AB144" i="6" s="1"/>
  <c r="I156" i="6"/>
  <c r="T156" i="6" s="1"/>
  <c r="U156" i="6" s="1"/>
  <c r="AA156" i="6" s="1"/>
  <c r="AB156" i="6" s="1"/>
  <c r="AF148" i="6"/>
  <c r="AF43" i="6"/>
  <c r="AG43" i="6" s="1"/>
  <c r="AB143" i="6"/>
  <c r="AF143" i="6"/>
  <c r="AB122" i="6"/>
  <c r="AB110" i="6"/>
  <c r="AF110" i="6"/>
  <c r="AF137" i="6"/>
  <c r="AB137" i="6"/>
  <c r="AB155" i="6"/>
  <c r="AF155" i="6"/>
  <c r="AB104" i="6"/>
  <c r="AF104" i="6"/>
  <c r="AF91" i="6"/>
  <c r="AG91" i="6" s="1"/>
  <c r="AF129" i="6"/>
  <c r="AB129" i="6"/>
  <c r="AB108" i="6"/>
  <c r="AF108" i="6"/>
  <c r="AF139" i="6"/>
  <c r="AB139" i="6"/>
  <c r="AB53" i="6"/>
  <c r="AF53" i="6"/>
  <c r="AB59" i="6"/>
  <c r="AF59" i="6"/>
  <c r="AB154" i="6"/>
  <c r="AF154" i="6"/>
  <c r="AF128" i="6"/>
  <c r="AB128" i="6"/>
  <c r="AB54" i="6"/>
  <c r="AF54" i="6"/>
  <c r="AB142" i="6"/>
  <c r="AF142" i="6"/>
  <c r="AB147" i="6"/>
  <c r="AF147" i="6"/>
  <c r="AB60" i="6"/>
  <c r="AF60" i="6"/>
  <c r="AB120" i="6"/>
  <c r="AF120" i="6"/>
  <c r="AF133" i="6"/>
  <c r="AB133" i="6"/>
  <c r="AF146" i="6"/>
  <c r="AB146" i="6"/>
  <c r="AF102" i="6"/>
  <c r="AB102" i="6"/>
  <c r="AF136" i="6"/>
  <c r="AB136" i="6"/>
  <c r="AB151" i="6"/>
  <c r="AF151" i="6"/>
  <c r="I153" i="6"/>
  <c r="T153" i="6" s="1"/>
  <c r="U153" i="6" s="1"/>
  <c r="AA153" i="6" s="1"/>
  <c r="I141" i="6"/>
  <c r="T141" i="6" s="1"/>
  <c r="U141" i="6" s="1"/>
  <c r="AA141" i="6" s="1"/>
  <c r="T135" i="6"/>
  <c r="U135" i="6" s="1"/>
  <c r="AA135" i="6" s="1"/>
  <c r="I140" i="6"/>
  <c r="T140" i="6" s="1"/>
  <c r="U140" i="6" s="1"/>
  <c r="AA140" i="6" s="1"/>
  <c r="I152" i="6"/>
  <c r="T152" i="6" s="1"/>
  <c r="U152" i="6" s="1"/>
  <c r="AA152" i="6" s="1"/>
  <c r="T134" i="6"/>
  <c r="U134" i="6" s="1"/>
  <c r="AA134" i="6" s="1"/>
  <c r="AB138" i="6"/>
  <c r="AF138" i="6"/>
  <c r="AF144" i="6" l="1"/>
  <c r="AF156" i="6"/>
  <c r="AF124" i="6"/>
  <c r="AG124" i="6" s="1"/>
  <c r="AF70" i="6"/>
  <c r="AG70" i="6" s="1"/>
  <c r="AB153" i="6"/>
  <c r="AF153" i="6"/>
  <c r="AF140" i="6"/>
  <c r="AB140" i="6"/>
  <c r="AB141" i="6"/>
  <c r="AF141" i="6"/>
  <c r="AB152" i="6"/>
  <c r="AF152" i="6"/>
  <c r="AB135" i="6"/>
  <c r="AF135" i="6"/>
  <c r="AB134" i="6"/>
  <c r="AF134" i="6"/>
  <c r="AF157" i="6" l="1"/>
  <c r="AF158" i="6" s="1"/>
  <c r="AG158" i="6" s="1"/>
  <c r="AG157" i="6" l="1"/>
  <c r="D8" i="2" l="1"/>
  <c r="D14" i="2" l="1"/>
  <c r="D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</authors>
  <commentList>
    <comment ref="C3" authorId="0" shapeId="0" xr:uid="{74B41AD8-966E-49A8-BF73-0B53DAA56E6B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auto filled by the system: Master Customer + Brand + Year/Season + Pattern/Feature + Product Category</t>
        </r>
      </text>
    </comment>
    <comment ref="C4" authorId="0" shapeId="0" xr:uid="{C043D4C8-FCB7-4607-BE66-2868244E7BF0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free text, not mandatory: Tier 1 pattern name only; multi patterns use "/"; can be the most recogonizable features or the customer program #, etc.</t>
        </r>
      </text>
    </comment>
    <comment ref="A6" authorId="0" shapeId="0" xr:uid="{E4E3FCD8-3928-4E2C-B7CA-1B84EFD122D3}">
      <text>
        <r>
          <rPr>
            <b/>
            <sz val="9"/>
            <color indexed="81"/>
            <rFont val="Tahoma"/>
            <family val="2"/>
          </rPr>
          <t>Heather Zhu:</t>
        </r>
        <r>
          <rPr>
            <sz val="9"/>
            <color indexed="81"/>
            <rFont val="Tahoma"/>
            <family val="2"/>
          </rPr>
          <t xml:space="preserve">
Select from ValueSelect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<sst xmlns="http://schemas.openxmlformats.org/spreadsheetml/2006/main" count="1978" uniqueCount="1022">
  <si>
    <t>Yes</t>
  </si>
  <si>
    <t>No</t>
  </si>
  <si>
    <t>Domestic: Warehouse</t>
  </si>
  <si>
    <t>Brand</t>
  </si>
  <si>
    <t>Package Type</t>
  </si>
  <si>
    <t>Commission</t>
  </si>
  <si>
    <t>Brokage</t>
  </si>
  <si>
    <t>Agent Fee</t>
  </si>
  <si>
    <t>Reverse</t>
  </si>
  <si>
    <t>Royalty</t>
  </si>
  <si>
    <t>OOD</t>
  </si>
  <si>
    <t>Customer WH Allowance</t>
  </si>
  <si>
    <t>NSA%</t>
  </si>
  <si>
    <t>Fuel Surcharge</t>
  </si>
  <si>
    <t>Photography</t>
  </si>
  <si>
    <t>Freight Allowance</t>
  </si>
  <si>
    <t>Volume Rebate</t>
  </si>
  <si>
    <t>Funding</t>
  </si>
  <si>
    <t>Customer</t>
  </si>
  <si>
    <t>Division</t>
  </si>
  <si>
    <t>Licensor</t>
  </si>
  <si>
    <t xml:space="preserve"> </t>
  </si>
  <si>
    <t>Program Name</t>
  </si>
  <si>
    <t>Order Type</t>
  </si>
  <si>
    <t>PDPM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</si>
  <si>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</si>
  <si>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</si>
  <si>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</si>
  <si>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</si>
  <si>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</si>
  <si>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</si>
  <si>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</si>
  <si>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</si>
  <si>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Pattern/Features</t>
  </si>
  <si>
    <t>Order Process</t>
  </si>
  <si>
    <t>UCCPM</t>
  </si>
  <si>
    <t>Non-Replenishment</t>
  </si>
  <si>
    <t>Rollout/Replenishment</t>
  </si>
  <si>
    <t>FOB CA Price Quote</t>
  </si>
  <si>
    <t>FOB GA Price Quote</t>
  </si>
  <si>
    <t>FOB CA/GA Price Quote</t>
  </si>
  <si>
    <t>Master Customer</t>
  </si>
  <si>
    <t>Year</t>
  </si>
  <si>
    <t>Ship To Location</t>
  </si>
  <si>
    <t>Responsible Party</t>
  </si>
  <si>
    <t>Season</t>
  </si>
  <si>
    <t>Country of Origin</t>
  </si>
  <si>
    <t>Factory Control</t>
  </si>
  <si>
    <t>Direct Import</t>
  </si>
  <si>
    <t>Domestic: Port</t>
  </si>
  <si>
    <t>Drop-Ship</t>
  </si>
  <si>
    <t>Main Product Category</t>
  </si>
  <si>
    <t>Overseas Production Team</t>
  </si>
  <si>
    <t>Vendor Name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</si>
  <si>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</si>
  <si>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</si>
  <si>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</si>
  <si>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</si>
  <si>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</si>
  <si>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</si>
  <si>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</si>
  <si>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</si>
  <si>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>Tech Code</t>
  </si>
  <si>
    <t>Est. Total Sales</t>
  </si>
  <si>
    <t>Est. Program Size</t>
  </si>
  <si>
    <t>Program Commit Date</t>
  </si>
  <si>
    <t>Customer Exclusive</t>
  </si>
  <si>
    <t>Spring</t>
  </si>
  <si>
    <t>Fall</t>
  </si>
  <si>
    <t>Black Friday</t>
  </si>
  <si>
    <t>BTC</t>
  </si>
  <si>
    <t>Category</t>
  </si>
  <si>
    <t>Ship to Location</t>
  </si>
  <si>
    <t>Intl.-Customer DC</t>
  </si>
  <si>
    <t>Intl.-Direct Import</t>
  </si>
  <si>
    <t>Intl.-POE</t>
  </si>
  <si>
    <t>AVN</t>
  </si>
  <si>
    <t>SWV</t>
  </si>
  <si>
    <t>For Ecom</t>
  </si>
  <si>
    <t>ALDI INC. (DI)</t>
  </si>
  <si>
    <t>Amazon Fulfillment Services (Domestic)</t>
  </si>
  <si>
    <t>Beall's Outlet Stores, Inc.</t>
  </si>
  <si>
    <t>Burlington Coat Factory</t>
  </si>
  <si>
    <t>DOLLAR GENERAL CORP. (DI)</t>
  </si>
  <si>
    <t>Fred Meyer Stores DI</t>
  </si>
  <si>
    <t>Giant Tiger Stores Ltd. (DI)</t>
  </si>
  <si>
    <t>Homegoods (POE)</t>
  </si>
  <si>
    <t>JLA Home</t>
  </si>
  <si>
    <t>Kohl's</t>
  </si>
  <si>
    <t>Kohl's (POE)</t>
  </si>
  <si>
    <t>Macy's Home Store</t>
  </si>
  <si>
    <t>Macy's.com</t>
  </si>
  <si>
    <t>Ross Stores, Inc.</t>
  </si>
  <si>
    <t>TAR HEEL (FAMILY DOLL-DI)</t>
  </si>
  <si>
    <t>Wal-Mart Canada Corp. (DI)</t>
  </si>
  <si>
    <t>China</t>
  </si>
  <si>
    <t>India</t>
  </si>
  <si>
    <t>Pakistan</t>
  </si>
  <si>
    <t>ASSORTMENT(90)</t>
  </si>
  <si>
    <t>PM</t>
  </si>
  <si>
    <t>Planner</t>
  </si>
  <si>
    <t>Normal</t>
  </si>
  <si>
    <t>Rolled</t>
  </si>
  <si>
    <t>Compressed/KD</t>
  </si>
  <si>
    <t>Partially Compressed</t>
  </si>
  <si>
    <t>Improved Packaging</t>
  </si>
  <si>
    <t>Aldi</t>
  </si>
  <si>
    <t>Beall's</t>
  </si>
  <si>
    <t>Dollar General</t>
  </si>
  <si>
    <t>Family Dollar</t>
  </si>
  <si>
    <t>Fred Meyer</t>
  </si>
  <si>
    <t>Giant Tiger</t>
  </si>
  <si>
    <t>Homegoods</t>
  </si>
  <si>
    <t>Macy's</t>
  </si>
  <si>
    <t>Natori</t>
  </si>
  <si>
    <t>AMAZON</t>
  </si>
  <si>
    <t>Target</t>
  </si>
  <si>
    <t>Ross</t>
  </si>
  <si>
    <t>Customer Code</t>
  </si>
  <si>
    <t>Customer Name</t>
  </si>
  <si>
    <t>ALDIDI</t>
  </si>
  <si>
    <t>Amazon</t>
  </si>
  <si>
    <t>BEALLS</t>
  </si>
  <si>
    <t>BLTNCOAT</t>
  </si>
  <si>
    <t>DOLGEN-DI</t>
  </si>
  <si>
    <t>FREDMEYERDI</t>
  </si>
  <si>
    <t>GIANTTIGERDI</t>
  </si>
  <si>
    <t>HGPOE</t>
  </si>
  <si>
    <t>JLA</t>
  </si>
  <si>
    <t>KOHL</t>
  </si>
  <si>
    <t>KOHLPOE</t>
  </si>
  <si>
    <t>MACY01</t>
  </si>
  <si>
    <t>MACY02</t>
  </si>
  <si>
    <t>ROSSPOE</t>
  </si>
  <si>
    <t>Sleep Number</t>
  </si>
  <si>
    <t>TARHEEL</t>
  </si>
  <si>
    <t>WALMART CANADA</t>
  </si>
  <si>
    <t>Walmart</t>
  </si>
  <si>
    <t>JCPCAT</t>
  </si>
  <si>
    <t>JC Penney Catalog</t>
  </si>
  <si>
    <t>JC Penney</t>
  </si>
  <si>
    <t>JCPCATDI</t>
  </si>
  <si>
    <t>JC Penney Catalog (POE)</t>
  </si>
  <si>
    <t>JCPRETDI</t>
  </si>
  <si>
    <t>JC Penney Retail (POE)</t>
  </si>
  <si>
    <t>JCPRET</t>
  </si>
  <si>
    <t>JC Penney Retail</t>
  </si>
  <si>
    <t>Woolrich 5%</t>
  </si>
  <si>
    <t>Natori 7%</t>
  </si>
  <si>
    <t>N Natori 5%</t>
  </si>
  <si>
    <t>Martha Stewart (Bath) 5%</t>
  </si>
  <si>
    <t>Martha Stewart (Bath) 4%</t>
  </si>
  <si>
    <t>Martha Stewart (Bath) 3%</t>
  </si>
  <si>
    <t>Laura Ashley 5%</t>
  </si>
  <si>
    <t>Laura Ashley 4%</t>
  </si>
  <si>
    <t>Laura Ashley 3%</t>
  </si>
  <si>
    <t>Beautyrest 5.5%</t>
  </si>
  <si>
    <t>Beautyrest 3.5%</t>
  </si>
  <si>
    <t>Accentia</t>
  </si>
  <si>
    <t>Artology</t>
  </si>
  <si>
    <t>Bed Guardian</t>
  </si>
  <si>
    <t>510 Design</t>
  </si>
  <si>
    <t>Addison Park</t>
  </si>
  <si>
    <t>Alpine Valley</t>
  </si>
  <si>
    <t>Amethyst Home</t>
  </si>
  <si>
    <t>Apothecary Home</t>
  </si>
  <si>
    <t xml:space="preserve">Arch Studio  </t>
  </si>
  <si>
    <t>Armoire Collection</t>
  </si>
  <si>
    <t>Autumn Days</t>
  </si>
  <si>
    <t>Be Mine</t>
  </si>
  <si>
    <t>Beautyrest</t>
  </si>
  <si>
    <t>Beautyrest Black</t>
  </si>
  <si>
    <t xml:space="preserve">Beautyrest Platinum </t>
  </si>
  <si>
    <t>Beautyrest Silver</t>
  </si>
  <si>
    <t>BEBE</t>
  </si>
  <si>
    <t>BEBE- BLACK</t>
  </si>
  <si>
    <t>Bebe Girls</t>
  </si>
  <si>
    <t>Beekman Home</t>
  </si>
  <si>
    <t>Better Home and Gardens</t>
  </si>
  <si>
    <t xml:space="preserve">Big One </t>
  </si>
  <si>
    <t>BIG ONE KIDS</t>
  </si>
  <si>
    <t xml:space="preserve">Biltmore </t>
  </si>
  <si>
    <t>Canadiana</t>
  </si>
  <si>
    <t>Carson &amp; Cooper</t>
  </si>
  <si>
    <t>Catherine Malandrino</t>
  </si>
  <si>
    <t>CATHERINE MALANDRINO HOTEL</t>
  </si>
  <si>
    <t>Catherine Malandrino Kids</t>
  </si>
  <si>
    <t>Cedar &amp; Rose</t>
  </si>
  <si>
    <t xml:space="preserve">Chapel Hill </t>
  </si>
  <si>
    <t>Charter Club</t>
  </si>
  <si>
    <t>Coastal Dunes</t>
  </si>
  <si>
    <t>COLIN + JUSTIN</t>
  </si>
  <si>
    <t>Comfort Bay</t>
  </si>
  <si>
    <t>Comfort Classics</t>
  </si>
  <si>
    <t>Comfort Spaces</t>
  </si>
  <si>
    <t>Concierge Collection</t>
  </si>
  <si>
    <t>Cottage Laundry</t>
  </si>
  <si>
    <t xml:space="preserve">Cremieux  </t>
  </si>
  <si>
    <t>Croscill</t>
  </si>
  <si>
    <t>Croscill Casual</t>
  </si>
  <si>
    <t>Croscill Classics</t>
  </si>
  <si>
    <t>Croscill Home</t>
  </si>
  <si>
    <t>Cuddl Duds</t>
  </si>
  <si>
    <t>Deck the Halls</t>
  </si>
  <si>
    <t>Décor Studio</t>
  </si>
  <si>
    <t>Designlab</t>
  </si>
  <si>
    <t>DesignLab Kids</t>
  </si>
  <si>
    <t>Everyday Living</t>
  </si>
  <si>
    <t xml:space="preserve">Fall Festival </t>
  </si>
  <si>
    <t>Fall Sweet Fall</t>
  </si>
  <si>
    <t>Found &amp; Fable</t>
  </si>
  <si>
    <t>Free Home</t>
  </si>
  <si>
    <t>Friends Forever</t>
  </si>
  <si>
    <t>GATHER AT HOME</t>
  </si>
  <si>
    <t>Ghostly Greeting</t>
  </si>
  <si>
    <t>Grace Mitchell</t>
  </si>
  <si>
    <t>Gramercy Park</t>
  </si>
  <si>
    <t>Graveyard</t>
  </si>
  <si>
    <t>Grayson &amp; Parker</t>
  </si>
  <si>
    <t>Halloween Hill</t>
  </si>
  <si>
    <t>Hampton Hill</t>
  </si>
  <si>
    <t xml:space="preserve">Happy Halloween Metallic </t>
  </si>
  <si>
    <t>Happy Halloween Pastel</t>
  </si>
  <si>
    <t>Happy Haunting</t>
  </si>
  <si>
    <t>Happy Haunting Skull</t>
  </si>
  <si>
    <t>Happy Haunting Spider</t>
  </si>
  <si>
    <t>Harbor Home</t>
  </si>
  <si>
    <t>Harbor House</t>
  </si>
  <si>
    <t>HD design</t>
  </si>
  <si>
    <t>Holiday Lane</t>
  </si>
  <si>
    <t>Holiday traditions</t>
  </si>
  <si>
    <t>HOLLY &amp; MOSS</t>
  </si>
  <si>
    <t xml:space="preserve">Holly Jolly </t>
  </si>
  <si>
    <t>Home Design</t>
  </si>
  <si>
    <t>Home Essence</t>
  </si>
  <si>
    <t xml:space="preserve">Home for the Holidays </t>
  </si>
  <si>
    <t>Honeybloom</t>
  </si>
  <si>
    <t xml:space="preserve">Hotel </t>
  </si>
  <si>
    <t>Hotel by park avenue</t>
  </si>
  <si>
    <t>HOUSE &amp; HOME</t>
  </si>
  <si>
    <t>INK+IVY</t>
  </si>
  <si>
    <t>INK+IVY Kids</t>
  </si>
  <si>
    <t xml:space="preserve">Intelligent Design </t>
  </si>
  <si>
    <t xml:space="preserve">Interiors </t>
  </si>
  <si>
    <t>JLA Art</t>
  </si>
  <si>
    <t>Josie by Natori</t>
  </si>
  <si>
    <t>Joy Peace Love</t>
  </si>
  <si>
    <t>Joy to the world</t>
  </si>
  <si>
    <t>JOYLAND</t>
  </si>
  <si>
    <t>Kids by Kirkton House</t>
  </si>
  <si>
    <t>Kirkton House</t>
  </si>
  <si>
    <t>Laila Ali</t>
  </si>
  <si>
    <t>Laura Ashley</t>
  </si>
  <si>
    <t>Life At Home</t>
  </si>
  <si>
    <t>Madison Park</t>
  </si>
  <si>
    <t>Madison Park Essentials</t>
  </si>
  <si>
    <t>Madison Park Pure</t>
  </si>
  <si>
    <t>Madison Park Signature</t>
  </si>
  <si>
    <t>Main Street</t>
  </si>
  <si>
    <t>Mainstays</t>
  </si>
  <si>
    <t>Mainstreet Holiday</t>
  </si>
  <si>
    <t>MAISON JULES</t>
  </si>
  <si>
    <t>Maple Grove</t>
  </si>
  <si>
    <t>Martha Stewart</t>
  </si>
  <si>
    <t>Merriest Holiday</t>
  </si>
  <si>
    <t>Merry &amp; Bright</t>
  </si>
  <si>
    <t>Mi Zone</t>
  </si>
  <si>
    <t>Mi Zone Kids</t>
  </si>
  <si>
    <t>Michael Strahan</t>
  </si>
  <si>
    <t>Modavari</t>
  </si>
  <si>
    <t>Modern Southern Home</t>
  </si>
  <si>
    <t>N Natori</t>
  </si>
  <si>
    <t>N Natori Studio</t>
  </si>
  <si>
    <t>Nanette Lepore</t>
  </si>
  <si>
    <t>Nanette Lepore Coastal</t>
  </si>
  <si>
    <t>Nanette Lepore Girls</t>
  </si>
  <si>
    <t>Natural Harvest</t>
  </si>
  <si>
    <t>Nobel Excellence</t>
  </si>
  <si>
    <t>Nomad Home</t>
  </si>
  <si>
    <t>North Pole Trading Co</t>
  </si>
  <si>
    <t>Oake</t>
  </si>
  <si>
    <t>Oh Holy Night</t>
  </si>
  <si>
    <t>Oh Joy!</t>
  </si>
  <si>
    <t>ON THE SHORE</t>
  </si>
  <si>
    <t>Opalhouse designed with Jungalow</t>
  </si>
  <si>
    <t>Origin 21</t>
  </si>
  <si>
    <t>Palms End</t>
  </si>
  <si>
    <t>Peppermint place</t>
  </si>
  <si>
    <t>Premier Comfort</t>
  </si>
  <si>
    <t>Premier Comfort Signature</t>
  </si>
  <si>
    <t>Providence</t>
  </si>
  <si>
    <t>Real Living</t>
  </si>
  <si>
    <t>Regency Heights</t>
  </si>
  <si>
    <t>Scare Factory</t>
  </si>
  <si>
    <t xml:space="preserve">Seadrift </t>
  </si>
  <si>
    <t>Serafina Rose</t>
  </si>
  <si>
    <t>Serta</t>
  </si>
  <si>
    <t>Sharper Image</t>
  </si>
  <si>
    <t xml:space="preserve">Silk Sensations </t>
  </si>
  <si>
    <t>SL Simplicity</t>
  </si>
  <si>
    <t>Sleep Philosophy</t>
  </si>
  <si>
    <t>Soft Touch</t>
  </si>
  <si>
    <t>Sonoma</t>
  </si>
  <si>
    <t>South Street Loft</t>
  </si>
  <si>
    <t>Spirits Bright</t>
  </si>
  <si>
    <t>Spooky Season</t>
  </si>
  <si>
    <t>Studio D</t>
  </si>
  <si>
    <t>Style Sanctuary</t>
  </si>
  <si>
    <t>Style Sanctuary Blue</t>
  </si>
  <si>
    <t>SunSmart</t>
  </si>
  <si>
    <t>Super Listing</t>
  </si>
  <si>
    <t>Tao</t>
  </si>
  <si>
    <t>Thankful &amp; Blessed</t>
  </si>
  <si>
    <t xml:space="preserve">Threshold  </t>
  </si>
  <si>
    <t>Threshold designed with Studio McGee</t>
  </si>
  <si>
    <t>Tiny Dreamer</t>
  </si>
  <si>
    <t>Tis the Season</t>
  </si>
  <si>
    <t>Tis the Season - Gold</t>
  </si>
  <si>
    <t>Tis the Season - Silver</t>
  </si>
  <si>
    <t>Tracey Boyd</t>
  </si>
  <si>
    <t>Trick or Treat Co</t>
  </si>
  <si>
    <t>True North</t>
  </si>
  <si>
    <t>True North by Sleep Philosophy</t>
  </si>
  <si>
    <t>Ty Pennington</t>
  </si>
  <si>
    <t>Union Square</t>
  </si>
  <si>
    <t>Urban Domain</t>
  </si>
  <si>
    <t>Urban Domain Home</t>
  </si>
  <si>
    <t>Urban Domain Kids</t>
  </si>
  <si>
    <t>Urban Habitat</t>
  </si>
  <si>
    <t>Urban Habitat Kids</t>
  </si>
  <si>
    <t>Warm &amp; Cozy</t>
  </si>
  <si>
    <t>WB Hotel</t>
  </si>
  <si>
    <t>Wendy Bellisimo Holiday-green</t>
  </si>
  <si>
    <t>Wendy Bellissimo Home</t>
  </si>
  <si>
    <t>Weny Bellissimo Kids</t>
  </si>
  <si>
    <t>West End</t>
  </si>
  <si>
    <t>Willow &amp; Sage</t>
  </si>
  <si>
    <t>WIND AND WATER</t>
  </si>
  <si>
    <t>Winter Avenue</t>
  </si>
  <si>
    <t>Winter Spirits</t>
  </si>
  <si>
    <t>Woolrich</t>
  </si>
  <si>
    <t>Antimicrobial Performance</t>
  </si>
  <si>
    <t>ARCH / MANTLE</t>
  </si>
  <si>
    <t>Art In Motion</t>
  </si>
  <si>
    <t>AT HOME</t>
  </si>
  <si>
    <t>August &amp; Leo</t>
  </si>
  <si>
    <t>Beauty Silk</t>
  </si>
  <si>
    <t>BeautySleep</t>
  </si>
  <si>
    <t>Beyond Soft</t>
  </si>
  <si>
    <t>Broyhill</t>
  </si>
  <si>
    <t>Catherine Malandrino (Holiday)</t>
  </si>
  <si>
    <t>Chapel Hill by Croscill</t>
  </si>
  <si>
    <t>Chelsea Square</t>
  </si>
  <si>
    <t>Clean Habitat</t>
  </si>
  <si>
    <t>Clean Spaces</t>
  </si>
  <si>
    <t>Coastal Home</t>
  </si>
  <si>
    <t>Codi</t>
  </si>
  <si>
    <t>Crown and Ivy</t>
  </si>
  <si>
    <t>Debbie Travis</t>
  </si>
  <si>
    <t>Décor 5</t>
  </si>
  <si>
    <t xml:space="preserve">Degrees of Comfort </t>
  </si>
  <si>
    <t>Emryn House</t>
  </si>
  <si>
    <t>Family Chef</t>
  </si>
  <si>
    <t>Festive Days</t>
  </si>
  <si>
    <t>Hello Autumn</t>
  </si>
  <si>
    <t>H-HOME TRENDS PL</t>
  </si>
  <si>
    <t>Holiday Time</t>
  </si>
  <si>
    <t>HOME DECORATORS COLLECTION</t>
  </si>
  <si>
    <t>Home Trends</t>
  </si>
  <si>
    <t>Hotel Collection</t>
  </si>
  <si>
    <t>Hotel Style</t>
  </si>
  <si>
    <t>Hyde lane</t>
  </si>
  <si>
    <t>Juniper Home</t>
  </si>
  <si>
    <t>laurel + pine</t>
  </si>
  <si>
    <t>Lightning Bug</t>
  </si>
  <si>
    <t>Liz</t>
  </si>
  <si>
    <t>Luxury Hotel</t>
  </si>
  <si>
    <t>Madison Classics</t>
  </si>
  <si>
    <t>Member’s Choice</t>
  </si>
  <si>
    <t>MEMBER'S MARK</t>
  </si>
  <si>
    <t>MP2 by Madison Park</t>
  </si>
  <si>
    <t>Nanette Holiday</t>
  </si>
  <si>
    <t>nanette Lepore (holiday silver)</t>
  </si>
  <si>
    <t>Nanette Lepore holiday</t>
  </si>
  <si>
    <t>On your own</t>
  </si>
  <si>
    <t>Opalhouse</t>
  </si>
  <si>
    <t>Park Avenue</t>
  </si>
  <si>
    <t>President Choice</t>
  </si>
  <si>
    <t>Royal Velvet</t>
  </si>
  <si>
    <t>SCM</t>
  </si>
  <si>
    <t>SCM KIDS</t>
  </si>
  <si>
    <t>Scoop Delights</t>
  </si>
  <si>
    <t>SDS</t>
  </si>
  <si>
    <t>Smart Cool by Sleep Philosophy</t>
  </si>
  <si>
    <t>Southern Living</t>
  </si>
  <si>
    <t>Spider</t>
  </si>
  <si>
    <t xml:space="preserve">Spooktacular </t>
  </si>
  <si>
    <t>Stoneberry</t>
  </si>
  <si>
    <t>Style Sanctuary Bronze</t>
  </si>
  <si>
    <t>TINSEL+ FROST</t>
  </si>
  <si>
    <t>Urban Essential</t>
  </si>
  <si>
    <t>Wendy Bellissimo</t>
  </si>
  <si>
    <t>Wendy Bellissimo holiday</t>
  </si>
  <si>
    <t>Wendy Bellissimo(gold tree holiday label)</t>
  </si>
  <si>
    <t xml:space="preserve">Wendy Harvest </t>
  </si>
  <si>
    <t>YOUR ZONE</t>
  </si>
  <si>
    <t>Zoopet</t>
  </si>
  <si>
    <t>POE</t>
  </si>
  <si>
    <t>SV2</t>
  </si>
  <si>
    <t>SV3</t>
  </si>
  <si>
    <t>WOD/SV2</t>
  </si>
  <si>
    <t>WOD/SV3</t>
  </si>
  <si>
    <t>India Office</t>
  </si>
  <si>
    <t>One Central-2</t>
  </si>
  <si>
    <t>Pakistan Office</t>
  </si>
  <si>
    <t>MK SONS (PVT) LTD</t>
  </si>
  <si>
    <t>Liberty Mills Limited</t>
  </si>
  <si>
    <t>Main Category</t>
  </si>
  <si>
    <t>Program Size</t>
  </si>
  <si>
    <t>Winter</t>
  </si>
  <si>
    <t>TBD</t>
  </si>
  <si>
    <t>Backstage</t>
  </si>
  <si>
    <t>Bebe (Black/White Label Not Holiday)</t>
  </si>
  <si>
    <t>Bebe Bow</t>
  </si>
  <si>
    <t>BEBE Holiday</t>
  </si>
  <si>
    <t>BELK</t>
  </si>
  <si>
    <t>Blueberry Cove</t>
  </si>
  <si>
    <t>CATCH'N ZZZ</t>
  </si>
  <si>
    <t>Celebrate Home</t>
  </si>
  <si>
    <t>City Lights</t>
  </si>
  <si>
    <t>Cozzze</t>
  </si>
  <si>
    <t>Crosby St</t>
  </si>
  <si>
    <t>EE</t>
  </si>
  <si>
    <t>finch + robin</t>
  </si>
  <si>
    <t>Goodness&amp;Grace</t>
  </si>
  <si>
    <t>H2Ology</t>
  </si>
  <si>
    <t>Happy Fall</t>
  </si>
  <si>
    <t>Harbor House Blue</t>
  </si>
  <si>
    <t>Homenetic</t>
  </si>
  <si>
    <t>Huntington Home</t>
  </si>
  <si>
    <t>Hyde Park</t>
  </si>
  <si>
    <t>Ideology</t>
  </si>
  <si>
    <t>Inspire by Intelligent Design</t>
  </si>
  <si>
    <t>Intelligent Design Kids</t>
  </si>
  <si>
    <t>Jack O Lantern Lane</t>
  </si>
  <si>
    <t>JLA Furniture</t>
  </si>
  <si>
    <t>Living Clean</t>
  </si>
  <si>
    <t>Luxury Hotel by Park Ave</t>
  </si>
  <si>
    <t xml:space="preserve">Martha Stewart Everyday </t>
  </si>
  <si>
    <t xml:space="preserve">Merry Moments </t>
  </si>
  <si>
    <t>Microtec</t>
  </si>
  <si>
    <t>Moonbeams</t>
  </si>
  <si>
    <t>Onva</t>
  </si>
  <si>
    <t>Peak Performance</t>
  </si>
  <si>
    <t>Protech</t>
  </si>
  <si>
    <t>Soloft</t>
  </si>
  <si>
    <t>Spooky Hollow</t>
  </si>
  <si>
    <t>Track &amp; Tail</t>
  </si>
  <si>
    <t>Urban Dreams</t>
  </si>
  <si>
    <t>Serta Sheep 5.5%</t>
  </si>
  <si>
    <t>N Natori Studio 5%</t>
  </si>
  <si>
    <t>Sharper Image Nonheated 4%</t>
  </si>
  <si>
    <t>Sharper Image Nonheated 5%</t>
  </si>
  <si>
    <t>Beautyrest Black 6%</t>
  </si>
  <si>
    <t>Other Load Suggestions</t>
  </si>
  <si>
    <t>Departure Port:</t>
  </si>
  <si>
    <t>Port of Discharge:</t>
  </si>
  <si>
    <t>Quote Sheet Template:</t>
  </si>
  <si>
    <t>Notes</t>
  </si>
  <si>
    <t>Port of Discharge</t>
  </si>
  <si>
    <t>OKL</t>
  </si>
  <si>
    <t>SH</t>
  </si>
  <si>
    <t>QDO</t>
  </si>
  <si>
    <t>NHA</t>
  </si>
  <si>
    <t>LA</t>
  </si>
  <si>
    <t>NY</t>
  </si>
  <si>
    <t>KRC</t>
  </si>
  <si>
    <t>CHA</t>
  </si>
  <si>
    <t>Departure Port</t>
  </si>
  <si>
    <t>Karachi,Pakistan</t>
  </si>
  <si>
    <t>Mumbai,India</t>
  </si>
  <si>
    <t>Nhava Sheva,India</t>
  </si>
  <si>
    <t>Qingdao,China</t>
  </si>
  <si>
    <t>Shanghai,China</t>
  </si>
  <si>
    <t>Quote Sheet Template</t>
  </si>
  <si>
    <t>Martha Stewart (Hard) 3%</t>
  </si>
  <si>
    <t>Martha Stewart (Hard) 4%</t>
  </si>
  <si>
    <t>Martha Stewart (Hard) 7%</t>
  </si>
  <si>
    <t>Serta 5.5%</t>
  </si>
  <si>
    <t>Sharper Image Heated 3%</t>
  </si>
  <si>
    <t>Sharper Image Heated 4%</t>
  </si>
  <si>
    <t>Sharper Image Heated 5%</t>
  </si>
  <si>
    <t>GAMER SQUAD</t>
  </si>
  <si>
    <t>Happy Halloween</t>
  </si>
  <si>
    <t>Spooky Halloween</t>
  </si>
  <si>
    <t>HOMEGOODS</t>
  </si>
  <si>
    <t>Homegoods Inc.</t>
  </si>
  <si>
    <t>WALMARTMEX</t>
  </si>
  <si>
    <t>Wal-Mart Mexico</t>
  </si>
  <si>
    <t>MAHEEN TEXTILE MILLS (PVT) LTD.</t>
  </si>
  <si>
    <t>YUNUS</t>
  </si>
  <si>
    <t>南京海聆梦</t>
  </si>
  <si>
    <t>海聆梦家居(SCM)</t>
  </si>
  <si>
    <t>UOM</t>
  </si>
  <si>
    <t>Piece</t>
  </si>
  <si>
    <t>Set</t>
  </si>
  <si>
    <t>Pair</t>
  </si>
  <si>
    <t>Each</t>
  </si>
  <si>
    <t>Carton</t>
  </si>
  <si>
    <t>Joseph Sadony</t>
  </si>
  <si>
    <t>SHET</t>
  </si>
  <si>
    <t>2025 SHET Domestic</t>
  </si>
  <si>
    <t>Patrick Li</t>
  </si>
  <si>
    <t>Sarah Chen</t>
  </si>
  <si>
    <t>AMAZONFBA</t>
  </si>
  <si>
    <t>BLKPBV</t>
  </si>
  <si>
    <t>BELK PRIVATE BRAND VENDOR</t>
  </si>
  <si>
    <t>Belk</t>
  </si>
  <si>
    <t>MarshallsCan</t>
  </si>
  <si>
    <t>Canadian Marshalls</t>
  </si>
  <si>
    <t>Marshalls</t>
  </si>
  <si>
    <t>COSTCOCAN</t>
  </si>
  <si>
    <t>Costco Canada</t>
  </si>
  <si>
    <t>Costco</t>
  </si>
  <si>
    <t>ddDiscount</t>
  </si>
  <si>
    <t>dd’s Discounts</t>
  </si>
  <si>
    <t>dd's Discounts</t>
  </si>
  <si>
    <t>DOLGEN</t>
  </si>
  <si>
    <t>Dollar General Corporation</t>
  </si>
  <si>
    <t>FREDMEYER</t>
  </si>
  <si>
    <t>Fred Meyer Stores</t>
  </si>
  <si>
    <t>GABESBRO</t>
  </si>
  <si>
    <t>Gabriel Brothers Inc.</t>
  </si>
  <si>
    <t>Gabriel Brothers</t>
  </si>
  <si>
    <t>HSN</t>
  </si>
  <si>
    <t>Home Shopping Network</t>
  </si>
  <si>
    <t>HOMESENSE</t>
  </si>
  <si>
    <t>Homesense</t>
  </si>
  <si>
    <t>KOHLDSN</t>
  </si>
  <si>
    <t>Kohl's.com</t>
  </si>
  <si>
    <t>KROGER</t>
  </si>
  <si>
    <t>Kroger</t>
  </si>
  <si>
    <t>MACYBKSTAGE</t>
  </si>
  <si>
    <t>Macy's Backstage</t>
  </si>
  <si>
    <t>MARSHALLS</t>
  </si>
  <si>
    <t>Marshalls, Inc.</t>
  </si>
  <si>
    <t>NEX</t>
  </si>
  <si>
    <t>Nexcom</t>
  </si>
  <si>
    <t>OLDTIMEPOT</t>
  </si>
  <si>
    <t>Old Time Pottery, LLC</t>
  </si>
  <si>
    <t>Old Time Pottery</t>
  </si>
  <si>
    <t>REDAPPLECA</t>
  </si>
  <si>
    <t>RED APPLE STORES INC</t>
  </si>
  <si>
    <t>Red Apple Stores</t>
  </si>
  <si>
    <t>SEVENAVE</t>
  </si>
  <si>
    <t>Seventh Avenue, Inc.</t>
  </si>
  <si>
    <t>Seventh Avenue</t>
  </si>
  <si>
    <t>KROGERDI</t>
  </si>
  <si>
    <t>The Kroger Co. DI</t>
  </si>
  <si>
    <t>TJ MAXX</t>
  </si>
  <si>
    <t>TJMaxx Inc.</t>
  </si>
  <si>
    <t>TJX</t>
  </si>
  <si>
    <t>WINNERS</t>
  </si>
  <si>
    <t>Winners</t>
  </si>
  <si>
    <t>Bang--1</t>
  </si>
  <si>
    <t>Basic-1</t>
  </si>
  <si>
    <t>Basic-2</t>
  </si>
  <si>
    <t>Basic-5</t>
  </si>
  <si>
    <t>STAR-项目组</t>
  </si>
  <si>
    <t>US Production</t>
  </si>
  <si>
    <t>渠道部-项目一组</t>
  </si>
  <si>
    <t>Domestic Purchase</t>
  </si>
  <si>
    <t>Domestic: Customer DC</t>
  </si>
  <si>
    <t>Intl.-Domestic: Warehouse</t>
  </si>
  <si>
    <t>ATA</t>
  </si>
  <si>
    <t>FBA</t>
  </si>
  <si>
    <t>FBG</t>
  </si>
  <si>
    <t>HUT</t>
  </si>
  <si>
    <t>NJN</t>
  </si>
  <si>
    <t>TUT</t>
  </si>
  <si>
    <t>US</t>
  </si>
  <si>
    <t>USA</t>
  </si>
  <si>
    <t>BLANKET(51)</t>
  </si>
  <si>
    <t>COMFORTER (SET)(10)</t>
  </si>
  <si>
    <t>COVERLET&amp;BEDSPR(13)</t>
  </si>
  <si>
    <t>DUVET&amp;DUVET SET(12)</t>
  </si>
  <si>
    <t>PILLOWCASE(21)</t>
  </si>
  <si>
    <t>SHEET/SHEET SET(20)</t>
  </si>
  <si>
    <t>THROW WRAP(58)</t>
  </si>
  <si>
    <t>THROW(50)</t>
  </si>
  <si>
    <t>Nanjing,China</t>
  </si>
  <si>
    <t>Tuticorin,India</t>
  </si>
  <si>
    <t>US Domestic</t>
  </si>
  <si>
    <t>KKP FINE LINEN PVT LTD</t>
  </si>
  <si>
    <t>PREM TEXTILES</t>
  </si>
  <si>
    <t>PREMIER FINE LINENS PVT LTD</t>
  </si>
  <si>
    <t>THE CRESCENT TEXTILE MILLS LIMITED</t>
  </si>
  <si>
    <t>南京美华</t>
  </si>
  <si>
    <t>南通亿家人</t>
  </si>
  <si>
    <t>南通鑫盛</t>
  </si>
  <si>
    <t>吉奥璐纺织</t>
  </si>
  <si>
    <t>新东旭纺织印染有限公司</t>
  </si>
  <si>
    <t>杭州露依尔</t>
  </si>
  <si>
    <t>江苏虞美人</t>
  </si>
  <si>
    <t>浙江峰赫</t>
  </si>
  <si>
    <t>淄博鲁商</t>
  </si>
  <si>
    <t>Super Big: ≥ 500K</t>
  </si>
  <si>
    <t>Big: 300K - 500K</t>
  </si>
  <si>
    <t>Medium: 150K -300K</t>
  </si>
  <si>
    <t>Small: &lt; 150K</t>
  </si>
  <si>
    <t>Duty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</si>
  <si>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</si>
  <si>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</si>
  <si>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</si>
  <si>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</si>
  <si>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</si>
  <si>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</si>
  <si>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</si>
  <si>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</si>
  <si>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</si>
  <si>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</si>
  <si>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</si>
  <si>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</si>
  <si>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</si>
  <si>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</si>
  <si>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</si>
  <si>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</si>
  <si>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</si>
  <si>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</si>
  <si>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</si>
  <si>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</si>
  <si>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</si>
  <si>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</si>
  <si>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</si>
  <si>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</si>
  <si>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</si>
  <si>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</si>
  <si>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</si>
  <si>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</si>
  <si>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</si>
  <si>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</si>
  <si>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</si>
  <si>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</si>
  <si>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</si>
  <si>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</si>
  <si>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</si>
  <si>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</si>
  <si>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</si>
  <si>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</si>
  <si>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</si>
  <si>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</si>
  <si>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</si>
  <si>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Est. Total Cost</t>
  </si>
  <si>
    <r>
      <t>1.</t>
    </r>
    <r>
      <rPr>
        <b/>
        <sz val="11"/>
        <rFont val="Calibri"/>
        <family val="2"/>
      </rPr>
      <t xml:space="preserve"> Item</t>
    </r>
    <r>
      <rPr>
        <sz val="11"/>
        <rFont val="Calibri"/>
        <family val="2"/>
      </rPr>
      <t xml:space="preserve"> tab is the template which will be uploaded to EEC</t>
    </r>
  </si>
  <si>
    <t>2. please use English input for the characters such as punctuations and brackets: : "" ()</t>
  </si>
  <si>
    <t xml:space="preserve">3. no special charaters including [^?&amp;？|=]+ </t>
  </si>
  <si>
    <t>4. Description-Short: max 30 characters</t>
  </si>
  <si>
    <t>5. Carton info: leave the cells blank if no available info, do NOT put in "N/A"</t>
  </si>
  <si>
    <t>SHEET/SHEET SET</t>
  </si>
  <si>
    <t>PILLOWCASE</t>
  </si>
  <si>
    <t>ASSORTMENT</t>
  </si>
  <si>
    <t>BLANKET</t>
  </si>
  <si>
    <t>COMFORTER (SET)</t>
  </si>
  <si>
    <t>COVERLET&amp;BEDSPR</t>
  </si>
  <si>
    <t>DUVET&amp;DUVET SET</t>
  </si>
  <si>
    <t>THROW WRAP</t>
  </si>
  <si>
    <t>THROW</t>
  </si>
  <si>
    <t>UCCPM Price</t>
  </si>
  <si>
    <t>Load 3 %</t>
  </si>
  <si>
    <t>Load 3 $</t>
  </si>
  <si>
    <t>2025 SHET DI</t>
  </si>
  <si>
    <t>2025 SHET POE</t>
  </si>
  <si>
    <t>2025 SHET JLA Ecomm</t>
  </si>
  <si>
    <t>2025 SHET Amazon 1P</t>
  </si>
  <si>
    <t>Load 3</t>
  </si>
  <si>
    <t>Customer Item#</t>
  </si>
  <si>
    <t>Container #</t>
  </si>
  <si>
    <t>Margin</t>
    <phoneticPr fontId="24" type="noConversion"/>
  </si>
  <si>
    <t>JLA Domestic MU%</t>
  </si>
  <si>
    <t>JLA Domestic Dead Net Price</t>
  </si>
  <si>
    <t>Trim</t>
  </si>
  <si>
    <t xml:space="preserve">                                                                                  2025 SHET Domestic Commitment Sheet</t>
  </si>
  <si>
    <t>ZPP (POE Shipments)</t>
  </si>
  <si>
    <t>Material-Short</t>
  </si>
  <si>
    <t>6302.32.2020</t>
  </si>
  <si>
    <t>KPC: 20x40"(2)</t>
  </si>
  <si>
    <t>SPC: 20x30"(2)</t>
  </si>
  <si>
    <t>6302.32.2040</t>
  </si>
  <si>
    <t>KING: 108x102/78x80+14/20x40"(4)</t>
  </si>
  <si>
    <t>QUEEN: 90x102/60x80+14/20x30"(4)</t>
  </si>
  <si>
    <t>FULL:  84x96/54x75+13/20x30"(4)</t>
  </si>
  <si>
    <t>TWIN: 66X96"/39X75"+12"/20x30"(2)</t>
  </si>
  <si>
    <t>100% polyester</t>
  </si>
  <si>
    <t>solid satin sheets, self fabric bag</t>
  </si>
  <si>
    <t>Beautyrest Platinum Brand -- 6 piece set -- Solid 90gsm Polyester Satin Sheet Set</t>
  </si>
  <si>
    <t>Misty Blue</t>
    <phoneticPr fontId="34" type="noConversion"/>
  </si>
  <si>
    <t>Black</t>
    <phoneticPr fontId="34" type="noConversion"/>
  </si>
  <si>
    <t>Blush</t>
    <phoneticPr fontId="34" type="noConversion"/>
  </si>
  <si>
    <t>Champagne</t>
    <phoneticPr fontId="34" type="noConversion"/>
  </si>
  <si>
    <t xml:space="preserve">Silver </t>
    <phoneticPr fontId="34" type="noConversion"/>
  </si>
  <si>
    <t>White</t>
    <phoneticPr fontId="34" type="noConversion"/>
  </si>
  <si>
    <t>6302.22.2020</t>
    <phoneticPr fontId="36" type="noConversion"/>
  </si>
  <si>
    <t xml:space="preserve">Black Stripe </t>
    <phoneticPr fontId="34" type="noConversion"/>
  </si>
  <si>
    <t>Grey Stripe</t>
    <phoneticPr fontId="34" type="noConversion"/>
  </si>
  <si>
    <t>Ivory Stripe</t>
    <phoneticPr fontId="34" type="noConversion"/>
  </si>
  <si>
    <t xml:space="preserve"> H  (CM)</t>
  </si>
  <si>
    <t>W  (CM)</t>
  </si>
  <si>
    <t>L (CM)</t>
  </si>
  <si>
    <t>Warehouse Charges</t>
  </si>
  <si>
    <t>roylaties</t>
  </si>
  <si>
    <t>DA</t>
  </si>
  <si>
    <t>AAVN</t>
  </si>
  <si>
    <t>Duty Cost per Item$</t>
  </si>
  <si>
    <t>HS number</t>
  </si>
  <si>
    <t>Freight cost per item $</t>
  </si>
  <si>
    <t>Freight Cost per 40'</t>
  </si>
  <si>
    <t>Total units per 40' Cnt</t>
  </si>
  <si>
    <t>Cubic Meter/ per item</t>
  </si>
  <si>
    <t>Total Units per Carton</t>
  </si>
  <si>
    <t xml:space="preserve">Carton size </t>
  </si>
  <si>
    <t>Total Costs</t>
  </si>
  <si>
    <t>Units</t>
  </si>
  <si>
    <t>FOB JLA Domestic Warehouse Dead Net Prices</t>
    <phoneticPr fontId="34" type="noConversion"/>
  </si>
  <si>
    <t>JLA Domestic Warehouse MU</t>
    <phoneticPr fontId="34" type="noConversion"/>
  </si>
  <si>
    <t>LDP Cost  with Load $</t>
  </si>
  <si>
    <t>Load (AD,DA, Agent fee, Commission, Storage...)</t>
  </si>
  <si>
    <t xml:space="preserve">Freight </t>
  </si>
  <si>
    <t>FOB Cost</t>
  </si>
  <si>
    <t>UPC</t>
    <phoneticPr fontId="34" type="noConversion"/>
  </si>
  <si>
    <t>Sku</t>
    <phoneticPr fontId="34" type="noConversion"/>
  </si>
  <si>
    <t>Size / Spec.</t>
  </si>
  <si>
    <t xml:space="preserve">Fabrication </t>
  </si>
  <si>
    <t>Sample #</t>
  </si>
  <si>
    <t>Small: &lt; $100K</t>
  </si>
  <si>
    <t>Small: &lt; $50K</t>
  </si>
  <si>
    <t>Small: &lt; $150K</t>
  </si>
  <si>
    <t>Bang-1</t>
    <phoneticPr fontId="34" type="noConversion"/>
  </si>
  <si>
    <t>Domestic: Drop-Ship</t>
  </si>
  <si>
    <t>Medium: $100K - $200K</t>
  </si>
  <si>
    <t>Medium: $50K - $100K</t>
  </si>
  <si>
    <t>Medium: $150K - $300K</t>
  </si>
  <si>
    <t>Sync Technology</t>
  </si>
  <si>
    <t>Swavelle</t>
  </si>
  <si>
    <t>Surf's Up</t>
  </si>
  <si>
    <t>Skatelab</t>
  </si>
  <si>
    <t>Simmons</t>
  </si>
  <si>
    <t>Robert Allen</t>
  </si>
  <si>
    <t>Pucca</t>
  </si>
  <si>
    <t>Park Ave</t>
  </si>
  <si>
    <t>Olive Kids</t>
  </si>
  <si>
    <t>Natori Studio</t>
  </si>
  <si>
    <t>Josie Natori</t>
  </si>
  <si>
    <t>Metropolitan Home</t>
  </si>
  <si>
    <t>Marsha Stewart Everyday</t>
  </si>
  <si>
    <t>Kungfu Panda</t>
  </si>
  <si>
    <t>Halo</t>
  </si>
  <si>
    <t>Fancy Nancy</t>
  </si>
  <si>
    <t>Echo</t>
  </si>
  <si>
    <t>Eddie Baurer</t>
  </si>
  <si>
    <t>C Wonder</t>
  </si>
  <si>
    <t>Casa Cristina</t>
  </si>
  <si>
    <t>Cedar Rige</t>
  </si>
  <si>
    <t>Cesar Millan</t>
  </si>
  <si>
    <t>Cosmo Living</t>
  </si>
  <si>
    <t>Convergence</t>
  </si>
  <si>
    <t>Candice Olson</t>
  </si>
  <si>
    <t>Bobby Jack</t>
  </si>
  <si>
    <t>Bombay</t>
  </si>
  <si>
    <t>Avatar</t>
  </si>
  <si>
    <t>Big: $200K - $500K</t>
  </si>
  <si>
    <t>Big: $100K - $200K</t>
  </si>
  <si>
    <t>Big: $300K - $1M</t>
  </si>
  <si>
    <t>Super Big: ≥ $500K</t>
  </si>
  <si>
    <t>渠道部-项目二组</t>
  </si>
  <si>
    <t>外贸家具面料组</t>
  </si>
  <si>
    <t>Wall Arts</t>
  </si>
  <si>
    <t>Vietnam Office</t>
  </si>
  <si>
    <t>US Furniture-3</t>
  </si>
  <si>
    <t>US Furniture-2</t>
  </si>
  <si>
    <t>US Furniture-1</t>
  </si>
  <si>
    <t>Turkey Office</t>
  </si>
  <si>
    <t>SYNC Technology</t>
  </si>
  <si>
    <t>STAR-2</t>
  </si>
  <si>
    <t>STAR-1</t>
  </si>
  <si>
    <t>Spain</t>
  </si>
  <si>
    <t>Solution X</t>
  </si>
  <si>
    <t>Shen Zhen Office-2</t>
  </si>
  <si>
    <t>Shen Zhen Office-1</t>
  </si>
  <si>
    <t>Shanghai office-4</t>
  </si>
  <si>
    <t>Shanghai office-3</t>
  </si>
  <si>
    <t>Shanghai office-2</t>
  </si>
  <si>
    <t>Shanghai office-1</t>
  </si>
  <si>
    <t>Rug Office</t>
  </si>
  <si>
    <t>Qingdao Office</t>
  </si>
  <si>
    <t>Project S-3</t>
  </si>
  <si>
    <t>Project S-2</t>
  </si>
  <si>
    <t>Project S-1</t>
  </si>
  <si>
    <t>Portugal</t>
  </si>
  <si>
    <t>PETS项目组</t>
  </si>
  <si>
    <t>PETS-2</t>
  </si>
  <si>
    <t>One Central</t>
  </si>
  <si>
    <t>Malaysia Office</t>
  </si>
  <si>
    <t>International Sales Dept.</t>
  </si>
  <si>
    <t>Indonesia Office</t>
  </si>
  <si>
    <t>India Agent</t>
  </si>
  <si>
    <t>Furniture--2</t>
  </si>
  <si>
    <t>Fabric--1</t>
  </si>
  <si>
    <t>Ecommerce Project Team</t>
  </si>
  <si>
    <t>Dongguan Office-Other</t>
  </si>
  <si>
    <t>Dongguan Office-Export</t>
  </si>
  <si>
    <t>BOX-2</t>
  </si>
  <si>
    <t>BOX-1</t>
  </si>
  <si>
    <t>Basic-3</t>
  </si>
  <si>
    <t>Bang--4</t>
  </si>
  <si>
    <t>Bang--3</t>
  </si>
  <si>
    <t>A.I.M.</t>
  </si>
  <si>
    <t>Super Big: ≥ $200K</t>
  </si>
  <si>
    <t>Super Big: ≥ $1M</t>
  </si>
  <si>
    <t>Beautyrest Platinum</t>
  </si>
  <si>
    <t>Virgin Islands (British)</t>
  </si>
  <si>
    <t>Vietnam</t>
  </si>
  <si>
    <t>Venezuela</t>
  </si>
  <si>
    <t>United Kingdom</t>
  </si>
  <si>
    <t>United Arab Emirates</t>
  </si>
  <si>
    <t>Turkey</t>
  </si>
  <si>
    <t>Thailand</t>
  </si>
  <si>
    <t>Taiwan</t>
  </si>
  <si>
    <t>Switzerland</t>
  </si>
  <si>
    <t>South Africa</t>
  </si>
  <si>
    <t>Singapore</t>
  </si>
  <si>
    <t>Saudi Arabia</t>
  </si>
  <si>
    <t>Saint Kitts and Nevis</t>
  </si>
  <si>
    <t>Russian Federation</t>
  </si>
  <si>
    <t>Puerto Rico</t>
  </si>
  <si>
    <t>Poland</t>
  </si>
  <si>
    <t>Philippine</t>
  </si>
  <si>
    <t>Peru</t>
  </si>
  <si>
    <t>Panama</t>
  </si>
  <si>
    <t>North-Korea</t>
  </si>
  <si>
    <t>New Zealand</t>
  </si>
  <si>
    <t>Netherlands</t>
  </si>
  <si>
    <t>Mexico</t>
  </si>
  <si>
    <t>Marshall Islands</t>
  </si>
  <si>
    <t>Malaysia</t>
  </si>
  <si>
    <t>Korea</t>
  </si>
  <si>
    <t>Japan</t>
  </si>
  <si>
    <t>Italy</t>
  </si>
  <si>
    <t>Indonesia</t>
  </si>
  <si>
    <t>Guatemala</t>
  </si>
  <si>
    <t>Great Britain</t>
  </si>
  <si>
    <t>Germany</t>
  </si>
  <si>
    <t>France</t>
  </si>
  <si>
    <t>Egypt</t>
  </si>
  <si>
    <t>Denmark</t>
  </si>
  <si>
    <t>Colombia</t>
  </si>
  <si>
    <t>Canada</t>
  </si>
  <si>
    <t>Cambodia</t>
  </si>
  <si>
    <t>Brazil</t>
  </si>
  <si>
    <t>Bermuda</t>
  </si>
  <si>
    <t>Belgium</t>
  </si>
  <si>
    <t>Bangladesh</t>
  </si>
  <si>
    <t>Bahamas</t>
  </si>
  <si>
    <t>Austria</t>
  </si>
  <si>
    <t>Australia</t>
  </si>
  <si>
    <t>Argentina</t>
  </si>
  <si>
    <t>Anguilla</t>
  </si>
  <si>
    <t>YOUT</t>
  </si>
  <si>
    <t>WIN</t>
  </si>
  <si>
    <t>TOWL</t>
  </si>
  <si>
    <t>RUG</t>
  </si>
  <si>
    <t>PETB</t>
  </si>
  <si>
    <t>PET</t>
  </si>
  <si>
    <t>LGT</t>
  </si>
  <si>
    <t>FUR</t>
  </si>
  <si>
    <t>BLK</t>
  </si>
  <si>
    <t>BATH</t>
  </si>
  <si>
    <t>BASI</t>
  </si>
  <si>
    <t>ART</t>
  </si>
  <si>
    <t>APL</t>
  </si>
  <si>
    <t>ADUL</t>
  </si>
  <si>
    <t>Home Goods</t>
  </si>
  <si>
    <t xml:space="preserve">                                                                              JLA HOME Commitment Sheet</t>
  </si>
  <si>
    <t>solid satin sheets, self fabric bag</t>
    <phoneticPr fontId="24" type="noConversion"/>
  </si>
  <si>
    <t>Beautyrest Platinum Brand -- 6 piece set -- Solid 90gsm Polyester Satin Sheet Set</t>
    <phoneticPr fontId="24" type="noConversion"/>
  </si>
  <si>
    <t>100% polyester</t>
    <phoneticPr fontId="24" type="noConversion"/>
  </si>
  <si>
    <t>Misty Blue</t>
  </si>
  <si>
    <t>Ivory Stripe</t>
  </si>
  <si>
    <t>Grey Stripe</t>
  </si>
  <si>
    <t xml:space="preserve">Black Stripe </t>
  </si>
  <si>
    <t>White</t>
    <phoneticPr fontId="24" type="noConversion"/>
  </si>
  <si>
    <t>Silver</t>
    <phoneticPr fontId="24" type="noConversion"/>
  </si>
  <si>
    <t>Blush</t>
    <phoneticPr fontId="24" type="noConversion"/>
  </si>
  <si>
    <t xml:space="preserve">Milky Green </t>
    <phoneticPr fontId="24" type="noConversion"/>
  </si>
  <si>
    <t>6302.22.2020</t>
  </si>
  <si>
    <t>BRP20-0189</t>
  </si>
  <si>
    <t>022164445442</t>
  </si>
  <si>
    <t>BRP20-0134</t>
  </si>
  <si>
    <t>022164379303</t>
  </si>
  <si>
    <t>BRP20-0135</t>
  </si>
  <si>
    <t>022164379310</t>
  </si>
  <si>
    <t>BRP20-0136</t>
  </si>
  <si>
    <t>022164379327</t>
  </si>
  <si>
    <t>BRP21-0179</t>
  </si>
  <si>
    <t>022164445138</t>
  </si>
  <si>
    <t>BRP21-0180</t>
  </si>
  <si>
    <t>022164445145</t>
  </si>
  <si>
    <t>BRP20-0191</t>
  </si>
  <si>
    <t>022164445466</t>
  </si>
  <si>
    <t>BRP20-0142</t>
  </si>
  <si>
    <t>022164379389</t>
  </si>
  <si>
    <t>BRP20-0143</t>
  </si>
  <si>
    <t>022164379396</t>
  </si>
  <si>
    <t>BRP20-0144</t>
  </si>
  <si>
    <t>022164379402</t>
  </si>
  <si>
    <t>BRP21-0183</t>
  </si>
  <si>
    <t>022164445176</t>
  </si>
  <si>
    <t>BRP21-0184</t>
  </si>
  <si>
    <t>022164445183</t>
  </si>
  <si>
    <t>BRP20-0242</t>
  </si>
  <si>
    <t>022164510478</t>
  </si>
  <si>
    <t>BRP20-0243</t>
  </si>
  <si>
    <t>022164510485</t>
  </si>
  <si>
    <t>BRP20-0244</t>
  </si>
  <si>
    <t>022164510492</t>
  </si>
  <si>
    <t>BRP20-0245</t>
  </si>
  <si>
    <t>022164510508</t>
  </si>
  <si>
    <t>BRP21-0246</t>
  </si>
  <si>
    <t>022164510515</t>
  </si>
  <si>
    <t>BRP21-0247</t>
  </si>
  <si>
    <t>022164510522</t>
  </si>
  <si>
    <t>BRP20-0192</t>
  </si>
  <si>
    <t>022164445473</t>
  </si>
  <si>
    <t>BRP20-0146</t>
  </si>
  <si>
    <t>022164379426</t>
  </si>
  <si>
    <t>BRP20-0147</t>
  </si>
  <si>
    <t>022164379433</t>
  </si>
  <si>
    <t>BRP20-0148</t>
  </si>
  <si>
    <t>022164379440</t>
  </si>
  <si>
    <t>BRP21-0185</t>
  </si>
  <si>
    <t>022164445190</t>
  </si>
  <si>
    <t>BRP21-0186</t>
  </si>
  <si>
    <t>022164445206</t>
  </si>
  <si>
    <t>BRP20-0193</t>
  </si>
  <si>
    <t>022164445480</t>
  </si>
  <si>
    <t>BRP20-0150</t>
  </si>
  <si>
    <t>022164379464</t>
  </si>
  <si>
    <t>BRP20-0151</t>
  </si>
  <si>
    <t>022164379471</t>
  </si>
  <si>
    <t>BRP20-0152</t>
  </si>
  <si>
    <t>022164379488</t>
  </si>
  <si>
    <t>BRP21-0187</t>
  </si>
  <si>
    <t>022164445213</t>
  </si>
  <si>
    <t>BRP21-0188</t>
  </si>
  <si>
    <t>022164445220</t>
  </si>
  <si>
    <t>BRP20-0767</t>
  </si>
  <si>
    <t>022164641530</t>
  </si>
  <si>
    <t>BRP20-0768</t>
  </si>
  <si>
    <t>022164641547</t>
  </si>
  <si>
    <t>BRP20-0769</t>
  </si>
  <si>
    <t>022164641554</t>
  </si>
  <si>
    <t>BRP20-0770</t>
  </si>
  <si>
    <t>022164641561</t>
  </si>
  <si>
    <t>BRP21-0771</t>
  </si>
  <si>
    <t>022164652062</t>
  </si>
  <si>
    <t>BRP21-0772</t>
  </si>
  <si>
    <t>022164652079</t>
  </si>
  <si>
    <r>
      <t xml:space="preserve">Beautyrest Platinum Brand -- 6 piece set -- </t>
    </r>
    <r>
      <rPr>
        <sz val="10"/>
        <color rgb="FFFF0000"/>
        <rFont val="Arial"/>
        <family val="2"/>
      </rPr>
      <t>Printed</t>
    </r>
    <r>
      <rPr>
        <sz val="10"/>
        <rFont val="Arial"/>
        <family val="2"/>
      </rPr>
      <t xml:space="preserve"> 90gsm Polyester Satin Sheet Set</t>
    </r>
    <phoneticPr fontId="24" type="noConversion"/>
  </si>
  <si>
    <r>
      <t xml:space="preserve">Beautyrest Platinum Brand -- 6 piece set -- </t>
    </r>
    <r>
      <rPr>
        <b/>
        <sz val="10"/>
        <color rgb="FFFF0000"/>
        <rFont val="Calibri"/>
        <family val="2"/>
      </rPr>
      <t>Printed</t>
    </r>
    <r>
      <rPr>
        <b/>
        <sz val="10"/>
        <rFont val="Calibri"/>
        <family val="2"/>
      </rPr>
      <t xml:space="preserve"> 90gsm Polyester Satin Sheet Set</t>
    </r>
    <phoneticPr fontId="34" type="noConversion"/>
  </si>
  <si>
    <r>
      <rPr>
        <sz val="10"/>
        <color rgb="FFFF0000"/>
        <rFont val="Arial"/>
        <family val="2"/>
      </rPr>
      <t>Printed</t>
    </r>
    <r>
      <rPr>
        <sz val="10"/>
        <rFont val="Arial"/>
        <family val="2"/>
      </rPr>
      <t xml:space="preserve"> satin sheets, self fabric bag</t>
    </r>
    <phoneticPr fontId="34" type="noConversion"/>
  </si>
  <si>
    <t>C1, ship date: 12/19/2025, Load 5.5%</t>
    <phoneticPr fontId="34" type="noConversion"/>
  </si>
  <si>
    <t>C2, ship date: 12/19/2025, Load 5.5%</t>
    <phoneticPr fontId="34" type="noConversion"/>
  </si>
  <si>
    <t>C4, ship date: 1/2/2026, Load 5.5%</t>
    <phoneticPr fontId="34" type="noConversion"/>
  </si>
  <si>
    <t>C3, ship date: 1/9/2026, Load 5.5%</t>
    <phoneticPr fontId="34" type="noConversion"/>
  </si>
  <si>
    <t>C5, ship date: 1/2/2026, Load 5.5%</t>
    <phoneticPr fontId="34" type="noConversion"/>
  </si>
  <si>
    <t>Solid Satin|Solid Satin|Solid Satin</t>
  </si>
  <si>
    <t>Print Satin|Print Satin|Print Satin</t>
    <phoneticPr fontId="24" type="noConversion"/>
  </si>
  <si>
    <t>100% Polyester Solid Satin Sheet Set</t>
  </si>
  <si>
    <t>100% Polyester Solid Satin Pillowcase</t>
  </si>
  <si>
    <t>100% Polyester Print Satin Sheet Set</t>
    <phoneticPr fontId="24" type="noConversion"/>
  </si>
  <si>
    <t>100% Polyester Print Satin Pillowcase</t>
    <phoneticPr fontId="24" type="noConversion"/>
  </si>
  <si>
    <t>100% polyester, solid</t>
    <phoneticPr fontId="24" type="noConversion"/>
  </si>
  <si>
    <t>100% polyester, print</t>
    <phoneticPr fontId="24" type="noConversion"/>
  </si>
  <si>
    <t>100% polyester solid 90gsm satin, self fabric bag</t>
    <phoneticPr fontId="24" type="noConversion"/>
  </si>
  <si>
    <t>100% polyester print 90gsm satin, self fabric bag</t>
    <phoneticPr fontId="24" type="noConversion"/>
  </si>
  <si>
    <t>Load 5.5%</t>
    <phoneticPr fontId="34" type="noConversion"/>
  </si>
  <si>
    <t>海聆梦家居股份有限公司</t>
    <phoneticPr fontId="34" type="noConversion"/>
  </si>
  <si>
    <t>Exporter: JY HOME (ZHEJIANG) CO. LTD</t>
    <phoneticPr fontId="34" type="noConversion"/>
  </si>
  <si>
    <t>船期见上方</t>
    <phoneticPr fontId="34" type="noConversion"/>
  </si>
  <si>
    <t>BRP20-0795</t>
  </si>
  <si>
    <t>BRP20-0796</t>
  </si>
  <si>
    <t>BRP20-0797</t>
  </si>
  <si>
    <t>BRP20-0798</t>
  </si>
  <si>
    <t>BRP21-0799</t>
    <phoneticPr fontId="24" type="noConversion"/>
  </si>
  <si>
    <t>BRP21-0800</t>
  </si>
  <si>
    <t>BRP20-0801</t>
  </si>
  <si>
    <t>BRP20-0802</t>
  </si>
  <si>
    <t>BRP20-0803</t>
  </si>
  <si>
    <t>BRP20-0804</t>
  </si>
  <si>
    <t>BRP21-0805</t>
  </si>
  <si>
    <t>BRP21-0806</t>
  </si>
  <si>
    <t>BRP20-0807</t>
  </si>
  <si>
    <t>BRP20-0808</t>
  </si>
  <si>
    <t>BRP20-0809</t>
  </si>
  <si>
    <t>BRP20-0810</t>
  </si>
  <si>
    <t>BRP21-0811</t>
  </si>
  <si>
    <t>BRP21-0812</t>
  </si>
  <si>
    <t>BRP20-0813</t>
  </si>
  <si>
    <t>BRP20-0814</t>
  </si>
  <si>
    <t>BRP20-0815</t>
  </si>
  <si>
    <t>BRP20-0816</t>
  </si>
  <si>
    <t>BRP21-0817</t>
  </si>
  <si>
    <t>BRP21-0818</t>
  </si>
  <si>
    <t>T 90gsm Satin Sheet</t>
  </si>
  <si>
    <t>F 90gsm Satin Sheet</t>
  </si>
  <si>
    <t>Q 90gsm Satin Sheet</t>
  </si>
  <si>
    <t>K 90gsm Satin Sheet</t>
  </si>
  <si>
    <t>STD 90gsm Satin Pillowcase</t>
  </si>
  <si>
    <t>K 90gsm Satin Pillowcase</t>
  </si>
  <si>
    <t>100% Polyester Print Satin Sheet Set</t>
  </si>
  <si>
    <t>100% Polyester Print Satin Pillowcase</t>
  </si>
  <si>
    <t>SHET</t>
    <phoneticPr fontId="24" type="noConversion"/>
  </si>
  <si>
    <t>Homegoods Inc.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</si>
</sst>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&quot;$&quot;#,##0.0000"/>
    <numFmt numFmtId="183" formatCode="0.000"/>
    <numFmt numFmtId="184" formatCode="0_);[Red]\(0\)"/>
    <numFmt numFmtId="185" formatCode="0.00_);[Red]\(0.00\)"/>
    <numFmt numFmtId="186" formatCode="_ &quot;Rs.&quot;\ * #,##0.00_ ;_ &quot;Rs.&quot;\ * \-#,##0.00_ ;_ &quot;Rs.&quot;\ * &quot;-&quot;??_ ;_ @_ "/>
    <numFmt numFmtId="187" formatCode="0.0000"/>
    <numFmt numFmtId="188" formatCode="&quot;$&quot;#,##0"/>
  </numFmts>
  <fonts count="40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1"/>
      <color theme="1"/>
      <name val="等线"/>
      <family val="2"/>
      <scheme val="minor"/>
    </font>
    <font>
      <sz val="11"/>
      <name val="等线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sz val="10"/>
      <color indexed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1"/>
      <name val="Calibri"/>
      <family val="2"/>
    </font>
    <font>
      <sz val="8"/>
      <name val="Calibri"/>
      <family val="2"/>
    </font>
    <font>
      <b/>
      <sz val="10"/>
      <color indexed="12"/>
      <name val="Arial"/>
      <family val="2"/>
    </font>
    <font>
      <sz val="11"/>
      <color theme="1"/>
      <name val="等线"/>
      <family val="2"/>
      <charset val="134"/>
      <scheme val="minor"/>
    </font>
    <font>
      <sz val="9"/>
      <name val="宋体"/>
      <family val="3"/>
      <charset val="134"/>
    </font>
    <font>
      <sz val="12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sz val="10"/>
      <name val="Calibri"/>
      <family val="2"/>
    </font>
    <font>
      <sz val="10"/>
      <color indexed="12"/>
      <name val="Calibri"/>
      <family val="2"/>
    </font>
    <font>
      <sz val="10"/>
      <color rgb="FFFF0000"/>
      <name val="Calibri"/>
      <family val="2"/>
    </font>
    <font>
      <sz val="12"/>
      <name val="宋体"/>
      <family val="3"/>
      <charset val="134"/>
    </font>
    <font>
      <b/>
      <sz val="10"/>
      <color indexed="10"/>
      <name val="Calibri"/>
      <family val="2"/>
    </font>
    <font>
      <b/>
      <sz val="10"/>
      <name val="Calibri"/>
      <family val="2"/>
    </font>
    <font>
      <b/>
      <sz val="10"/>
      <color indexed="12"/>
      <name val="Calibri"/>
      <family val="2"/>
    </font>
    <font>
      <sz val="8"/>
      <name val="Arial"/>
      <family val="2"/>
    </font>
    <font>
      <b/>
      <sz val="10"/>
      <color rgb="FFFF0000"/>
      <name val="Calibri"/>
      <family val="2"/>
    </font>
    <font>
      <sz val="9"/>
      <name val="等线"/>
      <family val="3"/>
      <charset val="134"/>
      <scheme val="minor"/>
    </font>
    <font>
      <sz val="10"/>
      <color theme="0"/>
      <name val="Arial"/>
      <family val="2"/>
    </font>
    <font>
      <sz val="10"/>
      <name val="宋体"/>
      <family val="2"/>
      <charset val="134"/>
    </font>
    <font>
      <sz val="10"/>
      <name val="微软雅黑"/>
      <family val="2"/>
      <charset val="134"/>
    </font>
  </fonts>
  <fills count="1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6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0" fontId="23" fillId="0" borderId="0">
      <alignment vertical="center"/>
    </xf>
    <xf numFmtId="9" fontId="23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/>
    <xf numFmtId="179" fontId="4" fillId="0" borderId="0"/>
    <xf numFmtId="0" fontId="1" fillId="0" borderId="0"/>
    <xf numFmtId="9" fontId="1" fillId="0" borderId="0" applyFont="0" applyFill="0" applyBorder="0" applyAlignment="0" applyProtection="0"/>
    <xf numFmtId="0" fontId="25" fillId="0" borderId="0"/>
    <xf numFmtId="0" fontId="4" fillId="0" borderId="0"/>
    <xf numFmtId="176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0" fontId="26" fillId="0" borderId="0"/>
    <xf numFmtId="176" fontId="4" fillId="0" borderId="0" applyFont="0" applyFill="0" applyBorder="0" applyAlignment="0" applyProtection="0"/>
    <xf numFmtId="178" fontId="4" fillId="0" borderId="0"/>
    <xf numFmtId="186" fontId="4" fillId="0" borderId="0" applyFont="0" applyFill="0" applyBorder="0" applyAlignment="0" applyProtection="0"/>
    <xf numFmtId="178" fontId="4" fillId="0" borderId="0"/>
    <xf numFmtId="44" fontId="30" fillId="0" borderId="0" applyFont="0" applyFill="0" applyBorder="0" applyAlignment="0" applyProtection="0">
      <alignment vertical="center"/>
    </xf>
    <xf numFmtId="178" fontId="4" fillId="0" borderId="0"/>
    <xf numFmtId="178" fontId="4" fillId="0" borderId="0"/>
    <xf numFmtId="178" fontId="4" fillId="0" borderId="0"/>
    <xf numFmtId="0" fontId="4" fillId="0" borderId="0"/>
    <xf numFmtId="178" fontId="4" fillId="0" borderId="0"/>
    <xf numFmtId="178" fontId="4" fillId="0" borderId="0"/>
    <xf numFmtId="178" fontId="4" fillId="0" borderId="0"/>
  </cellStyleXfs>
  <cellXfs count="322">
    <xf numFmtId="0" fontId="0" fillId="0" borderId="0" xfId="0"/>
    <xf numFmtId="9" fontId="0" fillId="0" borderId="0" xfId="0" applyNumberFormat="1"/>
    <xf numFmtId="0" fontId="6" fillId="0" borderId="0" xfId="0" applyFont="1"/>
    <xf numFmtId="0" fontId="3" fillId="0" borderId="0" xfId="0" applyFont="1"/>
    <xf numFmtId="0" fontId="7" fillId="0" borderId="0" xfId="2" applyFont="1" applyProtection="1">
      <protection locked="0"/>
    </xf>
    <xf numFmtId="0" fontId="8" fillId="0" borderId="0" xfId="2" applyFont="1" applyProtection="1">
      <protection locked="0"/>
    </xf>
    <xf numFmtId="0" fontId="4" fillId="0" borderId="0" xfId="3" applyAlignment="1" applyProtection="1">
      <alignment horizontal="left"/>
      <protection locked="0"/>
    </xf>
    <xf numFmtId="0" fontId="9" fillId="0" borderId="0" xfId="3" applyFont="1" applyAlignment="1" applyProtection="1">
      <alignment horizontal="left"/>
      <protection locked="0"/>
    </xf>
    <xf numFmtId="0" fontId="10" fillId="0" borderId="0" xfId="3" applyFont="1" applyAlignment="1" applyProtection="1">
      <alignment horizontal="left"/>
      <protection locked="0"/>
    </xf>
    <xf numFmtId="0" fontId="11" fillId="0" borderId="0" xfId="3" applyFont="1" applyAlignment="1" applyProtection="1">
      <alignment horizontal="left"/>
      <protection locked="0"/>
    </xf>
    <xf numFmtId="177" fontId="4" fillId="0" borderId="0" xfId="3" applyNumberForma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/>
      <protection locked="0"/>
    </xf>
    <xf numFmtId="0" fontId="4" fillId="0" borderId="1" xfId="3" applyBorder="1" applyAlignment="1" applyProtection="1">
      <alignment horizontal="left"/>
      <protection locked="0"/>
    </xf>
    <xf numFmtId="0" fontId="4" fillId="0" borderId="0" xfId="3" applyAlignment="1" applyProtection="1">
      <alignment horizontal="center"/>
      <protection locked="0"/>
    </xf>
    <xf numFmtId="0" fontId="4" fillId="0" borderId="0" xfId="3" applyAlignment="1" applyProtection="1">
      <alignment horizontal="center" vertical="center" wrapText="1"/>
      <protection locked="0"/>
    </xf>
    <xf numFmtId="9" fontId="4" fillId="0" borderId="0" xfId="3" applyNumberFormat="1" applyAlignment="1" applyProtection="1">
      <alignment horizontal="center" wrapText="1"/>
      <protection locked="0"/>
    </xf>
    <xf numFmtId="0" fontId="14" fillId="0" borderId="0" xfId="3" applyFont="1" applyAlignment="1" applyProtection="1">
      <alignment horizontal="left"/>
      <protection locked="0"/>
    </xf>
    <xf numFmtId="0" fontId="12" fillId="5" borderId="1" xfId="2" applyFont="1" applyFill="1" applyBorder="1" applyAlignment="1" applyProtection="1">
      <alignment horizontal="left"/>
      <protection locked="0"/>
    </xf>
    <xf numFmtId="0" fontId="14" fillId="0" borderId="0" xfId="3" applyFont="1" applyAlignment="1">
      <alignment horizontal="left"/>
    </xf>
    <xf numFmtId="0" fontId="14" fillId="0" borderId="0" xfId="3" applyFont="1" applyAlignment="1">
      <alignment horizontal="left" wrapText="1"/>
    </xf>
    <xf numFmtId="9" fontId="4" fillId="0" borderId="0" xfId="3" applyNumberFormat="1" applyAlignment="1" applyProtection="1">
      <alignment horizontal="center"/>
      <protection locked="0"/>
    </xf>
    <xf numFmtId="9" fontId="10" fillId="0" borderId="0" xfId="3" applyNumberFormat="1" applyFont="1" applyAlignment="1" applyProtection="1">
      <alignment horizontal="center" wrapText="1"/>
      <protection locked="0"/>
    </xf>
    <xf numFmtId="9" fontId="11" fillId="0" borderId="0" xfId="3" applyNumberFormat="1" applyFont="1" applyAlignment="1">
      <alignment horizontal="center" wrapText="1"/>
    </xf>
    <xf numFmtId="0" fontId="4" fillId="0" borderId="0" xfId="3" applyAlignment="1">
      <alignment horizontal="left"/>
    </xf>
    <xf numFmtId="0" fontId="4" fillId="0" borderId="0" xfId="3" applyAlignment="1">
      <alignment horizontal="left" wrapText="1"/>
    </xf>
    <xf numFmtId="177" fontId="4" fillId="0" borderId="0" xfId="3" applyNumberFormat="1" applyAlignment="1">
      <alignment horizontal="left"/>
    </xf>
    <xf numFmtId="0" fontId="14" fillId="0" borderId="0" xfId="3" applyFont="1"/>
    <xf numFmtId="14" fontId="14" fillId="0" borderId="0" xfId="3" applyNumberFormat="1" applyFont="1"/>
    <xf numFmtId="0" fontId="14" fillId="0" borderId="0" xfId="3" applyFont="1" applyAlignment="1">
      <alignment wrapText="1"/>
    </xf>
    <xf numFmtId="177" fontId="14" fillId="0" borderId="0" xfId="3" applyNumberFormat="1" applyFont="1" applyAlignment="1">
      <alignment horizontal="left"/>
    </xf>
    <xf numFmtId="0" fontId="15" fillId="5" borderId="1" xfId="3" applyFont="1" applyFill="1" applyBorder="1" applyAlignment="1" applyProtection="1">
      <alignment horizontal="left"/>
      <protection locked="0"/>
    </xf>
    <xf numFmtId="9" fontId="4" fillId="0" borderId="0" xfId="3" applyNumberFormat="1" applyAlignment="1" applyProtection="1">
      <alignment horizontal="center" vertical="center" wrapText="1"/>
      <protection locked="0"/>
    </xf>
    <xf numFmtId="0" fontId="4" fillId="0" borderId="0" xfId="3"/>
    <xf numFmtId="14" fontId="4" fillId="0" borderId="0" xfId="3" applyNumberFormat="1"/>
    <xf numFmtId="0" fontId="4" fillId="0" borderId="0" xfId="3" applyAlignment="1">
      <alignment wrapText="1"/>
    </xf>
    <xf numFmtId="0" fontId="14" fillId="0" borderId="0" xfId="3" applyFont="1" applyAlignment="1">
      <alignment horizontal="right" wrapText="1"/>
    </xf>
    <xf numFmtId="0" fontId="13" fillId="0" borderId="4" xfId="2" applyFont="1" applyBorder="1" applyAlignment="1" applyProtection="1">
      <alignment horizontal="left"/>
      <protection locked="0"/>
    </xf>
    <xf numFmtId="0" fontId="0" fillId="0" borderId="1" xfId="0" applyBorder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6" fillId="0" borderId="0" xfId="0" applyFont="1"/>
    <xf numFmtId="177" fontId="4" fillId="0" borderId="0" xfId="2" applyNumberFormat="1" applyAlignment="1" applyProtection="1">
      <alignment wrapText="1"/>
      <protection locked="0"/>
    </xf>
    <xf numFmtId="0" fontId="12" fillId="0" borderId="1" xfId="2" applyFont="1" applyBorder="1" applyAlignment="1" applyProtection="1">
      <alignment horizontal="left"/>
      <protection locked="0"/>
    </xf>
    <xf numFmtId="0" fontId="12" fillId="0" borderId="1" xfId="2" applyFont="1" applyBorder="1" applyProtection="1">
      <protection locked="0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3" borderId="0" xfId="0" applyFont="1" applyFill="1" applyAlignment="1">
      <alignment vertical="center" wrapText="1"/>
    </xf>
    <xf numFmtId="0" fontId="13" fillId="0" borderId="0" xfId="2" applyFont="1" applyAlignment="1" applyProtection="1">
      <alignment horizontal="left"/>
      <protection locked="0"/>
    </xf>
    <xf numFmtId="0" fontId="13" fillId="0" borderId="1" xfId="2" applyFont="1" applyBorder="1" applyAlignment="1" applyProtection="1">
      <alignment horizontal="left" vertical="center"/>
      <protection locked="0"/>
    </xf>
    <xf numFmtId="0" fontId="12" fillId="4" borderId="1" xfId="2" applyFont="1" applyFill="1" applyBorder="1" applyAlignment="1" applyProtection="1">
      <alignment horizontal="left" vertical="center"/>
      <protection locked="0"/>
    </xf>
    <xf numFmtId="0" fontId="4" fillId="0" borderId="1" xfId="3" applyBorder="1" applyAlignment="1" applyProtection="1">
      <alignment horizontal="left" vertical="center"/>
      <protection locked="0"/>
    </xf>
    <xf numFmtId="0" fontId="4" fillId="0" borderId="0" xfId="3" applyAlignment="1" applyProtection="1">
      <alignment horizontal="left" vertical="center"/>
      <protection locked="0"/>
    </xf>
    <xf numFmtId="0" fontId="9" fillId="0" borderId="0" xfId="3" applyFont="1" applyAlignment="1" applyProtection="1">
      <alignment horizontal="left" vertical="center"/>
      <protection locked="0"/>
    </xf>
    <xf numFmtId="0" fontId="4" fillId="0" borderId="0" xfId="3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left" vertical="center"/>
      <protection locked="0"/>
    </xf>
    <xf numFmtId="0" fontId="11" fillId="0" borderId="0" xfId="3" applyFont="1" applyAlignment="1" applyProtection="1">
      <alignment horizontal="left" vertical="center"/>
      <protection locked="0"/>
    </xf>
    <xf numFmtId="177" fontId="4" fillId="0" borderId="0" xfId="3" applyNumberFormat="1" applyAlignment="1" applyProtection="1">
      <alignment horizontal="left" vertical="center"/>
      <protection locked="0"/>
    </xf>
    <xf numFmtId="0" fontId="14" fillId="0" borderId="0" xfId="3" applyFont="1" applyAlignment="1" applyProtection="1">
      <alignment horizontal="left" vertical="center"/>
      <protection locked="0"/>
    </xf>
    <xf numFmtId="0" fontId="12" fillId="5" borderId="1" xfId="2" applyFont="1" applyFill="1" applyBorder="1" applyAlignment="1" applyProtection="1">
      <alignment horizontal="left" vertical="center"/>
      <protection locked="0"/>
    </xf>
    <xf numFmtId="0" fontId="12" fillId="0" borderId="1" xfId="2" applyFont="1" applyBorder="1" applyAlignment="1" applyProtection="1">
      <alignment vertical="center"/>
      <protection locked="0"/>
    </xf>
    <xf numFmtId="0" fontId="14" fillId="0" borderId="0" xfId="3" applyFont="1" applyAlignment="1">
      <alignment horizontal="left" vertical="center"/>
    </xf>
    <xf numFmtId="0" fontId="14" fillId="0" borderId="0" xfId="3" applyFont="1" applyAlignment="1">
      <alignment horizontal="left" vertical="center" wrapText="1"/>
    </xf>
    <xf numFmtId="0" fontId="12" fillId="0" borderId="5" xfId="2" applyFont="1" applyBorder="1" applyAlignment="1" applyProtection="1">
      <alignment horizontal="left"/>
      <protection locked="0"/>
    </xf>
    <xf numFmtId="0" fontId="13" fillId="0" borderId="6" xfId="2" applyFont="1" applyBorder="1" applyAlignment="1" applyProtection="1">
      <alignment horizontal="left"/>
      <protection locked="0"/>
    </xf>
    <xf numFmtId="0" fontId="12" fillId="0" borderId="1" xfId="2" applyFont="1" applyBorder="1" applyAlignment="1" applyProtection="1">
      <alignment horizontal="left" vertical="center"/>
      <protection locked="0"/>
    </xf>
    <xf numFmtId="0" fontId="17" fillId="0" borderId="1" xfId="2" applyFont="1" applyBorder="1" applyAlignment="1" applyProtection="1">
      <alignment horizontal="left" vertical="center"/>
      <protection locked="0"/>
    </xf>
    <xf numFmtId="0" fontId="17" fillId="5" borderId="1" xfId="2" applyFont="1" applyFill="1" applyBorder="1" applyAlignment="1" applyProtection="1">
      <alignment horizontal="left"/>
      <protection locked="0"/>
    </xf>
    <xf numFmtId="0" fontId="12" fillId="0" borderId="2" xfId="2" applyFont="1" applyBorder="1" applyProtection="1">
      <protection locked="0"/>
    </xf>
    <xf numFmtId="0" fontId="12" fillId="0" borderId="7" xfId="2" applyFont="1" applyBorder="1" applyProtection="1">
      <protection locked="0"/>
    </xf>
    <xf numFmtId="0" fontId="4" fillId="0" borderId="3" xfId="3" applyBorder="1" applyAlignment="1" applyProtection="1">
      <alignment horizontal="left"/>
      <protection locked="0"/>
    </xf>
    <xf numFmtId="0" fontId="20" fillId="0" borderId="0" xfId="0" applyFont="1" applyAlignment="1">
      <alignment vertical="center" wrapText="1"/>
    </xf>
    <xf numFmtId="0" fontId="12" fillId="0" borderId="7" xfId="2" applyFont="1" applyBorder="1" applyAlignment="1" applyProtection="1">
      <alignment horizontal="left"/>
      <protection locked="0"/>
    </xf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8" borderId="1" xfId="4" applyFont="1" applyFill="1" applyBorder="1" applyAlignment="1">
      <alignment horizontal="center" wrapText="1"/>
    </xf>
    <xf numFmtId="0" fontId="20" fillId="8" borderId="1" xfId="4" applyFont="1" applyFill="1" applyBorder="1" applyAlignment="1">
      <alignment horizontal="center" wrapText="1"/>
    </xf>
    <xf numFmtId="0" fontId="20" fillId="9" borderId="1" xfId="4" applyFont="1" applyFill="1" applyBorder="1" applyAlignment="1">
      <alignment horizontal="center" wrapText="1"/>
    </xf>
    <xf numFmtId="0" fontId="2" fillId="9" borderId="1" xfId="4" applyFont="1" applyFill="1" applyBorder="1" applyAlignment="1">
      <alignment horizontal="center" wrapText="1"/>
    </xf>
    <xf numFmtId="177" fontId="2" fillId="10" borderId="2" xfId="4" applyNumberFormat="1" applyFont="1" applyFill="1" applyBorder="1" applyAlignment="1">
      <alignment horizontal="center" wrapText="1"/>
    </xf>
    <xf numFmtId="0" fontId="20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15" fillId="0" borderId="1" xfId="1" applyNumberFormat="1" applyFont="1" applyBorder="1" applyAlignment="1">
      <alignment wrapText="1"/>
    </xf>
    <xf numFmtId="1" fontId="22" fillId="0" borderId="1" xfId="1" applyNumberFormat="1" applyFont="1" applyBorder="1" applyAlignment="1">
      <alignment wrapText="1"/>
    </xf>
    <xf numFmtId="177" fontId="22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22" fillId="9" borderId="1" xfId="1" applyNumberFormat="1" applyFont="1" applyFill="1" applyBorder="1" applyAlignment="1">
      <alignment wrapText="1"/>
    </xf>
    <xf numFmtId="10" fontId="22" fillId="3" borderId="1" xfId="1" applyNumberFormat="1" applyFont="1" applyFill="1" applyBorder="1" applyAlignment="1">
      <alignment wrapText="1"/>
    </xf>
    <xf numFmtId="177" fontId="15" fillId="11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77" fontId="13" fillId="12" borderId="1" xfId="2" applyNumberFormat="1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>
      <alignment vertical="center" wrapText="1"/>
    </xf>
    <xf numFmtId="181" fontId="2" fillId="0" borderId="1" xfId="4" applyNumberFormat="1" applyFont="1" applyBorder="1" applyAlignment="1">
      <alignment horizontal="center" wrapText="1"/>
    </xf>
    <xf numFmtId="181" fontId="3" fillId="0" borderId="0" xfId="4" applyNumberFormat="1" applyAlignment="1">
      <alignment wrapText="1"/>
    </xf>
    <xf numFmtId="177" fontId="2" fillId="6" borderId="0" xfId="4" applyNumberFormat="1" applyFont="1" applyFill="1" applyAlignment="1">
      <alignment wrapText="1"/>
    </xf>
    <xf numFmtId="177" fontId="15" fillId="0" borderId="1" xfId="1" applyNumberFormat="1" applyFont="1" applyBorder="1" applyAlignment="1">
      <alignment wrapText="1"/>
    </xf>
    <xf numFmtId="0" fontId="12" fillId="0" borderId="0" xfId="2" applyFont="1" applyAlignment="1" applyProtection="1">
      <alignment horizontal="left"/>
      <protection locked="0"/>
    </xf>
    <xf numFmtId="182" fontId="3" fillId="0" borderId="0" xfId="4" applyNumberFormat="1" applyAlignment="1">
      <alignment wrapText="1"/>
    </xf>
    <xf numFmtId="182" fontId="22" fillId="0" borderId="1" xfId="1" applyNumberFormat="1" applyFont="1" applyBorder="1" applyAlignment="1">
      <alignment wrapText="1"/>
    </xf>
    <xf numFmtId="10" fontId="0" fillId="0" borderId="0" xfId="0" applyNumberFormat="1"/>
    <xf numFmtId="177" fontId="22" fillId="3" borderId="1" xfId="1" applyNumberFormat="1" applyFont="1" applyFill="1" applyBorder="1" applyAlignment="1">
      <alignment wrapText="1"/>
    </xf>
    <xf numFmtId="0" fontId="3" fillId="0" borderId="10" xfId="4" applyBorder="1" applyAlignment="1">
      <alignment wrapText="1"/>
    </xf>
    <xf numFmtId="0" fontId="3" fillId="0" borderId="11" xfId="4" applyBorder="1" applyAlignment="1">
      <alignment wrapText="1"/>
    </xf>
    <xf numFmtId="177" fontId="3" fillId="0" borderId="10" xfId="4" applyNumberFormat="1" applyBorder="1" applyAlignment="1">
      <alignment wrapText="1"/>
    </xf>
    <xf numFmtId="10" fontId="3" fillId="0" borderId="10" xfId="4" applyNumberFormat="1" applyBorder="1" applyAlignment="1">
      <alignment wrapText="1"/>
    </xf>
    <xf numFmtId="0" fontId="3" fillId="0" borderId="10" xfId="4" applyBorder="1"/>
    <xf numFmtId="181" fontId="3" fillId="0" borderId="1" xfId="4" applyNumberFormat="1" applyBorder="1"/>
    <xf numFmtId="183" fontId="22" fillId="0" borderId="1" xfId="1" applyNumberFormat="1" applyFont="1" applyBorder="1" applyAlignment="1">
      <alignment wrapText="1"/>
    </xf>
    <xf numFmtId="183" fontId="3" fillId="2" borderId="1" xfId="4" applyNumberFormat="1" applyFill="1" applyBorder="1"/>
    <xf numFmtId="183" fontId="3" fillId="0" borderId="0" xfId="4" applyNumberFormat="1" applyAlignment="1">
      <alignment wrapText="1"/>
    </xf>
    <xf numFmtId="0" fontId="2" fillId="9" borderId="10" xfId="4" applyFont="1" applyFill="1" applyBorder="1" applyAlignment="1">
      <alignment horizontal="center" wrapText="1"/>
    </xf>
    <xf numFmtId="178" fontId="27" fillId="0" borderId="0" xfId="25" applyFont="1"/>
    <xf numFmtId="178" fontId="28" fillId="0" borderId="0" xfId="25" applyFont="1"/>
    <xf numFmtId="178" fontId="29" fillId="0" borderId="0" xfId="25" applyFont="1"/>
    <xf numFmtId="184" fontId="27" fillId="0" borderId="0" xfId="25" applyNumberFormat="1" applyFont="1"/>
    <xf numFmtId="185" fontId="27" fillId="0" borderId="0" xfId="25" applyNumberFormat="1" applyFont="1"/>
    <xf numFmtId="185" fontId="28" fillId="0" borderId="0" xfId="25" applyNumberFormat="1" applyFont="1"/>
    <xf numFmtId="178" fontId="27" fillId="0" borderId="0" xfId="25" applyFont="1" applyAlignment="1">
      <alignment wrapText="1"/>
    </xf>
    <xf numFmtId="180" fontId="29" fillId="0" borderId="0" xfId="13" applyNumberFormat="1" applyFont="1"/>
    <xf numFmtId="1" fontId="28" fillId="0" borderId="0" xfId="25" applyNumberFormat="1" applyFont="1" applyAlignment="1">
      <alignment horizontal="center"/>
    </xf>
    <xf numFmtId="178" fontId="28" fillId="0" borderId="0" xfId="26" applyNumberFormat="1" applyFont="1" applyAlignment="1">
      <alignment horizontal="center"/>
    </xf>
    <xf numFmtId="176" fontId="28" fillId="0" borderId="10" xfId="27" applyNumberFormat="1" applyFont="1" applyBorder="1" applyAlignment="1">
      <alignment horizontal="center"/>
    </xf>
    <xf numFmtId="1" fontId="28" fillId="0" borderId="10" xfId="27" applyNumberFormat="1" applyFont="1" applyBorder="1" applyAlignment="1">
      <alignment horizontal="center"/>
    </xf>
    <xf numFmtId="177" fontId="31" fillId="9" borderId="10" xfId="28" applyNumberFormat="1" applyFont="1" applyFill="1" applyBorder="1" applyAlignment="1">
      <alignment horizontal="center"/>
    </xf>
    <xf numFmtId="10" fontId="29" fillId="0" borderId="10" xfId="13" applyNumberFormat="1" applyFont="1" applyFill="1" applyBorder="1" applyAlignment="1">
      <alignment horizontal="center"/>
    </xf>
    <xf numFmtId="177" fontId="28" fillId="0" borderId="10" xfId="28" applyNumberFormat="1" applyFont="1" applyFill="1" applyBorder="1" applyAlignment="1">
      <alignment horizontal="center"/>
    </xf>
    <xf numFmtId="177" fontId="27" fillId="0" borderId="10" xfId="28" applyNumberFormat="1" applyFont="1" applyFill="1" applyBorder="1" applyAlignment="1">
      <alignment horizontal="center"/>
    </xf>
    <xf numFmtId="177" fontId="27" fillId="0" borderId="10" xfId="29" applyNumberFormat="1" applyFont="1" applyBorder="1" applyAlignment="1">
      <alignment horizontal="center" wrapText="1"/>
    </xf>
    <xf numFmtId="177" fontId="28" fillId="0" borderId="10" xfId="29" applyNumberFormat="1" applyFont="1" applyBorder="1" applyAlignment="1">
      <alignment horizontal="center" wrapText="1"/>
    </xf>
    <xf numFmtId="180" fontId="27" fillId="0" borderId="10" xfId="30" applyNumberFormat="1" applyFont="1" applyBorder="1" applyAlignment="1">
      <alignment horizontal="center"/>
    </xf>
    <xf numFmtId="178" fontId="27" fillId="0" borderId="10" xfId="30" applyFont="1" applyBorder="1" applyAlignment="1">
      <alignment horizontal="center"/>
    </xf>
    <xf numFmtId="177" fontId="27" fillId="0" borderId="10" xfId="28" applyNumberFormat="1" applyFont="1" applyFill="1" applyBorder="1" applyAlignment="1">
      <alignment horizontal="center" wrapText="1"/>
    </xf>
    <xf numFmtId="3" fontId="28" fillId="0" borderId="10" xfId="29" applyNumberFormat="1" applyFont="1" applyBorder="1" applyAlignment="1">
      <alignment horizontal="center"/>
    </xf>
    <xf numFmtId="187" fontId="28" fillId="0" borderId="10" xfId="29" applyNumberFormat="1" applyFont="1" applyBorder="1" applyAlignment="1">
      <alignment horizontal="center"/>
    </xf>
    <xf numFmtId="184" fontId="27" fillId="0" borderId="10" xfId="31" applyNumberFormat="1" applyFont="1" applyBorder="1" applyAlignment="1">
      <alignment horizontal="center" wrapText="1"/>
    </xf>
    <xf numFmtId="185" fontId="27" fillId="0" borderId="10" xfId="31" applyNumberFormat="1" applyFont="1" applyBorder="1" applyAlignment="1">
      <alignment horizontal="center" wrapText="1"/>
    </xf>
    <xf numFmtId="177" fontId="28" fillId="9" borderId="10" xfId="29" applyNumberFormat="1" applyFont="1" applyFill="1" applyBorder="1" applyAlignment="1">
      <alignment horizontal="center" wrapText="1"/>
    </xf>
    <xf numFmtId="178" fontId="4" fillId="0" borderId="10" xfId="31" applyBorder="1" applyAlignment="1">
      <alignment horizontal="center" vertical="center" wrapText="1"/>
    </xf>
    <xf numFmtId="178" fontId="4" fillId="0" borderId="10" xfId="31" applyBorder="1" applyAlignment="1">
      <alignment wrapText="1"/>
    </xf>
    <xf numFmtId="178" fontId="27" fillId="0" borderId="0" xfId="27" applyFont="1" applyAlignment="1">
      <alignment wrapText="1"/>
    </xf>
    <xf numFmtId="176" fontId="28" fillId="13" borderId="10" xfId="27" applyNumberFormat="1" applyFont="1" applyFill="1" applyBorder="1"/>
    <xf numFmtId="180" fontId="29" fillId="13" borderId="10" xfId="13" applyNumberFormat="1" applyFont="1" applyFill="1" applyBorder="1" applyAlignment="1">
      <alignment horizontal="center"/>
    </xf>
    <xf numFmtId="177" fontId="28" fillId="13" borderId="10" xfId="28" applyNumberFormat="1" applyFont="1" applyFill="1" applyBorder="1" applyAlignment="1"/>
    <xf numFmtId="9" fontId="32" fillId="13" borderId="10" xfId="25" applyNumberFormat="1" applyFont="1" applyFill="1" applyBorder="1"/>
    <xf numFmtId="177" fontId="27" fillId="13" borderId="10" xfId="28" applyNumberFormat="1" applyFont="1" applyFill="1" applyBorder="1" applyAlignment="1">
      <alignment horizontal="center"/>
    </xf>
    <xf numFmtId="9" fontId="33" fillId="13" borderId="10" xfId="27" applyNumberFormat="1" applyFont="1" applyFill="1" applyBorder="1"/>
    <xf numFmtId="176" fontId="27" fillId="13" borderId="10" xfId="25" applyNumberFormat="1" applyFont="1" applyFill="1" applyBorder="1"/>
    <xf numFmtId="44" fontId="28" fillId="13" borderId="10" xfId="28" applyFont="1" applyFill="1" applyBorder="1" applyAlignment="1"/>
    <xf numFmtId="44" fontId="27" fillId="13" borderId="10" xfId="28" applyFont="1" applyFill="1" applyBorder="1" applyAlignment="1"/>
    <xf numFmtId="178" fontId="27" fillId="13" borderId="10" xfId="27" applyFont="1" applyFill="1" applyBorder="1" applyAlignment="1">
      <alignment horizontal="center"/>
    </xf>
    <xf numFmtId="177" fontId="28" fillId="13" borderId="10" xfId="27" applyNumberFormat="1" applyFont="1" applyFill="1" applyBorder="1" applyAlignment="1">
      <alignment wrapText="1"/>
    </xf>
    <xf numFmtId="3" fontId="27" fillId="13" borderId="10" xfId="27" applyNumberFormat="1" applyFont="1" applyFill="1" applyBorder="1" applyAlignment="1">
      <alignment wrapText="1"/>
    </xf>
    <xf numFmtId="3" fontId="28" fillId="13" borderId="10" xfId="27" applyNumberFormat="1" applyFont="1" applyFill="1" applyBorder="1"/>
    <xf numFmtId="187" fontId="28" fillId="13" borderId="10" xfId="27" applyNumberFormat="1" applyFont="1" applyFill="1" applyBorder="1"/>
    <xf numFmtId="184" fontId="27" fillId="13" borderId="10" xfId="27" applyNumberFormat="1" applyFont="1" applyFill="1" applyBorder="1" applyAlignment="1">
      <alignment wrapText="1"/>
    </xf>
    <xf numFmtId="185" fontId="27" fillId="13" borderId="10" xfId="27" applyNumberFormat="1" applyFont="1" applyFill="1" applyBorder="1" applyAlignment="1">
      <alignment wrapText="1"/>
    </xf>
    <xf numFmtId="178" fontId="27" fillId="13" borderId="10" xfId="27" applyFont="1" applyFill="1" applyBorder="1" applyAlignment="1">
      <alignment wrapText="1"/>
    </xf>
    <xf numFmtId="178" fontId="27" fillId="13" borderId="3" xfId="27" applyFont="1" applyFill="1" applyBorder="1" applyAlignment="1">
      <alignment horizontal="center" vertical="center" wrapText="1"/>
    </xf>
    <xf numFmtId="178" fontId="32" fillId="13" borderId="3" xfId="25" applyFont="1" applyFill="1" applyBorder="1"/>
    <xf numFmtId="176" fontId="28" fillId="13" borderId="6" xfId="27" applyNumberFormat="1" applyFont="1" applyFill="1" applyBorder="1"/>
    <xf numFmtId="177" fontId="31" fillId="9" borderId="6" xfId="28" applyNumberFormat="1" applyFont="1" applyFill="1" applyBorder="1" applyAlignment="1">
      <alignment horizontal="center"/>
    </xf>
    <xf numFmtId="180" fontId="29" fillId="13" borderId="6" xfId="13" applyNumberFormat="1" applyFont="1" applyFill="1" applyBorder="1" applyAlignment="1">
      <alignment horizontal="center"/>
    </xf>
    <xf numFmtId="177" fontId="28" fillId="13" borderId="6" xfId="28" applyNumberFormat="1" applyFont="1" applyFill="1" applyBorder="1" applyAlignment="1"/>
    <xf numFmtId="9" fontId="32" fillId="13" borderId="6" xfId="25" applyNumberFormat="1" applyFont="1" applyFill="1" applyBorder="1"/>
    <xf numFmtId="177" fontId="27" fillId="13" borderId="6" xfId="28" applyNumberFormat="1" applyFont="1" applyFill="1" applyBorder="1" applyAlignment="1">
      <alignment horizontal="center"/>
    </xf>
    <xf numFmtId="9" fontId="33" fillId="13" borderId="6" xfId="27" applyNumberFormat="1" applyFont="1" applyFill="1" applyBorder="1"/>
    <xf numFmtId="176" fontId="27" fillId="13" borderId="6" xfId="25" applyNumberFormat="1" applyFont="1" applyFill="1" applyBorder="1"/>
    <xf numFmtId="44" fontId="28" fillId="13" borderId="6" xfId="28" applyFont="1" applyFill="1" applyBorder="1" applyAlignment="1"/>
    <xf numFmtId="44" fontId="27" fillId="13" borderId="6" xfId="28" applyFont="1" applyFill="1" applyBorder="1" applyAlignment="1"/>
    <xf numFmtId="178" fontId="27" fillId="13" borderId="6" xfId="27" applyFont="1" applyFill="1" applyBorder="1" applyAlignment="1">
      <alignment horizontal="center"/>
    </xf>
    <xf numFmtId="177" fontId="28" fillId="13" borderId="6" xfId="27" applyNumberFormat="1" applyFont="1" applyFill="1" applyBorder="1" applyAlignment="1">
      <alignment wrapText="1"/>
    </xf>
    <xf numFmtId="3" fontId="27" fillId="13" borderId="6" xfId="27" applyNumberFormat="1" applyFont="1" applyFill="1" applyBorder="1" applyAlignment="1">
      <alignment wrapText="1"/>
    </xf>
    <xf numFmtId="3" fontId="28" fillId="13" borderId="6" xfId="27" applyNumberFormat="1" applyFont="1" applyFill="1" applyBorder="1"/>
    <xf numFmtId="187" fontId="28" fillId="13" borderId="6" xfId="27" applyNumberFormat="1" applyFont="1" applyFill="1" applyBorder="1"/>
    <xf numFmtId="184" fontId="27" fillId="13" borderId="6" xfId="27" applyNumberFormat="1" applyFont="1" applyFill="1" applyBorder="1" applyAlignment="1">
      <alignment wrapText="1"/>
    </xf>
    <xf numFmtId="185" fontId="27" fillId="13" borderId="6" xfId="27" applyNumberFormat="1" applyFont="1" applyFill="1" applyBorder="1" applyAlignment="1">
      <alignment wrapText="1"/>
    </xf>
    <xf numFmtId="2" fontId="31" fillId="13" borderId="6" xfId="27" quotePrefix="1" applyNumberFormat="1" applyFont="1" applyFill="1" applyBorder="1" applyAlignment="1">
      <alignment horizontal="center" wrapText="1"/>
    </xf>
    <xf numFmtId="2" fontId="31" fillId="13" borderId="6" xfId="27" applyNumberFormat="1" applyFont="1" applyFill="1" applyBorder="1" applyAlignment="1">
      <alignment horizontal="center" wrapText="1"/>
    </xf>
    <xf numFmtId="178" fontId="27" fillId="13" borderId="6" xfId="27" applyFont="1" applyFill="1" applyBorder="1" applyAlignment="1">
      <alignment wrapText="1"/>
    </xf>
    <xf numFmtId="178" fontId="33" fillId="0" borderId="8" xfId="25" applyFont="1" applyBorder="1" applyAlignment="1">
      <alignment horizontal="center" wrapText="1"/>
    </xf>
    <xf numFmtId="178" fontId="31" fillId="0" borderId="8" xfId="33" applyFont="1" applyBorder="1" applyAlignment="1">
      <alignment horizontal="center" wrapText="1"/>
    </xf>
    <xf numFmtId="178" fontId="35" fillId="0" borderId="8" xfId="25" applyFont="1" applyBorder="1" applyAlignment="1">
      <alignment horizontal="center" wrapText="1"/>
    </xf>
    <xf numFmtId="9" fontId="32" fillId="0" borderId="8" xfId="25" applyNumberFormat="1" applyFont="1" applyBorder="1" applyAlignment="1">
      <alignment horizontal="center" wrapText="1"/>
    </xf>
    <xf numFmtId="10" fontId="32" fillId="0" borderId="8" xfId="25" applyNumberFormat="1" applyFont="1" applyBorder="1" applyAlignment="1">
      <alignment horizontal="center" wrapText="1"/>
    </xf>
    <xf numFmtId="10" fontId="32" fillId="0" borderId="8" xfId="34" applyNumberFormat="1" applyFont="1" applyBorder="1" applyAlignment="1">
      <alignment horizontal="center" wrapText="1"/>
    </xf>
    <xf numFmtId="178" fontId="32" fillId="0" borderId="8" xfId="25" applyFont="1" applyBorder="1" applyAlignment="1">
      <alignment horizontal="center" wrapText="1"/>
    </xf>
    <xf numFmtId="184" fontId="32" fillId="0" borderId="8" xfId="25" applyNumberFormat="1" applyFont="1" applyBorder="1" applyAlignment="1">
      <alignment horizontal="center" wrapText="1"/>
    </xf>
    <xf numFmtId="185" fontId="32" fillId="0" borderId="8" xfId="25" applyNumberFormat="1" applyFont="1" applyBorder="1" applyAlignment="1">
      <alignment horizontal="left" wrapText="1"/>
    </xf>
    <xf numFmtId="178" fontId="32" fillId="7" borderId="10" xfId="25" applyFont="1" applyFill="1" applyBorder="1" applyAlignment="1">
      <alignment horizontal="center" wrapText="1"/>
    </xf>
    <xf numFmtId="178" fontId="32" fillId="7" borderId="3" xfId="25" applyFont="1" applyFill="1" applyBorder="1" applyAlignment="1">
      <alignment horizontal="center" wrapText="1"/>
    </xf>
    <xf numFmtId="178" fontId="32" fillId="7" borderId="3" xfId="25" applyFont="1" applyFill="1" applyBorder="1" applyAlignment="1">
      <alignment horizontal="left" wrapText="1"/>
    </xf>
    <xf numFmtId="2" fontId="31" fillId="13" borderId="10" xfId="27" quotePrefix="1" applyNumberFormat="1" applyFont="1" applyFill="1" applyBorder="1" applyAlignment="1">
      <alignment horizontal="center" wrapText="1"/>
    </xf>
    <xf numFmtId="2" fontId="31" fillId="13" borderId="10" xfId="27" applyNumberFormat="1" applyFont="1" applyFill="1" applyBorder="1" applyAlignment="1">
      <alignment horizontal="center" wrapText="1"/>
    </xf>
    <xf numFmtId="178" fontId="33" fillId="0" borderId="10" xfId="25" applyFont="1" applyBorder="1" applyAlignment="1">
      <alignment horizontal="center" wrapText="1"/>
    </xf>
    <xf numFmtId="178" fontId="31" fillId="9" borderId="10" xfId="33" applyFont="1" applyFill="1" applyBorder="1" applyAlignment="1">
      <alignment horizontal="center" wrapText="1"/>
    </xf>
    <xf numFmtId="178" fontId="35" fillId="0" borderId="10" xfId="25" applyFont="1" applyBorder="1" applyAlignment="1">
      <alignment horizontal="center" wrapText="1"/>
    </xf>
    <xf numFmtId="9" fontId="32" fillId="0" borderId="10" xfId="25" applyNumberFormat="1" applyFont="1" applyBorder="1" applyAlignment="1">
      <alignment horizontal="center" wrapText="1"/>
    </xf>
    <xf numFmtId="10" fontId="32" fillId="0" borderId="10" xfId="25" applyNumberFormat="1" applyFont="1" applyBorder="1" applyAlignment="1">
      <alignment horizontal="center" wrapText="1"/>
    </xf>
    <xf numFmtId="10" fontId="32" fillId="0" borderId="10" xfId="34" applyNumberFormat="1" applyFont="1" applyBorder="1" applyAlignment="1">
      <alignment horizontal="center" wrapText="1"/>
    </xf>
    <xf numFmtId="178" fontId="32" fillId="0" borderId="10" xfId="25" applyFont="1" applyBorder="1" applyAlignment="1">
      <alignment horizontal="center" wrapText="1"/>
    </xf>
    <xf numFmtId="178" fontId="32" fillId="0" borderId="6" xfId="25" applyFont="1" applyBorder="1" applyAlignment="1">
      <alignment horizontal="center" wrapText="1"/>
    </xf>
    <xf numFmtId="184" fontId="32" fillId="0" borderId="10" xfId="25" applyNumberFormat="1" applyFont="1" applyBorder="1" applyAlignment="1">
      <alignment horizontal="center" wrapText="1"/>
    </xf>
    <xf numFmtId="185" fontId="32" fillId="0" borderId="10" xfId="25" applyNumberFormat="1" applyFont="1" applyBorder="1" applyAlignment="1">
      <alignment horizontal="left" wrapText="1"/>
    </xf>
    <xf numFmtId="178" fontId="32" fillId="0" borderId="10" xfId="34" applyFont="1" applyBorder="1" applyAlignment="1">
      <alignment horizontal="center" wrapText="1"/>
    </xf>
    <xf numFmtId="178" fontId="32" fillId="0" borderId="10" xfId="25" applyFont="1" applyBorder="1" applyAlignment="1">
      <alignment horizontal="center"/>
    </xf>
    <xf numFmtId="178" fontId="32" fillId="0" borderId="10" xfId="25" applyFont="1" applyBorder="1" applyAlignment="1">
      <alignment horizontal="left"/>
    </xf>
    <xf numFmtId="178" fontId="4" fillId="0" borderId="0" xfId="30"/>
    <xf numFmtId="184" fontId="4" fillId="0" borderId="0" xfId="30" applyNumberFormat="1"/>
    <xf numFmtId="185" fontId="4" fillId="0" borderId="0" xfId="30" applyNumberFormat="1"/>
    <xf numFmtId="178" fontId="4" fillId="0" borderId="12" xfId="30" applyBorder="1"/>
    <xf numFmtId="178" fontId="4" fillId="0" borderId="0" xfId="35" applyAlignment="1" applyProtection="1">
      <alignment horizontal="left"/>
      <protection locked="0"/>
    </xf>
    <xf numFmtId="178" fontId="4" fillId="0" borderId="0" xfId="35" applyAlignment="1">
      <alignment horizontal="left"/>
    </xf>
    <xf numFmtId="178" fontId="4" fillId="0" borderId="0" xfId="35" applyAlignment="1" applyProtection="1">
      <alignment horizontal="center"/>
      <protection locked="0"/>
    </xf>
    <xf numFmtId="177" fontId="4" fillId="0" borderId="0" xfId="35" applyNumberFormat="1" applyAlignment="1" applyProtection="1">
      <alignment horizontal="left"/>
      <protection locked="0"/>
    </xf>
    <xf numFmtId="9" fontId="4" fillId="0" borderId="0" xfId="35" applyNumberFormat="1" applyAlignment="1" applyProtection="1">
      <alignment horizontal="center" wrapText="1"/>
      <protection locked="0"/>
    </xf>
    <xf numFmtId="9" fontId="4" fillId="0" borderId="0" xfId="35" applyNumberFormat="1" applyAlignment="1" applyProtection="1">
      <alignment horizontal="center"/>
      <protection locked="0"/>
    </xf>
    <xf numFmtId="178" fontId="9" fillId="0" borderId="0" xfId="35" applyFont="1" applyAlignment="1" applyProtection="1">
      <alignment horizontal="left"/>
      <protection locked="0"/>
    </xf>
    <xf numFmtId="178" fontId="13" fillId="0" borderId="0" xfId="35" applyFont="1" applyAlignment="1" applyProtection="1">
      <alignment horizontal="left" wrapText="1"/>
      <protection locked="0"/>
    </xf>
    <xf numFmtId="178" fontId="12" fillId="0" borderId="0" xfId="35" applyFont="1" applyAlignment="1" applyProtection="1">
      <alignment wrapText="1"/>
      <protection locked="0"/>
    </xf>
    <xf numFmtId="178" fontId="13" fillId="0" borderId="14" xfId="35" applyFont="1" applyBorder="1" applyAlignment="1" applyProtection="1">
      <alignment horizontal="left"/>
      <protection locked="0"/>
    </xf>
    <xf numFmtId="14" fontId="13" fillId="0" borderId="14" xfId="35" applyNumberFormat="1" applyFont="1" applyBorder="1" applyAlignment="1" applyProtection="1">
      <alignment horizontal="left"/>
      <protection locked="0"/>
    </xf>
    <xf numFmtId="178" fontId="12" fillId="0" borderId="14" xfId="35" applyFont="1" applyBorder="1" applyAlignment="1" applyProtection="1">
      <alignment horizontal="left"/>
      <protection locked="0"/>
    </xf>
    <xf numFmtId="178" fontId="12" fillId="0" borderId="18" xfId="35" applyFont="1" applyBorder="1" applyAlignment="1" applyProtection="1">
      <alignment horizontal="left"/>
      <protection locked="0"/>
    </xf>
    <xf numFmtId="177" fontId="4" fillId="0" borderId="0" xfId="35" applyNumberFormat="1" applyAlignment="1">
      <alignment horizontal="left"/>
    </xf>
    <xf numFmtId="178" fontId="4" fillId="0" borderId="0" xfId="35"/>
    <xf numFmtId="14" fontId="4" fillId="0" borderId="0" xfId="35" applyNumberFormat="1"/>
    <xf numFmtId="178" fontId="4" fillId="0" borderId="0" xfId="35" applyAlignment="1" applyProtection="1">
      <alignment horizontal="center" vertical="center" wrapText="1"/>
      <protection locked="0"/>
    </xf>
    <xf numFmtId="178" fontId="13" fillId="0" borderId="0" xfId="35" applyFont="1" applyAlignment="1" applyProtection="1">
      <alignment horizontal="left"/>
      <protection locked="0"/>
    </xf>
    <xf numFmtId="178" fontId="37" fillId="0" borderId="0" xfId="35" applyFont="1" applyAlignment="1" applyProtection="1">
      <alignment horizontal="left"/>
      <protection locked="0"/>
    </xf>
    <xf numFmtId="178" fontId="13" fillId="0" borderId="10" xfId="35" applyFont="1" applyBorder="1" applyAlignment="1" applyProtection="1">
      <alignment horizontal="left"/>
      <protection locked="0"/>
    </xf>
    <xf numFmtId="188" fontId="13" fillId="0" borderId="10" xfId="35" applyNumberFormat="1" applyFont="1" applyBorder="1" applyAlignment="1" applyProtection="1">
      <alignment horizontal="left"/>
      <protection locked="0"/>
    </xf>
    <xf numFmtId="178" fontId="12" fillId="0" borderId="10" xfId="35" applyFont="1" applyBorder="1" applyAlignment="1" applyProtection="1">
      <alignment horizontal="left"/>
      <protection locked="0"/>
    </xf>
    <xf numFmtId="178" fontId="12" fillId="0" borderId="20" xfId="35" applyFont="1" applyBorder="1" applyAlignment="1" applyProtection="1">
      <alignment horizontal="left"/>
      <protection locked="0"/>
    </xf>
    <xf numFmtId="14" fontId="13" fillId="0" borderId="0" xfId="35" applyNumberFormat="1" applyFont="1" applyAlignment="1" applyProtection="1">
      <alignment horizontal="left"/>
      <protection locked="0"/>
    </xf>
    <xf numFmtId="178" fontId="13" fillId="0" borderId="0" xfId="33" applyFont="1"/>
    <xf numFmtId="178" fontId="27" fillId="0" borderId="0" xfId="30" applyFont="1"/>
    <xf numFmtId="178" fontId="13" fillId="0" borderId="22" xfId="35" applyFont="1" applyBorder="1" applyAlignment="1" applyProtection="1">
      <alignment horizontal="left"/>
      <protection locked="0"/>
    </xf>
    <xf numFmtId="178" fontId="12" fillId="0" borderId="22" xfId="35" applyFont="1" applyBorder="1" applyAlignment="1" applyProtection="1">
      <alignment horizontal="left"/>
      <protection locked="0"/>
    </xf>
    <xf numFmtId="178" fontId="12" fillId="0" borderId="25" xfId="35" applyFont="1" applyBorder="1" applyAlignment="1" applyProtection="1">
      <alignment horizontal="left"/>
      <protection locked="0"/>
    </xf>
    <xf numFmtId="184" fontId="15" fillId="0" borderId="0" xfId="35" applyNumberFormat="1" applyFont="1" applyAlignment="1" applyProtection="1">
      <alignment horizontal="left"/>
      <protection locked="0"/>
    </xf>
    <xf numFmtId="185" fontId="7" fillId="0" borderId="0" xfId="35" applyNumberFormat="1" applyFont="1" applyProtection="1">
      <protection locked="0"/>
    </xf>
    <xf numFmtId="178" fontId="7" fillId="0" borderId="0" xfId="35" applyFont="1" applyProtection="1">
      <protection locked="0"/>
    </xf>
    <xf numFmtId="177" fontId="3" fillId="0" borderId="10" xfId="4" applyNumberFormat="1" applyBorder="1"/>
    <xf numFmtId="181" fontId="3" fillId="0" borderId="10" xfId="4" applyNumberFormat="1" applyBorder="1"/>
    <xf numFmtId="1" fontId="3" fillId="0" borderId="10" xfId="4" applyNumberFormat="1" applyBorder="1"/>
    <xf numFmtId="183" fontId="3" fillId="2" borderId="10" xfId="4" applyNumberFormat="1" applyFill="1" applyBorder="1"/>
    <xf numFmtId="2" fontId="3" fillId="0" borderId="10" xfId="4" applyNumberFormat="1" applyBorder="1"/>
    <xf numFmtId="1" fontId="3" fillId="2" borderId="10" xfId="4" applyNumberFormat="1" applyFill="1" applyBorder="1"/>
    <xf numFmtId="3" fontId="3" fillId="0" borderId="10" xfId="4" applyNumberFormat="1" applyBorder="1"/>
    <xf numFmtId="177" fontId="3" fillId="2" borderId="10" xfId="4" applyNumberFormat="1" applyFill="1" applyBorder="1"/>
    <xf numFmtId="180" fontId="3" fillId="0" borderId="10" xfId="4" applyNumberFormat="1" applyBorder="1"/>
    <xf numFmtId="10" fontId="3" fillId="0" borderId="10" xfId="4" applyNumberFormat="1" applyBorder="1"/>
    <xf numFmtId="10" fontId="0" fillId="2" borderId="10" xfId="5" applyNumberFormat="1" applyFont="1" applyFill="1" applyBorder="1" applyAlignment="1"/>
    <xf numFmtId="0" fontId="4" fillId="0" borderId="10" xfId="32" applyBorder="1" applyAlignment="1">
      <alignment wrapText="1"/>
    </xf>
    <xf numFmtId="0" fontId="4" fillId="9" borderId="10" xfId="32" applyFill="1" applyBorder="1" applyAlignment="1">
      <alignment wrapText="1"/>
    </xf>
    <xf numFmtId="0" fontId="4" fillId="14" borderId="10" xfId="32" applyFill="1" applyBorder="1" applyAlignment="1">
      <alignment wrapText="1"/>
    </xf>
    <xf numFmtId="0" fontId="3" fillId="9" borderId="10" xfId="4" applyFill="1" applyBorder="1"/>
    <xf numFmtId="0" fontId="3" fillId="9" borderId="1" xfId="4" applyFill="1" applyBorder="1" applyAlignment="1">
      <alignment horizontal="center"/>
    </xf>
    <xf numFmtId="0" fontId="3" fillId="9" borderId="10" xfId="4" applyFill="1" applyBorder="1" applyAlignment="1">
      <alignment wrapText="1"/>
    </xf>
    <xf numFmtId="178" fontId="3" fillId="9" borderId="1" xfId="4" applyNumberFormat="1" applyFill="1" applyBorder="1"/>
    <xf numFmtId="178" fontId="38" fillId="0" borderId="0" xfId="25" applyFont="1"/>
    <xf numFmtId="178" fontId="39" fillId="9" borderId="0" xfId="25" applyFont="1" applyFill="1"/>
    <xf numFmtId="178" fontId="4" fillId="0" borderId="3" xfId="30" applyBorder="1" applyAlignment="1">
      <alignment horizontal="center" vertical="center" wrapText="1"/>
    </xf>
    <xf numFmtId="178" fontId="4" fillId="0" borderId="4" xfId="30" applyBorder="1" applyAlignment="1">
      <alignment horizontal="center" vertical="center" wrapText="1"/>
    </xf>
    <xf numFmtId="178" fontId="4" fillId="0" borderId="6" xfId="30" applyBorder="1" applyAlignment="1">
      <alignment horizontal="center" vertical="center" wrapText="1"/>
    </xf>
    <xf numFmtId="0" fontId="4" fillId="0" borderId="3" xfId="32" applyBorder="1" applyAlignment="1">
      <alignment horizontal="center" vertical="center" wrapText="1"/>
    </xf>
    <xf numFmtId="0" fontId="4" fillId="0" borderId="4" xfId="32" applyBorder="1" applyAlignment="1">
      <alignment horizontal="center" vertical="center" wrapText="1"/>
    </xf>
    <xf numFmtId="0" fontId="4" fillId="0" borderId="6" xfId="32" applyBorder="1" applyAlignment="1">
      <alignment horizontal="center" vertical="center" wrapText="1"/>
    </xf>
    <xf numFmtId="0" fontId="4" fillId="0" borderId="10" xfId="32" applyBorder="1" applyAlignment="1">
      <alignment horizontal="center" vertical="center" wrapText="1"/>
    </xf>
    <xf numFmtId="178" fontId="4" fillId="0" borderId="3" xfId="31" applyBorder="1" applyAlignment="1">
      <alignment horizontal="center" vertical="center" wrapText="1"/>
    </xf>
    <xf numFmtId="178" fontId="4" fillId="0" borderId="4" xfId="31" applyBorder="1" applyAlignment="1">
      <alignment horizontal="center" vertical="center" wrapText="1"/>
    </xf>
    <xf numFmtId="178" fontId="4" fillId="0" borderId="6" xfId="31" applyBorder="1" applyAlignment="1">
      <alignment horizontal="center" vertical="center" wrapText="1"/>
    </xf>
    <xf numFmtId="178" fontId="32" fillId="0" borderId="10" xfId="25" applyFont="1" applyBorder="1" applyAlignment="1">
      <alignment horizontal="center" wrapText="1"/>
    </xf>
    <xf numFmtId="178" fontId="13" fillId="0" borderId="14" xfId="35" applyFont="1" applyBorder="1" applyAlignment="1" applyProtection="1">
      <alignment horizontal="left"/>
      <protection locked="0"/>
    </xf>
    <xf numFmtId="185" fontId="12" fillId="0" borderId="14" xfId="35" applyNumberFormat="1" applyFont="1" applyBorder="1" applyAlignment="1" applyProtection="1">
      <alignment horizontal="left"/>
      <protection locked="0"/>
    </xf>
    <xf numFmtId="177" fontId="13" fillId="0" borderId="14" xfId="35" applyNumberFormat="1" applyFont="1" applyBorder="1" applyAlignment="1" applyProtection="1">
      <alignment horizontal="left"/>
      <protection locked="0"/>
    </xf>
    <xf numFmtId="177" fontId="13" fillId="0" borderId="13" xfId="35" applyNumberFormat="1" applyFont="1" applyBorder="1" applyAlignment="1" applyProtection="1">
      <alignment horizontal="left"/>
      <protection locked="0"/>
    </xf>
    <xf numFmtId="178" fontId="13" fillId="0" borderId="10" xfId="35" applyFont="1" applyBorder="1" applyAlignment="1" applyProtection="1">
      <alignment horizontal="left"/>
      <protection locked="0"/>
    </xf>
    <xf numFmtId="185" fontId="12" fillId="0" borderId="10" xfId="35" applyNumberFormat="1" applyFont="1" applyBorder="1" applyAlignment="1" applyProtection="1">
      <alignment horizontal="left"/>
      <protection locked="0"/>
    </xf>
    <xf numFmtId="178" fontId="13" fillId="0" borderId="19" xfId="35" applyFont="1" applyBorder="1" applyAlignment="1" applyProtection="1">
      <alignment horizontal="left"/>
      <protection locked="0"/>
    </xf>
    <xf numFmtId="177" fontId="13" fillId="0" borderId="10" xfId="35" applyNumberFormat="1" applyFont="1" applyBorder="1" applyAlignment="1" applyProtection="1">
      <alignment horizontal="left"/>
      <protection locked="0"/>
    </xf>
    <xf numFmtId="177" fontId="13" fillId="0" borderId="19" xfId="35" applyNumberFormat="1" applyFont="1" applyBorder="1" applyAlignment="1" applyProtection="1">
      <alignment horizontal="left"/>
      <protection locked="0"/>
    </xf>
    <xf numFmtId="178" fontId="12" fillId="0" borderId="24" xfId="35" applyFont="1" applyBorder="1" applyAlignment="1" applyProtection="1">
      <alignment horizontal="left"/>
      <protection locked="0"/>
    </xf>
    <xf numFmtId="178" fontId="12" fillId="0" borderId="12" xfId="35" applyFont="1" applyBorder="1" applyAlignment="1" applyProtection="1">
      <alignment horizontal="left"/>
      <protection locked="0"/>
    </xf>
    <xf numFmtId="178" fontId="12" fillId="0" borderId="23" xfId="35" applyFont="1" applyBorder="1" applyAlignment="1" applyProtection="1">
      <alignment horizontal="left"/>
      <protection locked="0"/>
    </xf>
    <xf numFmtId="178" fontId="12" fillId="0" borderId="11" xfId="35" applyFont="1" applyBorder="1" applyAlignment="1" applyProtection="1">
      <alignment horizontal="left"/>
      <protection locked="0"/>
    </xf>
    <xf numFmtId="178" fontId="12" fillId="0" borderId="9" xfId="35" applyFont="1" applyBorder="1" applyAlignment="1" applyProtection="1">
      <alignment horizontal="left"/>
      <protection locked="0"/>
    </xf>
    <xf numFmtId="178" fontId="12" fillId="0" borderId="7" xfId="35" applyFont="1" applyBorder="1" applyAlignment="1" applyProtection="1">
      <alignment horizontal="left"/>
      <protection locked="0"/>
    </xf>
    <xf numFmtId="178" fontId="15" fillId="0" borderId="17" xfId="35" applyFont="1" applyBorder="1" applyAlignment="1" applyProtection="1">
      <alignment horizontal="left"/>
      <protection locked="0"/>
    </xf>
    <xf numFmtId="178" fontId="15" fillId="0" borderId="16" xfId="35" applyFont="1" applyBorder="1" applyAlignment="1" applyProtection="1">
      <alignment horizontal="left"/>
      <protection locked="0"/>
    </xf>
    <xf numFmtId="178" fontId="15" fillId="0" borderId="15" xfId="35" applyFont="1" applyBorder="1" applyAlignment="1" applyProtection="1">
      <alignment horizontal="left"/>
      <protection locked="0"/>
    </xf>
    <xf numFmtId="178" fontId="13" fillId="0" borderId="22" xfId="35" applyFont="1" applyBorder="1" applyAlignment="1" applyProtection="1">
      <alignment horizontal="left"/>
      <protection locked="0"/>
    </xf>
    <xf numFmtId="185" fontId="12" fillId="0" borderId="22" xfId="35" applyNumberFormat="1" applyFont="1" applyBorder="1" applyAlignment="1" applyProtection="1">
      <alignment horizontal="left"/>
      <protection locked="0"/>
    </xf>
    <xf numFmtId="177" fontId="13" fillId="0" borderId="22" xfId="35" applyNumberFormat="1" applyFont="1" applyBorder="1" applyAlignment="1" applyProtection="1">
      <alignment horizontal="left"/>
      <protection locked="0"/>
    </xf>
    <xf numFmtId="177" fontId="13" fillId="0" borderId="21" xfId="35" applyNumberFormat="1" applyFont="1" applyBorder="1" applyAlignment="1" applyProtection="1">
      <alignment horizontal="left"/>
      <protection locked="0"/>
    </xf>
    <xf numFmtId="178" fontId="32" fillId="0" borderId="6" xfId="25" applyFont="1" applyBorder="1" applyAlignment="1">
      <alignment horizontal="left" wrapText="1"/>
    </xf>
    <xf numFmtId="178" fontId="32" fillId="0" borderId="10" xfId="25" applyFont="1" applyBorder="1" applyAlignment="1">
      <alignment horizontal="left" wrapText="1"/>
    </xf>
    <xf numFmtId="178" fontId="32" fillId="0" borderId="6" xfId="25" applyFont="1" applyBorder="1" applyAlignment="1">
      <alignment horizontal="center" wrapText="1"/>
    </xf>
    <xf numFmtId="178" fontId="33" fillId="0" borderId="10" xfId="25" applyFont="1" applyBorder="1" applyAlignment="1">
      <alignment horizontal="center" wrapText="1"/>
    </xf>
    <xf numFmtId="178" fontId="32" fillId="0" borderId="10" xfId="25" applyFont="1" applyBorder="1" applyAlignment="1">
      <alignment horizontal="center"/>
    </xf>
    <xf numFmtId="185" fontId="32" fillId="0" borderId="10" xfId="25" applyNumberFormat="1" applyFont="1" applyBorder="1" applyAlignment="1">
      <alignment horizontal="center"/>
    </xf>
    <xf numFmtId="178" fontId="32" fillId="0" borderId="3" xfId="25" applyFont="1" applyBorder="1" applyAlignment="1">
      <alignment horizontal="center" wrapText="1"/>
    </xf>
    <xf numFmtId="178" fontId="35" fillId="0" borderId="10" xfId="25" applyFont="1" applyBorder="1" applyAlignment="1">
      <alignment horizontal="center" wrapText="1"/>
    </xf>
    <xf numFmtId="178" fontId="31" fillId="9" borderId="10" xfId="33" applyFont="1" applyFill="1" applyBorder="1" applyAlignment="1">
      <alignment horizontal="center" wrapText="1"/>
    </xf>
    <xf numFmtId="184" fontId="32" fillId="0" borderId="10" xfId="25" applyNumberFormat="1" applyFont="1" applyBorder="1" applyAlignment="1">
      <alignment horizontal="center" wrapText="1"/>
    </xf>
  </cellXfs>
  <cellStyles count="36">
    <cellStyle name="Currency 2 2 2" xfId="8" xr:uid="{C2EF2C26-C451-44C1-B6BC-05E871A7681D}"/>
    <cellStyle name="Currency_JCP 75 grams MF sheet set 04072011 hellen" xfId="28" xr:uid="{928BACB0-ECF2-4DA3-93FF-0CE8B83E0964}"/>
    <cellStyle name="Normal 1 2" xfId="20" xr:uid="{95A1E287-037A-4264-9403-A58E8EB4F90E}"/>
    <cellStyle name="Normal 2" xfId="4" xr:uid="{A726E472-5091-4176-87EE-43E00D126BFD}"/>
    <cellStyle name="Normal 2 18 2" xfId="1" xr:uid="{1BA08453-9F65-454B-A4A0-7177E70831F2}"/>
    <cellStyle name="Normal 3 2 15" xfId="19" xr:uid="{69B78EE6-AAE5-4F0B-A31A-347086751A04}"/>
    <cellStyle name="Normal 35" xfId="6" xr:uid="{0C70E6D3-78F0-4522-8A03-1830168E43CB}"/>
    <cellStyle name="Normal 52" xfId="17" xr:uid="{03907157-7043-4107-A7C2-FFCB223AB12E}"/>
    <cellStyle name="Normal_2010 NY-showroom sheet set for JCP 0330" xfId="27" xr:uid="{EB9448E2-CA1D-473D-9406-7A5D5D057273}"/>
    <cellStyle name="Normal_jcp duet sheet and reversible sheet 09-27-2010" xfId="33" xr:uid="{D93A7C2B-E49C-4C4B-B127-B32282D5727A}"/>
    <cellStyle name="Normal_JCP Softspun sheet quote 100401" xfId="34" xr:uid="{C772457D-57D8-4007-89B2-6DC0C560C7F8}"/>
    <cellStyle name="Normal_March 2011 Macys market quote" xfId="25" xr:uid="{4B19765F-6219-4E39-8BF9-C2A0515F1951}"/>
    <cellStyle name="Normal_Quote sheet of  E-Commerce   sheet updated 11-30-2010" xfId="29" xr:uid="{A94F78B6-2F31-4D6C-8DBB-06A1E2452CC4}"/>
    <cellStyle name="Normal_Sheet1" xfId="31" xr:uid="{DFA45095-F133-4F0B-A0EB-F245392ED404}"/>
    <cellStyle name="Normal_Sheet1 3" xfId="32" xr:uid="{36C10FCC-C7F4-4F9D-ADE1-C9D17E346F65}"/>
    <cellStyle name="Percent 17" xfId="18" xr:uid="{9C13713B-A77B-450E-AD27-65CBAFD56376}"/>
    <cellStyle name="Percent 2" xfId="5" xr:uid="{832D11BF-67D6-4668-B213-728A38DC2251}"/>
    <cellStyle name="Percent 2 2 2" xfId="7" xr:uid="{440AF2CE-86DB-4897-867E-BEC824EF2DDA}"/>
    <cellStyle name="Style 1" xfId="3" xr:uid="{F4609D05-B161-47A5-8040-F8D4BA086F06}"/>
    <cellStyle name="百分比 2" xfId="11" xr:uid="{AAB81BF9-3633-4687-B4BD-F84D6266D2E7}"/>
    <cellStyle name="百分比 2 2" xfId="13" xr:uid="{510E69BC-969E-4110-B6A3-38ABFE402DE4}"/>
    <cellStyle name="百分比 3" xfId="22" xr:uid="{E2A6E185-96C0-477A-833B-5D1903C1F029}"/>
    <cellStyle name="百分比 5" xfId="15" xr:uid="{98339099-D6B4-42D1-9825-9AE2D02233A3}"/>
    <cellStyle name="常规" xfId="0" builtinId="0"/>
    <cellStyle name="常规 18" xfId="12" xr:uid="{7DAF87A7-BE8C-417B-9DA3-0D819854FD57}"/>
    <cellStyle name="常规 2" xfId="10" xr:uid="{8DF9EF39-64F7-4980-96E0-392C65DFB381}"/>
    <cellStyle name="常规 3" xfId="23" xr:uid="{7778F53C-4199-4B84-B81E-7103E955B953}"/>
    <cellStyle name="常规 4" xfId="30" xr:uid="{857CFA8C-39BD-494B-844E-32EB64F590EE}"/>
    <cellStyle name="货币 2" xfId="21" xr:uid="{99892267-8814-4D30-88F9-2F8EB401A3EE}"/>
    <cellStyle name="货币 3" xfId="24" xr:uid="{3665B81A-EA51-4979-9CB3-F1723676F0B6}"/>
    <cellStyle name="货币 4" xfId="26" xr:uid="{3D7C9120-08C7-46EF-9AFC-A055D6C25B5C}"/>
    <cellStyle name="千位分隔 4" xfId="14" xr:uid="{663C9722-A668-45C1-8EEE-247E720C953A}"/>
    <cellStyle name="样式 1 2" xfId="2" xr:uid="{DC9B73B6-A1E9-48DB-83A0-64D6E1D16DDF}"/>
    <cellStyle name="样式 1 2 2" xfId="16" xr:uid="{861BB0F5-1714-495A-B216-B4A191370F44}"/>
    <cellStyle name="样式 1 2 3" xfId="35" xr:uid="{1C68026B-9C56-4931-9C0F-6393FB33EB5A}"/>
    <cellStyle name="样式 1 5" xfId="9" xr:uid="{DDB5C0FA-A73B-4D02-BAA7-9CEB24CD27C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rya00039\AppData\Local\Microsoft\Windows\Temporary%20Internet%20Files\Content.Outlook\SNCPC6UK\file:\192.168.20.8\&#23478;&#32442;&#20845;&#37096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50035\Desktop\commitment\HG%20BRP%2090gsm%20satin%20sheets%20WHS%20Nov%2008-15-2025%20commitment.xlsx" TargetMode="External"/><Relationship Id="rId1" Type="http://schemas.openxmlformats.org/officeDocument/2006/relationships/externalLinkPath" Target="/Users/250035/Desktop/commitment/HG%20BRP%2090gsm%20satin%20sheets%20WHS%20Nov%2008-15-2025%20commitmen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  <sheetName val="LIST"/>
      <sheetName val="a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RP Satin Sheets C1 "/>
      <sheetName val="BRP Satin Sheets C2"/>
      <sheetName val="BRP Satin Sheets C3"/>
      <sheetName val="BRP Satin Sheets C4"/>
      <sheetName val="CHN 10-10-2025"/>
      <sheetName val="CHN 04-09-2025"/>
      <sheetName val="Price 8-23-2024"/>
      <sheetName val="Warehouse Suggested 4.15"/>
      <sheetName val="Satin Final"/>
      <sheetName val="Final Cost 12-13-23"/>
      <sheetName val="Satin"/>
      <sheetName val="IND 12-7-2023"/>
      <sheetName val="IND 12-06"/>
      <sheetName val="IND 06-12"/>
      <sheetName val="IND 06-09"/>
      <sheetName val="IND 06-06"/>
      <sheetName val="EMB"/>
      <sheetName val="500TC Egyptian cotton"/>
    </sheetNames>
    <sheetDataSet>
      <sheetData sheetId="0"/>
      <sheetData sheetId="1"/>
      <sheetData sheetId="2"/>
      <sheetData sheetId="3"/>
      <sheetData sheetId="4">
        <row r="7">
          <cell r="F7">
            <v>5.05</v>
          </cell>
        </row>
        <row r="9">
          <cell r="F9">
            <v>6.47</v>
          </cell>
        </row>
        <row r="10">
          <cell r="F10">
            <v>7.16</v>
          </cell>
        </row>
        <row r="11">
          <cell r="F11">
            <v>8.36</v>
          </cell>
        </row>
        <row r="12">
          <cell r="F12">
            <v>1.3</v>
          </cell>
        </row>
        <row r="13">
          <cell r="F13">
            <v>1.5</v>
          </cell>
        </row>
      </sheetData>
      <sheetData sheetId="5">
        <row r="2">
          <cell r="G2">
            <v>4.1090361445783099</v>
          </cell>
        </row>
        <row r="4">
          <cell r="G4">
            <v>5.2650602409638498</v>
          </cell>
        </row>
        <row r="5">
          <cell r="G5">
            <v>5.8259036144578298</v>
          </cell>
        </row>
        <row r="6">
          <cell r="G6">
            <v>6.7987951807228901</v>
          </cell>
        </row>
        <row r="7">
          <cell r="G7">
            <v>1.07590361445783</v>
          </cell>
        </row>
        <row r="8">
          <cell r="G8">
            <v>1.22469879518072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E755D5-01AB-4319-B9FF-C7A3FABFF908}">
  <dimension ref="A2:HP20"/>
  <sheetViews>
    <sheetView tabSelected="1" workbookViewId="0">
      <selection activeCell="B6" sqref="B6"/>
    </sheetView>
  </sheetViews>
  <sheetFormatPr defaultRowHeight="15"/>
  <cols>
    <col min="1" max="1" width="18.7109375" customWidth="1"/>
    <col min="2" max="2" width="30.85546875" customWidth="1"/>
    <col min="3" max="3" width="21.140625" customWidth="1"/>
    <col min="4" max="4" width="27.140625" customWidth="1"/>
    <col min="5" max="5" width="27.85546875" customWidth="1"/>
    <col min="6" max="6" width="19.42578125" customWidth="1"/>
    <col min="7" max="7" width="20.5703125" customWidth="1"/>
    <col min="8" max="8" width="14.5703125" customWidth="1"/>
  </cols>
  <sheetData>
    <row r="2" spans="1:224" s="6" customFormat="1" ht="20.25">
      <c r="A2" s="4" t="s">
        <v>681</v>
      </c>
      <c r="B2" s="5"/>
      <c r="C2" s="4"/>
      <c r="D2" s="5"/>
      <c r="E2" s="4"/>
      <c r="F2" s="5"/>
      <c r="G2" s="4"/>
      <c r="H2" s="5"/>
      <c r="O2" s="7"/>
      <c r="R2" s="6" t="s">
        <v>21</v>
      </c>
      <c r="W2" s="8"/>
      <c r="Y2" s="9"/>
      <c r="Z2" s="9"/>
      <c r="AA2" s="9"/>
      <c r="HF2" s="10"/>
    </row>
    <row r="3" spans="1:224" s="51" customFormat="1" ht="43.5" customHeight="1">
      <c r="A3" s="64" t="s">
        <v>19</v>
      </c>
      <c r="B3" s="48" t="s">
        <v>1020</v>
      </c>
      <c r="C3" s="49" t="s">
        <v>22</v>
      </c>
      <c r="D3" s="108" t="e">
        <f>_xlfn.TEXTJOIN(" ",TRUE,B5,D5,D6,B6,D4,D7)</f>
        <v>#REF!</v>
      </c>
      <c r="E3" s="59" t="s">
        <v>23</v>
      </c>
      <c r="F3" s="50" t="s">
        <v>36</v>
      </c>
      <c r="G3" s="59" t="s">
        <v>24</v>
      </c>
      <c r="H3" s="50" t="s">
        <v>512</v>
      </c>
      <c r="O3" s="52"/>
      <c r="S3" s="53"/>
      <c r="T3" s="53"/>
      <c r="U3" s="14"/>
      <c r="W3" s="54"/>
      <c r="X3" s="31"/>
      <c r="Y3" s="55"/>
      <c r="Z3" s="55"/>
      <c r="AA3" s="55"/>
      <c r="GX3" s="56"/>
      <c r="HB3" s="57" t="s">
        <v>25</v>
      </c>
      <c r="HC3" s="57" t="s">
        <v>26</v>
      </c>
      <c r="HD3" s="57" t="s">
        <v>27</v>
      </c>
      <c r="HE3" s="57" t="s">
        <v>28</v>
      </c>
      <c r="HF3" s="57"/>
      <c r="HG3" s="57" t="s">
        <v>29</v>
      </c>
      <c r="HH3" s="57" t="s">
        <v>30</v>
      </c>
      <c r="HI3" s="57" t="s">
        <v>31</v>
      </c>
      <c r="HJ3" s="57" t="s">
        <v>32</v>
      </c>
      <c r="HK3" s="57"/>
      <c r="HL3" s="57"/>
      <c r="HM3" s="57"/>
      <c r="HN3" s="57"/>
      <c r="HO3" s="57"/>
      <c r="HP3" s="57"/>
    </row>
    <row r="4" spans="1:224" s="51" customFormat="1" ht="33.950000000000003" customHeight="1">
      <c r="A4" s="65" t="s">
        <v>18</v>
      </c>
      <c r="B4" s="48" t="s">
        <v>1021</v>
      </c>
      <c r="C4" s="58" t="s">
        <v>33</v>
      </c>
      <c r="D4" s="48" t="e">
        <f>Item!#REF!</f>
        <v>#REF!</v>
      </c>
      <c r="E4" s="59" t="s">
        <v>34</v>
      </c>
      <c r="F4" s="50" t="s">
        <v>2</v>
      </c>
      <c r="G4" s="59" t="s">
        <v>35</v>
      </c>
      <c r="H4" s="50" t="s">
        <v>513</v>
      </c>
      <c r="O4" s="52"/>
      <c r="S4" s="53"/>
      <c r="T4" s="53"/>
      <c r="U4" s="14"/>
      <c r="W4" s="54"/>
      <c r="X4" s="31"/>
      <c r="Y4" s="55"/>
      <c r="Z4" s="55"/>
      <c r="AA4" s="55"/>
      <c r="GX4" s="56"/>
      <c r="HB4" s="60" t="s">
        <v>36</v>
      </c>
      <c r="HC4" s="61" t="s">
        <v>37</v>
      </c>
      <c r="HD4" s="57" t="s">
        <v>38</v>
      </c>
      <c r="HE4" s="57" t="s">
        <v>39</v>
      </c>
      <c r="HF4" s="57" t="s">
        <v>40</v>
      </c>
      <c r="HG4" s="57"/>
      <c r="HH4" s="60"/>
      <c r="HI4" s="57"/>
      <c r="HJ4" s="57"/>
      <c r="HK4" s="57"/>
      <c r="HL4" s="57"/>
      <c r="HM4" s="57"/>
      <c r="HN4" s="57"/>
      <c r="HO4" s="57"/>
      <c r="HP4" s="57"/>
    </row>
    <row r="5" spans="1:224" s="6" customFormat="1" ht="15" customHeight="1">
      <c r="A5" s="66" t="s">
        <v>41</v>
      </c>
      <c r="B5" s="11" t="s">
        <v>112</v>
      </c>
      <c r="C5" s="17" t="s">
        <v>42</v>
      </c>
      <c r="D5" s="11"/>
      <c r="E5" s="43" t="s">
        <v>43</v>
      </c>
      <c r="F5" s="12" t="s">
        <v>59</v>
      </c>
      <c r="G5" s="43" t="s">
        <v>44</v>
      </c>
      <c r="H5" s="12" t="s">
        <v>99</v>
      </c>
      <c r="O5" s="7"/>
      <c r="S5" s="13"/>
      <c r="T5" s="13"/>
      <c r="U5" s="14"/>
      <c r="W5" s="8"/>
      <c r="X5" s="15"/>
      <c r="Y5" s="9"/>
      <c r="Z5" s="9"/>
      <c r="AA5" s="9"/>
      <c r="GX5" s="10"/>
      <c r="HB5" s="18"/>
      <c r="HC5" s="19"/>
      <c r="HD5" s="16"/>
      <c r="HE5" s="16"/>
      <c r="HF5" s="16"/>
      <c r="HG5" s="16"/>
      <c r="HH5" s="18"/>
      <c r="HI5" s="16"/>
      <c r="HJ5" s="16"/>
      <c r="HK5" s="16"/>
      <c r="HL5" s="16"/>
      <c r="HM5" s="16"/>
      <c r="HN5" s="16"/>
      <c r="HO5" s="16"/>
      <c r="HP5" s="16"/>
    </row>
    <row r="6" spans="1:224" s="6" customFormat="1" ht="15" customHeight="1">
      <c r="A6" s="66" t="s">
        <v>3</v>
      </c>
      <c r="B6" s="11" t="e">
        <f>Item!#REF!</f>
        <v>#REF!</v>
      </c>
      <c r="C6" s="17" t="s">
        <v>45</v>
      </c>
      <c r="D6" s="11"/>
      <c r="E6" s="43" t="s">
        <v>46</v>
      </c>
      <c r="F6" s="69" t="s">
        <v>95</v>
      </c>
      <c r="G6" s="43" t="s">
        <v>47</v>
      </c>
      <c r="H6" s="12" t="s">
        <v>1</v>
      </c>
      <c r="O6" s="7"/>
      <c r="S6" s="20"/>
      <c r="T6" s="20"/>
      <c r="U6" s="15"/>
      <c r="V6" s="15"/>
      <c r="W6" s="21"/>
      <c r="X6" s="22"/>
      <c r="Y6" s="9"/>
      <c r="Z6" s="9"/>
      <c r="AA6" s="9"/>
      <c r="GT6" s="23"/>
      <c r="GU6" s="24"/>
      <c r="GV6" s="23"/>
      <c r="GW6" s="24"/>
      <c r="GX6" s="25"/>
      <c r="GY6" s="23"/>
      <c r="GZ6" s="23"/>
      <c r="HB6" s="26" t="s">
        <v>48</v>
      </c>
      <c r="HC6" s="26" t="s">
        <v>49</v>
      </c>
      <c r="HD6" s="27" t="s">
        <v>2</v>
      </c>
      <c r="HE6" s="28" t="s">
        <v>50</v>
      </c>
      <c r="HF6" s="29"/>
      <c r="HG6" s="18"/>
      <c r="HH6" s="18"/>
      <c r="HI6" s="16"/>
      <c r="HJ6" s="16"/>
      <c r="HK6" s="16"/>
      <c r="HL6" s="16"/>
      <c r="HM6" s="16"/>
      <c r="HN6" s="16"/>
      <c r="HO6" s="16"/>
      <c r="HP6" s="16"/>
    </row>
    <row r="7" spans="1:224" s="6" customFormat="1" ht="15" customHeight="1">
      <c r="A7" s="42" t="s">
        <v>20</v>
      </c>
      <c r="B7" s="11" t="e">
        <f>Item!#REF!</f>
        <v>#REF!</v>
      </c>
      <c r="C7" s="30" t="s">
        <v>51</v>
      </c>
      <c r="D7" s="12" t="s">
        <v>658</v>
      </c>
      <c r="E7" s="67" t="s">
        <v>52</v>
      </c>
      <c r="F7" s="12" t="s">
        <v>564</v>
      </c>
      <c r="G7" s="68" t="s">
        <v>53</v>
      </c>
      <c r="H7" s="12"/>
      <c r="O7" s="7"/>
      <c r="S7" s="13"/>
      <c r="T7" s="13"/>
      <c r="U7" s="14"/>
      <c r="W7" s="8"/>
      <c r="X7" s="31"/>
      <c r="Y7" s="9"/>
      <c r="Z7" s="9"/>
      <c r="AA7" s="9"/>
      <c r="GT7" s="32"/>
      <c r="GU7" s="32"/>
      <c r="GV7" s="33"/>
      <c r="GW7" s="34"/>
      <c r="GX7" s="25"/>
      <c r="GY7" s="23"/>
      <c r="GZ7" s="23"/>
      <c r="HB7" s="18" t="s">
        <v>54</v>
      </c>
      <c r="HC7" s="18" t="s">
        <v>55</v>
      </c>
      <c r="HD7" s="29" t="s">
        <v>56</v>
      </c>
      <c r="HE7" s="35" t="s">
        <v>57</v>
      </c>
      <c r="HF7" s="35" t="s">
        <v>58</v>
      </c>
      <c r="HG7" s="18" t="s">
        <v>59</v>
      </c>
      <c r="HH7" s="18" t="s">
        <v>60</v>
      </c>
      <c r="HI7" s="16" t="s">
        <v>61</v>
      </c>
      <c r="HJ7" s="16"/>
      <c r="HK7" s="16"/>
      <c r="HL7" s="16"/>
      <c r="HM7" s="16"/>
      <c r="HN7" s="16"/>
      <c r="HO7" s="16"/>
      <c r="HP7" s="16"/>
    </row>
    <row r="8" spans="1:224" s="6" customFormat="1" ht="15" customHeight="1">
      <c r="A8" s="62" t="s">
        <v>62</v>
      </c>
      <c r="B8" s="63"/>
      <c r="C8" s="87" t="s">
        <v>63</v>
      </c>
      <c r="D8" s="107">
        <f>SUM(Item!BB2:BB26)</f>
        <v>123695.9</v>
      </c>
      <c r="E8" s="42" t="s">
        <v>465</v>
      </c>
      <c r="F8" s="11"/>
      <c r="G8" s="71" t="s">
        <v>78</v>
      </c>
      <c r="H8" s="11" t="s">
        <v>1</v>
      </c>
      <c r="O8" s="7"/>
      <c r="S8" s="13"/>
      <c r="T8" s="13"/>
      <c r="U8" s="14"/>
      <c r="W8" s="8"/>
      <c r="X8" s="31"/>
      <c r="Y8" s="9"/>
      <c r="Z8" s="9"/>
      <c r="AA8" s="9"/>
      <c r="GT8" s="32"/>
      <c r="GU8" s="32"/>
      <c r="GV8" s="33"/>
      <c r="GW8" s="34"/>
      <c r="GX8" s="25"/>
      <c r="GY8" s="23"/>
      <c r="GZ8" s="23"/>
      <c r="HB8" s="18"/>
      <c r="HC8" s="18"/>
      <c r="HD8" s="29"/>
      <c r="HE8" s="35"/>
      <c r="HF8" s="35"/>
      <c r="HG8" s="18"/>
      <c r="HH8" s="18"/>
      <c r="HI8" s="16"/>
      <c r="HJ8" s="16"/>
      <c r="HK8" s="16"/>
      <c r="HL8" s="16"/>
      <c r="HM8" s="16"/>
      <c r="HN8" s="16"/>
      <c r="HO8" s="16"/>
      <c r="HP8" s="16"/>
    </row>
    <row r="9" spans="1:224">
      <c r="A9" s="42" t="s">
        <v>468</v>
      </c>
      <c r="B9" s="37"/>
      <c r="C9" s="87" t="s">
        <v>652</v>
      </c>
      <c r="D9" s="107">
        <f>SUM(Item!BA2:BA26)</f>
        <v>132566.6</v>
      </c>
      <c r="E9" s="42" t="s">
        <v>466</v>
      </c>
      <c r="F9" s="37"/>
    </row>
    <row r="10" spans="1:224">
      <c r="C10" s="42" t="s">
        <v>64</v>
      </c>
      <c r="D10" s="36" t="e">
        <f>Item!#REF!</f>
        <v>#REF!</v>
      </c>
      <c r="E10" s="42" t="s">
        <v>467</v>
      </c>
      <c r="F10" s="37" t="s">
        <v>511</v>
      </c>
    </row>
    <row r="11" spans="1:224">
      <c r="C11" s="42" t="s">
        <v>65</v>
      </c>
      <c r="D11" s="11" t="e">
        <f>Item!#REF!</f>
        <v>#REF!</v>
      </c>
    </row>
    <row r="12" spans="1:224">
      <c r="C12" s="42" t="s">
        <v>66</v>
      </c>
      <c r="D12" s="37" t="s">
        <v>1</v>
      </c>
    </row>
    <row r="13" spans="1:224">
      <c r="D13" s="47"/>
    </row>
    <row r="14" spans="1:224">
      <c r="C14" s="113" t="s">
        <v>677</v>
      </c>
      <c r="D14" s="116" t="e">
        <f>Item!#REF!</f>
        <v>#REF!</v>
      </c>
    </row>
    <row r="15" spans="1:224">
      <c r="A15" t="s">
        <v>468</v>
      </c>
      <c r="D15" s="47"/>
    </row>
    <row r="16" spans="1:224">
      <c r="A16" s="3" t="s">
        <v>653</v>
      </c>
    </row>
    <row r="17" spans="1:1">
      <c r="A17" s="3" t="s">
        <v>654</v>
      </c>
    </row>
    <row r="18" spans="1:1">
      <c r="A18" t="s">
        <v>655</v>
      </c>
    </row>
    <row r="19" spans="1:1">
      <c r="A19" s="3" t="s">
        <v>656</v>
      </c>
    </row>
    <row r="20" spans="1:1">
      <c r="A20" s="3" t="s">
        <v>657</v>
      </c>
    </row>
  </sheetData>
  <protectedRanges>
    <protectedRange password="F78C" sqref="HB4:HC8 HH4:HH8 HD6:HG8 GT6:GZ8" name="区域1_1"/>
  </protectedRanges>
  <phoneticPr fontId="24" type="noConversion"/>
  <dataValidations count="1">
    <dataValidation type="list" allowBlank="1" showInputMessage="1" showErrorMessage="1" sqref="IL3:IL8 IJ7:IJ8 IJ4:IJ5" xr:uid="{63A2BFA2-3C33-4E60-86EE-5E863AB5B2CD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3">
        <x14:dataValidation type="list" allowBlank="1" showInputMessage="1" showErrorMessage="1" xr:uid="{BD592017-88FD-4E6D-9D92-6AFDAB1E360D}">
          <x14:formula1>
            <xm:f>Data!$F$2:$F$3</xm:f>
          </x14:formula1>
          <xm:sqref>F3</xm:sqref>
        </x14:dataValidation>
        <x14:dataValidation type="list" allowBlank="1" showInputMessage="1" showErrorMessage="1" xr:uid="{27BA5538-816E-4C9E-A5AA-A250FC6902A7}">
          <x14:formula1>
            <xm:f>Data!$D$2:$D$3</xm:f>
          </x14:formula1>
          <xm:sqref>D12</xm:sqref>
        </x14:dataValidation>
        <x14:dataValidation type="list" allowBlank="1" showInputMessage="1" showErrorMessage="1" xr:uid="{73917104-4786-4AEA-A1B4-FEB30D0EE772}">
          <x14:formula1>
            <xm:f>ValueSelect!$F$2:$F$10</xm:f>
          </x14:formula1>
          <xm:sqref>D7</xm:sqref>
        </x14:dataValidation>
        <x14:dataValidation type="list" allowBlank="1" showInputMessage="1" showErrorMessage="1" xr:uid="{DBE26F29-BE03-4E4F-8E09-6EB6D77B6BF3}">
          <x14:formula1>
            <xm:f>Data!$C$2:$C$7</xm:f>
          </x14:formula1>
          <xm:sqref>D6</xm:sqref>
        </x14:dataValidation>
        <x14:dataValidation type="list" allowBlank="1" showInputMessage="1" showErrorMessage="1" xr:uid="{27899535-0DD8-428F-8205-A742D740A6BA}">
          <x14:formula1>
            <xm:f>Data!$B$2:$B$5</xm:f>
          </x14:formula1>
          <xm:sqref>D5</xm:sqref>
        </x14:dataValidation>
        <x14:dataValidation type="list" allowBlank="1" showInputMessage="1" showErrorMessage="1" xr:uid="{BF4655EE-A9D1-42D0-90CD-B825862B07D0}">
          <x14:formula1>
            <xm:f>Data!$P$2:$P$3</xm:f>
          </x14:formula1>
          <xm:sqref>H5</xm:sqref>
        </x14:dataValidation>
        <x14:dataValidation type="list" allowBlank="1" showInputMessage="1" showErrorMessage="1" xr:uid="{34BC6331-F556-4572-9219-3D8143CC5379}">
          <x14:formula1>
            <xm:f>Data!$Q$2:$Q$3</xm:f>
          </x14:formula1>
          <xm:sqref>H6</xm:sqref>
        </x14:dataValidation>
        <x14:dataValidation type="list" allowBlank="1" showInputMessage="1" showErrorMessage="1" xr:uid="{AACEA05E-3056-4008-B6AE-D5DEC0F455FD}">
          <x14:formula1>
            <xm:f>Data!$T$2:$T$3</xm:f>
          </x14:formula1>
          <xm:sqref>H8</xm:sqref>
        </x14:dataValidation>
        <x14:dataValidation type="list" allowBlank="1" showInputMessage="1" showErrorMessage="1" xr:uid="{7B2FABAD-F491-4C85-85DA-E872643FA748}">
          <x14:formula1>
            <xm:f>Data!$H$2:$H$9</xm:f>
          </x14:formula1>
          <xm:sqref>F5</xm:sqref>
        </x14:dataValidation>
        <x14:dataValidation type="list" allowBlank="1" showInputMessage="1" showErrorMessage="1" xr:uid="{C7898451-A6C3-4C3D-8A5B-3C1D486EBE87}">
          <x14:formula1>
            <xm:f>ValueSelect!$K$2:$K$21</xm:f>
          </x14:formula1>
          <xm:sqref>H7</xm:sqref>
        </x14:dataValidation>
        <x14:dataValidation type="list" allowBlank="1" showInputMessage="1" showErrorMessage="1" xr:uid="{596700F9-5E0B-4A06-A70A-EDFD3409F4B8}">
          <x14:formula1>
            <xm:f>Data!$N$2:$N$6</xm:f>
          </x14:formula1>
          <xm:sqref>H3</xm:sqref>
        </x14:dataValidation>
        <x14:dataValidation type="list" allowBlank="1" showInputMessage="1" showErrorMessage="1" xr:uid="{4A9F7C1F-F00A-4577-8BB0-CF214BC76290}">
          <x14:formula1>
            <xm:f>ValueSelect!$E$2:$E$26</xm:f>
          </x14:formula1>
          <xm:sqref>B7</xm:sqref>
        </x14:dataValidation>
        <x14:dataValidation type="list" allowBlank="1" showInputMessage="1" showErrorMessage="1" xr:uid="{072AF7E0-8BD4-4BE3-B42A-3322A1E92848}">
          <x14:formula1>
            <xm:f>Data!$M$2:$M$7</xm:f>
          </x14:formula1>
          <xm:sqref>F10</xm:sqref>
        </x14:dataValidation>
        <x14:dataValidation type="list" allowBlank="1" showInputMessage="1" showErrorMessage="1" xr:uid="{819D7FFA-1AAA-4FD5-B615-181D510E8213}">
          <x14:formula1>
            <xm:f>Data!$J$2:$J$4</xm:f>
          </x14:formula1>
          <xm:sqref>B8</xm:sqref>
        </x14:dataValidation>
        <x14:dataValidation type="list" allowBlank="1" showInputMessage="1" showErrorMessage="1" xr:uid="{AA140E01-E34F-41E1-BD9A-91396FAA6C57}">
          <x14:formula1>
            <xm:f>ValueSelect!$D$2:$D$296</xm:f>
          </x14:formula1>
          <xm:sqref>B6</xm:sqref>
        </x14:dataValidation>
        <x14:dataValidation type="list" allowBlank="1" showInputMessage="1" showErrorMessage="1" xr:uid="{5EBA9063-DCE1-485C-8CB6-B88032478A4C}">
          <x14:formula1>
            <xm:f>ValueSelect!$C$2:$C$44</xm:f>
          </x14:formula1>
          <xm:sqref>B5</xm:sqref>
        </x14:dataValidation>
        <x14:dataValidation type="list" allowBlank="1" showInputMessage="1" showErrorMessage="1" xr:uid="{46B85C2F-66FA-480E-9551-7C3861161713}">
          <x14:formula1>
            <xm:f>ValueSelect!$H$2:$H$12</xm:f>
          </x14:formula1>
          <xm:sqref>F7</xm:sqref>
        </x14:dataValidation>
        <x14:dataValidation type="list" allowBlank="1" showInputMessage="1" showErrorMessage="1" xr:uid="{384C7639-6512-42FE-8CC0-D280078AEC61}">
          <x14:formula1>
            <xm:f>Data!$G$2:$G$10</xm:f>
          </x14:formula1>
          <xm:sqref>F4</xm:sqref>
        </x14:dataValidation>
        <x14:dataValidation type="list" allowBlank="1" showInputMessage="1" showErrorMessage="1" xr:uid="{F063F1DB-C20B-4DBB-BD85-6C8454B23570}">
          <x14:formula1>
            <xm:f>ValueSelect!$J$2:$J$18</xm:f>
          </x14:formula1>
          <xm:sqref>F9</xm:sqref>
        </x14:dataValidation>
        <x14:dataValidation type="list" allowBlank="1" showInputMessage="1" showErrorMessage="1" xr:uid="{ADF6997C-A432-45AE-B5D1-89EF1804055E}">
          <x14:formula1>
            <xm:f>Data!$I$2:$I$5</xm:f>
          </x14:formula1>
          <xm:sqref>F6</xm:sqref>
        </x14:dataValidation>
        <x14:dataValidation type="list" allowBlank="1" showInputMessage="1" showErrorMessage="1" xr:uid="{2C142A5A-4758-45FA-8BF8-369DE28959CF}">
          <x14:formula1>
            <xm:f>ValueSelect!$I$2:$I$10</xm:f>
          </x14:formula1>
          <xm:sqref>F8</xm:sqref>
        </x14:dataValidation>
        <x14:dataValidation type="list" allowBlank="1" showInputMessage="1" showErrorMessage="1" xr:uid="{B1724B8A-E2B5-498B-ACDD-40894AA1C01A}">
          <x14:formula1>
            <xm:f>Data!$E$2:$E$6</xm:f>
          </x14:formula1>
          <xm:sqref>D10</xm:sqref>
        </x14:dataValidation>
        <x14:dataValidation type="list" allowBlank="1" showInputMessage="1" showErrorMessage="1" xr:uid="{C0D97C88-5C64-4C90-8ECF-D78C55251022}">
          <x14:formula1>
            <xm:f>ValueSelect!$B$2:$B$44</xm:f>
          </x14:formula1>
          <xm:sqref>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26"/>
  <sheetViews>
    <sheetView topLeftCell="E6" zoomScale="64" zoomScaleNormal="70" workbookViewId="0">
      <selection activeCell="E26" sqref="A26:XFD85"/>
    </sheetView>
  </sheetViews>
  <sheetFormatPr defaultColWidth="9.140625" defaultRowHeight="15"/>
  <cols>
    <col min="1" max="1" width="10.140625" style="72" customWidth="1"/>
    <col min="2" max="2" width="24.7109375" style="73" customWidth="1"/>
    <col min="3" max="3" width="28.140625" style="73" customWidth="1"/>
    <col min="4" max="4" width="39.140625" style="73" customWidth="1"/>
    <col min="5" max="5" width="18" style="73" customWidth="1"/>
    <col min="6" max="6" width="30.5703125" style="73" customWidth="1"/>
    <col min="7" max="7" width="15.5703125" style="73" customWidth="1"/>
    <col min="8" max="8" width="26.42578125" style="73" customWidth="1"/>
    <col min="9" max="9" width="40" style="73" customWidth="1"/>
    <col min="10" max="10" width="21" style="73" customWidth="1"/>
    <col min="11" max="11" width="22" style="73" customWidth="1"/>
    <col min="12" max="12" width="18.28515625" style="73" customWidth="1"/>
    <col min="13" max="13" width="39.140625" style="73" customWidth="1"/>
    <col min="14" max="14" width="13.85546875" style="73" customWidth="1"/>
    <col min="15" max="15" width="8.85546875" style="73" customWidth="1"/>
    <col min="16" max="17" width="17.5703125" style="73" customWidth="1"/>
    <col min="18" max="18" width="8.85546875" style="75" customWidth="1"/>
    <col min="19" max="19" width="8.5703125" style="75" customWidth="1"/>
    <col min="20" max="20" width="9.42578125" style="73" customWidth="1"/>
    <col min="21" max="21" width="8.140625" style="110" customWidth="1"/>
    <col min="22" max="22" width="8.7109375" style="110" customWidth="1"/>
    <col min="23" max="23" width="7.140625" style="110" customWidth="1"/>
    <col min="24" max="24" width="9" style="110" customWidth="1"/>
    <col min="25" max="25" width="6.28515625" style="105" customWidth="1"/>
    <col min="26" max="26" width="11.42578125" style="104" customWidth="1"/>
    <col min="27" max="27" width="10" style="126" customWidth="1"/>
    <col min="28" max="28" width="9.85546875" style="105" customWidth="1"/>
    <col min="29" max="29" width="7.85546875" style="73" customWidth="1"/>
    <col min="30" max="30" width="9" style="75" customWidth="1"/>
    <col min="31" max="31" width="14.140625" style="73" customWidth="1"/>
    <col min="32" max="32" width="8.42578125" style="74" customWidth="1"/>
    <col min="33" max="33" width="13.85546875" style="75" customWidth="1"/>
    <col min="34" max="34" width="11.28515625" style="75" customWidth="1"/>
    <col min="35" max="35" width="11.5703125" style="75" customWidth="1"/>
    <col min="36" max="36" width="8.28515625" style="75" customWidth="1"/>
    <col min="37" max="37" width="11.5703125" style="74" customWidth="1"/>
    <col min="38" max="38" width="10.85546875" style="75" customWidth="1"/>
    <col min="39" max="39" width="8.140625" style="74" customWidth="1"/>
    <col min="40" max="40" width="9.140625" style="75" customWidth="1"/>
    <col min="41" max="41" width="8.140625" style="74" customWidth="1"/>
    <col min="42" max="42" width="9.28515625" style="75" customWidth="1"/>
    <col min="43" max="43" width="6.85546875" style="75" customWidth="1"/>
    <col min="44" max="44" width="8.140625" style="74" customWidth="1"/>
    <col min="45" max="45" width="9.28515625" style="75" customWidth="1"/>
    <col min="46" max="46" width="9.140625" style="75" customWidth="1"/>
    <col min="47" max="47" width="11.140625" style="75" customWidth="1"/>
    <col min="48" max="48" width="7.7109375" style="75" customWidth="1"/>
    <col min="49" max="49" width="11.42578125" style="75" customWidth="1"/>
    <col min="50" max="50" width="11.85546875" style="73" customWidth="1"/>
    <col min="51" max="51" width="14.85546875" style="114" customWidth="1"/>
    <col min="52" max="52" width="15" style="75" customWidth="1"/>
    <col min="53" max="53" width="11.7109375" style="73" customWidth="1"/>
    <col min="54" max="54" width="13" style="73" customWidth="1"/>
    <col min="55" max="16384" width="9.140625" style="73"/>
  </cols>
  <sheetData>
    <row r="1" spans="1:54" ht="64.5">
      <c r="A1" s="76" t="s">
        <v>611</v>
      </c>
      <c r="B1" s="76" t="s">
        <v>612</v>
      </c>
      <c r="C1" s="77" t="s">
        <v>613</v>
      </c>
      <c r="D1" s="77" t="s">
        <v>676</v>
      </c>
      <c r="E1" s="78" t="s">
        <v>3</v>
      </c>
      <c r="F1" s="78" t="s">
        <v>20</v>
      </c>
      <c r="G1" s="79" t="s">
        <v>614</v>
      </c>
      <c r="H1" s="77" t="s">
        <v>615</v>
      </c>
      <c r="I1" s="80" t="s">
        <v>616</v>
      </c>
      <c r="J1" s="80" t="s">
        <v>617</v>
      </c>
      <c r="K1" s="80" t="s">
        <v>618</v>
      </c>
      <c r="L1" s="127" t="s">
        <v>683</v>
      </c>
      <c r="M1" s="80" t="s">
        <v>619</v>
      </c>
      <c r="N1" s="80" t="s">
        <v>620</v>
      </c>
      <c r="O1" s="77" t="s">
        <v>680</v>
      </c>
      <c r="P1" s="77" t="s">
        <v>621</v>
      </c>
      <c r="Q1" s="77" t="s">
        <v>622</v>
      </c>
      <c r="R1" s="77" t="s">
        <v>675</v>
      </c>
      <c r="S1" s="80" t="s">
        <v>623</v>
      </c>
      <c r="T1" s="111" t="s">
        <v>667</v>
      </c>
      <c r="U1" s="81" t="s">
        <v>624</v>
      </c>
      <c r="V1" s="82" t="s">
        <v>4</v>
      </c>
      <c r="W1" s="109" t="s">
        <v>625</v>
      </c>
      <c r="X1" s="109" t="s">
        <v>626</v>
      </c>
      <c r="Y1" s="109" t="s">
        <v>627</v>
      </c>
      <c r="Z1" s="83" t="s">
        <v>628</v>
      </c>
      <c r="AA1" s="84" t="s">
        <v>629</v>
      </c>
      <c r="AB1" s="124" t="s">
        <v>630</v>
      </c>
      <c r="AC1" s="85" t="s">
        <v>631</v>
      </c>
      <c r="AD1" s="86" t="s">
        <v>632</v>
      </c>
      <c r="AE1" s="76" t="s">
        <v>633</v>
      </c>
      <c r="AF1" s="87" t="s">
        <v>634</v>
      </c>
      <c r="AG1" s="76" t="s">
        <v>635</v>
      </c>
      <c r="AH1" s="88" t="s">
        <v>636</v>
      </c>
      <c r="AI1" s="89" t="s">
        <v>637</v>
      </c>
      <c r="AJ1" s="87" t="s">
        <v>638</v>
      </c>
      <c r="AK1" s="88" t="s">
        <v>639</v>
      </c>
      <c r="AL1" s="87" t="s">
        <v>640</v>
      </c>
      <c r="AM1" s="88" t="s">
        <v>641</v>
      </c>
      <c r="AN1" s="87" t="s">
        <v>642</v>
      </c>
      <c r="AO1" s="88" t="s">
        <v>643</v>
      </c>
      <c r="AP1" s="87" t="s">
        <v>644</v>
      </c>
      <c r="AQ1" s="88" t="s">
        <v>645</v>
      </c>
      <c r="AR1" s="87" t="s">
        <v>646</v>
      </c>
      <c r="AS1" s="112" t="s">
        <v>674</v>
      </c>
      <c r="AT1" s="88" t="s">
        <v>668</v>
      </c>
      <c r="AU1" s="87" t="s">
        <v>669</v>
      </c>
      <c r="AV1" s="87" t="s">
        <v>647</v>
      </c>
      <c r="AW1" s="117" t="s">
        <v>648</v>
      </c>
      <c r="AX1" s="90" t="s">
        <v>678</v>
      </c>
      <c r="AY1" s="91" t="s">
        <v>679</v>
      </c>
      <c r="AZ1" s="76" t="s">
        <v>649</v>
      </c>
      <c r="BA1" s="115" t="s">
        <v>650</v>
      </c>
      <c r="BB1" s="87" t="s">
        <v>651</v>
      </c>
    </row>
    <row r="2" spans="1:54">
      <c r="A2" s="92">
        <v>37</v>
      </c>
      <c r="B2" s="118"/>
      <c r="C2" s="118"/>
      <c r="D2" s="118"/>
      <c r="E2" s="93" t="s">
        <v>172</v>
      </c>
      <c r="F2" s="93" t="s">
        <v>156</v>
      </c>
      <c r="G2" s="93" t="s">
        <v>658</v>
      </c>
      <c r="H2" s="94" t="s">
        <v>974</v>
      </c>
      <c r="I2" s="93" t="s">
        <v>976</v>
      </c>
      <c r="J2" s="93" t="s">
        <v>1012</v>
      </c>
      <c r="K2" s="92" t="s">
        <v>982</v>
      </c>
      <c r="L2" s="92" t="s">
        <v>980</v>
      </c>
      <c r="M2" s="93" t="s">
        <v>691</v>
      </c>
      <c r="N2" s="118" t="s">
        <v>885</v>
      </c>
      <c r="O2" s="118"/>
      <c r="P2" s="271" t="s">
        <v>988</v>
      </c>
      <c r="Q2" s="271"/>
      <c r="R2" s="118"/>
      <c r="S2" s="93" t="s">
        <v>505</v>
      </c>
      <c r="T2" s="120"/>
      <c r="U2" s="106">
        <v>4.1100000000000003</v>
      </c>
      <c r="V2" s="93" t="s">
        <v>101</v>
      </c>
      <c r="W2" s="123">
        <v>30</v>
      </c>
      <c r="X2" s="123">
        <v>25</v>
      </c>
      <c r="Y2" s="123">
        <v>14</v>
      </c>
      <c r="Z2" s="96">
        <v>5</v>
      </c>
      <c r="AA2" s="95">
        <v>2</v>
      </c>
      <c r="AB2" s="125">
        <v>1.0999999999999999E-2</v>
      </c>
      <c r="AC2" s="96">
        <v>56</v>
      </c>
      <c r="AD2" s="97">
        <v>10182</v>
      </c>
      <c r="AE2" s="98">
        <v>3500</v>
      </c>
      <c r="AF2" s="99">
        <v>0.34</v>
      </c>
      <c r="AG2" s="93" t="s">
        <v>687</v>
      </c>
      <c r="AH2" s="100">
        <v>0.41399999999999998</v>
      </c>
      <c r="AI2" s="99">
        <v>1.7</v>
      </c>
      <c r="AJ2" s="99">
        <v>6.15</v>
      </c>
      <c r="AK2" s="121"/>
      <c r="AL2" s="99">
        <v>0</v>
      </c>
      <c r="AM2" s="101">
        <v>0.08</v>
      </c>
      <c r="AN2" s="99">
        <v>0.66</v>
      </c>
      <c r="AO2" s="101">
        <v>5.5E-2</v>
      </c>
      <c r="AP2" s="99">
        <v>0.45</v>
      </c>
      <c r="AQ2" s="121"/>
      <c r="AR2" s="99">
        <v>0</v>
      </c>
      <c r="AS2" s="120"/>
      <c r="AT2" s="121"/>
      <c r="AU2" s="99">
        <v>0</v>
      </c>
      <c r="AV2" s="99">
        <v>1.1100000000000001</v>
      </c>
      <c r="AW2" s="99">
        <v>7.26</v>
      </c>
      <c r="AX2" s="102">
        <v>0.11459999999999999</v>
      </c>
      <c r="AY2" s="103">
        <v>8.1999999999999993</v>
      </c>
      <c r="AZ2" s="118">
        <v>200</v>
      </c>
      <c r="BA2" s="99">
        <v>1452</v>
      </c>
      <c r="BB2" s="99">
        <v>1640</v>
      </c>
    </row>
    <row r="3" spans="1:54">
      <c r="A3" s="92">
        <v>38</v>
      </c>
      <c r="B3" s="118"/>
      <c r="C3" s="119"/>
      <c r="D3" s="118"/>
      <c r="E3" s="122" t="s">
        <v>172</v>
      </c>
      <c r="F3" s="122" t="s">
        <v>156</v>
      </c>
      <c r="G3" s="122" t="s">
        <v>658</v>
      </c>
      <c r="H3" s="94" t="s">
        <v>974</v>
      </c>
      <c r="I3" s="122" t="s">
        <v>976</v>
      </c>
      <c r="J3" s="122" t="s">
        <v>1013</v>
      </c>
      <c r="K3" s="92" t="s">
        <v>982</v>
      </c>
      <c r="L3" s="92" t="s">
        <v>980</v>
      </c>
      <c r="M3" s="122" t="s">
        <v>690</v>
      </c>
      <c r="N3" s="118" t="s">
        <v>885</v>
      </c>
      <c r="O3" s="118"/>
      <c r="P3" s="271" t="s">
        <v>989</v>
      </c>
      <c r="Q3" s="271"/>
      <c r="R3" s="118"/>
      <c r="S3" s="122" t="s">
        <v>505</v>
      </c>
      <c r="T3" s="120"/>
      <c r="U3" s="259">
        <v>5.27</v>
      </c>
      <c r="V3" s="122" t="s">
        <v>101</v>
      </c>
      <c r="W3" s="260">
        <v>30</v>
      </c>
      <c r="X3" s="260">
        <v>25</v>
      </c>
      <c r="Y3" s="260">
        <v>16</v>
      </c>
      <c r="Z3" s="96">
        <v>6</v>
      </c>
      <c r="AA3" s="261">
        <v>2</v>
      </c>
      <c r="AB3" s="262">
        <v>1.2E-2</v>
      </c>
      <c r="AC3" s="263">
        <v>56</v>
      </c>
      <c r="AD3" s="264">
        <v>9333</v>
      </c>
      <c r="AE3" s="265">
        <v>3500</v>
      </c>
      <c r="AF3" s="266">
        <v>0.38</v>
      </c>
      <c r="AG3" s="122" t="s">
        <v>687</v>
      </c>
      <c r="AH3" s="267">
        <v>0.41399999999999998</v>
      </c>
      <c r="AI3" s="266">
        <v>2.1800000000000002</v>
      </c>
      <c r="AJ3" s="266">
        <v>7.83</v>
      </c>
      <c r="AK3" s="121"/>
      <c r="AL3" s="266">
        <v>0</v>
      </c>
      <c r="AM3" s="268">
        <v>0.08</v>
      </c>
      <c r="AN3" s="266">
        <v>0.75</v>
      </c>
      <c r="AO3" s="268">
        <v>5.5E-2</v>
      </c>
      <c r="AP3" s="266">
        <v>0.52</v>
      </c>
      <c r="AQ3" s="121"/>
      <c r="AR3" s="266">
        <v>0</v>
      </c>
      <c r="AS3" s="120"/>
      <c r="AT3" s="121"/>
      <c r="AU3" s="266">
        <v>0</v>
      </c>
      <c r="AV3" s="266">
        <v>1.27</v>
      </c>
      <c r="AW3" s="266">
        <v>9.1</v>
      </c>
      <c r="AX3" s="269">
        <v>3.1899999999999998E-2</v>
      </c>
      <c r="AY3" s="259">
        <v>9.4</v>
      </c>
      <c r="AZ3" s="118">
        <v>400</v>
      </c>
      <c r="BA3" s="266">
        <v>3640</v>
      </c>
      <c r="BB3" s="266">
        <v>3760</v>
      </c>
    </row>
    <row r="4" spans="1:54">
      <c r="A4" s="92">
        <v>39</v>
      </c>
      <c r="B4" s="118"/>
      <c r="C4" s="119"/>
      <c r="D4" s="118"/>
      <c r="E4" s="122" t="s">
        <v>172</v>
      </c>
      <c r="F4" s="122" t="s">
        <v>156</v>
      </c>
      <c r="G4" s="122" t="s">
        <v>658</v>
      </c>
      <c r="H4" s="94" t="s">
        <v>974</v>
      </c>
      <c r="I4" s="122" t="s">
        <v>976</v>
      </c>
      <c r="J4" s="122" t="s">
        <v>1014</v>
      </c>
      <c r="K4" s="92" t="s">
        <v>982</v>
      </c>
      <c r="L4" s="92" t="s">
        <v>980</v>
      </c>
      <c r="M4" s="122" t="s">
        <v>689</v>
      </c>
      <c r="N4" s="118" t="s">
        <v>885</v>
      </c>
      <c r="O4" s="118"/>
      <c r="P4" s="271" t="s">
        <v>990</v>
      </c>
      <c r="Q4" s="271"/>
      <c r="R4" s="118"/>
      <c r="S4" s="122" t="s">
        <v>505</v>
      </c>
      <c r="T4" s="120"/>
      <c r="U4" s="259">
        <v>5.83</v>
      </c>
      <c r="V4" s="122" t="s">
        <v>101</v>
      </c>
      <c r="W4" s="260">
        <v>30</v>
      </c>
      <c r="X4" s="260">
        <v>25</v>
      </c>
      <c r="Y4" s="260">
        <v>18</v>
      </c>
      <c r="Z4" s="96">
        <v>7</v>
      </c>
      <c r="AA4" s="261">
        <v>2</v>
      </c>
      <c r="AB4" s="262">
        <v>1.4E-2</v>
      </c>
      <c r="AC4" s="263">
        <v>56</v>
      </c>
      <c r="AD4" s="264">
        <v>8000</v>
      </c>
      <c r="AE4" s="265">
        <v>3500</v>
      </c>
      <c r="AF4" s="266">
        <v>0.44</v>
      </c>
      <c r="AG4" s="122" t="s">
        <v>687</v>
      </c>
      <c r="AH4" s="267">
        <v>0.41399999999999998</v>
      </c>
      <c r="AI4" s="266">
        <v>2.41</v>
      </c>
      <c r="AJ4" s="266">
        <v>8.68</v>
      </c>
      <c r="AK4" s="121"/>
      <c r="AL4" s="266">
        <v>0</v>
      </c>
      <c r="AM4" s="268">
        <v>0.08</v>
      </c>
      <c r="AN4" s="266">
        <v>0.86</v>
      </c>
      <c r="AO4" s="268">
        <v>5.5E-2</v>
      </c>
      <c r="AP4" s="266">
        <v>0.59</v>
      </c>
      <c r="AQ4" s="121"/>
      <c r="AR4" s="266">
        <v>0</v>
      </c>
      <c r="AS4" s="120"/>
      <c r="AT4" s="121"/>
      <c r="AU4" s="266">
        <v>0</v>
      </c>
      <c r="AV4" s="266">
        <v>1.45</v>
      </c>
      <c r="AW4" s="266">
        <v>10.130000000000001</v>
      </c>
      <c r="AX4" s="269">
        <v>5.33E-2</v>
      </c>
      <c r="AY4" s="259">
        <v>10.7</v>
      </c>
      <c r="AZ4" s="118">
        <v>700</v>
      </c>
      <c r="BA4" s="266">
        <v>7091</v>
      </c>
      <c r="BB4" s="266">
        <v>7490</v>
      </c>
    </row>
    <row r="5" spans="1:54">
      <c r="A5" s="92">
        <v>40</v>
      </c>
      <c r="B5" s="118"/>
      <c r="C5" s="119"/>
      <c r="D5" s="118"/>
      <c r="E5" s="122" t="s">
        <v>172</v>
      </c>
      <c r="F5" s="122" t="s">
        <v>156</v>
      </c>
      <c r="G5" s="122" t="s">
        <v>658</v>
      </c>
      <c r="H5" s="94" t="s">
        <v>974</v>
      </c>
      <c r="I5" s="122" t="s">
        <v>976</v>
      </c>
      <c r="J5" s="122" t="s">
        <v>1015</v>
      </c>
      <c r="K5" s="92" t="s">
        <v>982</v>
      </c>
      <c r="L5" s="92" t="s">
        <v>980</v>
      </c>
      <c r="M5" s="122" t="s">
        <v>688</v>
      </c>
      <c r="N5" s="118" t="s">
        <v>885</v>
      </c>
      <c r="O5" s="118"/>
      <c r="P5" s="271" t="s">
        <v>991</v>
      </c>
      <c r="Q5" s="271"/>
      <c r="R5" s="118"/>
      <c r="S5" s="122" t="s">
        <v>505</v>
      </c>
      <c r="T5" s="120"/>
      <c r="U5" s="259">
        <v>6.8</v>
      </c>
      <c r="V5" s="122" t="s">
        <v>101</v>
      </c>
      <c r="W5" s="260">
        <v>30</v>
      </c>
      <c r="X5" s="260">
        <v>25</v>
      </c>
      <c r="Y5" s="260">
        <v>21</v>
      </c>
      <c r="Z5" s="96">
        <v>8</v>
      </c>
      <c r="AA5" s="261">
        <v>2</v>
      </c>
      <c r="AB5" s="262">
        <v>1.6E-2</v>
      </c>
      <c r="AC5" s="263">
        <v>56</v>
      </c>
      <c r="AD5" s="264">
        <v>7000</v>
      </c>
      <c r="AE5" s="265">
        <v>3500</v>
      </c>
      <c r="AF5" s="266">
        <v>0.5</v>
      </c>
      <c r="AG5" s="122" t="s">
        <v>687</v>
      </c>
      <c r="AH5" s="267">
        <v>0.41399999999999998</v>
      </c>
      <c r="AI5" s="266">
        <v>2.82</v>
      </c>
      <c r="AJ5" s="266">
        <v>10.119999999999999</v>
      </c>
      <c r="AK5" s="121"/>
      <c r="AL5" s="266">
        <v>0</v>
      </c>
      <c r="AM5" s="268">
        <v>0.08</v>
      </c>
      <c r="AN5" s="266">
        <v>1</v>
      </c>
      <c r="AO5" s="268">
        <v>5.5E-2</v>
      </c>
      <c r="AP5" s="266">
        <v>0.69</v>
      </c>
      <c r="AQ5" s="121"/>
      <c r="AR5" s="266">
        <v>0</v>
      </c>
      <c r="AS5" s="120"/>
      <c r="AT5" s="121"/>
      <c r="AU5" s="266">
        <v>0</v>
      </c>
      <c r="AV5" s="266">
        <v>1.69</v>
      </c>
      <c r="AW5" s="266">
        <v>11.81</v>
      </c>
      <c r="AX5" s="269">
        <v>5.2900000000000003E-2</v>
      </c>
      <c r="AY5" s="259">
        <v>12.47</v>
      </c>
      <c r="AZ5" s="118">
        <v>420</v>
      </c>
      <c r="BA5" s="266">
        <v>4960.2</v>
      </c>
      <c r="BB5" s="266">
        <v>5237.3999999999996</v>
      </c>
    </row>
    <row r="6" spans="1:54">
      <c r="A6" s="92">
        <v>41</v>
      </c>
      <c r="B6" s="118"/>
      <c r="C6" s="119"/>
      <c r="D6" s="118"/>
      <c r="E6" s="122" t="s">
        <v>172</v>
      </c>
      <c r="F6" s="122" t="s">
        <v>156</v>
      </c>
      <c r="G6" s="122" t="s">
        <v>659</v>
      </c>
      <c r="H6" s="94" t="s">
        <v>974</v>
      </c>
      <c r="I6" s="122" t="s">
        <v>977</v>
      </c>
      <c r="J6" s="122" t="s">
        <v>1016</v>
      </c>
      <c r="K6" s="92" t="s">
        <v>982</v>
      </c>
      <c r="L6" s="92" t="s">
        <v>980</v>
      </c>
      <c r="M6" s="122" t="s">
        <v>686</v>
      </c>
      <c r="N6" s="118" t="s">
        <v>885</v>
      </c>
      <c r="O6" s="118"/>
      <c r="P6" s="271" t="s">
        <v>992</v>
      </c>
      <c r="Q6" s="271"/>
      <c r="R6" s="118"/>
      <c r="S6" s="122" t="s">
        <v>506</v>
      </c>
      <c r="T6" s="120"/>
      <c r="U6" s="259">
        <v>1.08</v>
      </c>
      <c r="V6" s="122" t="s">
        <v>101</v>
      </c>
      <c r="W6" s="260">
        <v>25</v>
      </c>
      <c r="X6" s="260">
        <v>16</v>
      </c>
      <c r="Y6" s="260">
        <v>14</v>
      </c>
      <c r="Z6" s="96">
        <v>2</v>
      </c>
      <c r="AA6" s="261">
        <v>4</v>
      </c>
      <c r="AB6" s="262">
        <v>6.0000000000000001E-3</v>
      </c>
      <c r="AC6" s="263">
        <v>56</v>
      </c>
      <c r="AD6" s="264">
        <v>37333</v>
      </c>
      <c r="AE6" s="265">
        <v>3500</v>
      </c>
      <c r="AF6" s="266">
        <v>0.09</v>
      </c>
      <c r="AG6" s="122" t="s">
        <v>687</v>
      </c>
      <c r="AH6" s="267">
        <v>0.41399999999999998</v>
      </c>
      <c r="AI6" s="266">
        <v>0.45</v>
      </c>
      <c r="AJ6" s="266">
        <v>1.62</v>
      </c>
      <c r="AK6" s="121"/>
      <c r="AL6" s="266">
        <v>0</v>
      </c>
      <c r="AM6" s="268">
        <v>0.08</v>
      </c>
      <c r="AN6" s="266">
        <v>0.2</v>
      </c>
      <c r="AO6" s="268">
        <v>5.5E-2</v>
      </c>
      <c r="AP6" s="266">
        <v>0.14000000000000001</v>
      </c>
      <c r="AQ6" s="121"/>
      <c r="AR6" s="266">
        <v>0</v>
      </c>
      <c r="AS6" s="120"/>
      <c r="AT6" s="121"/>
      <c r="AU6" s="266">
        <v>0</v>
      </c>
      <c r="AV6" s="266">
        <v>0.34</v>
      </c>
      <c r="AW6" s="266">
        <v>1.96</v>
      </c>
      <c r="AX6" s="269">
        <v>0.20649999999999999</v>
      </c>
      <c r="AY6" s="259">
        <v>2.4700000000000002</v>
      </c>
      <c r="AZ6" s="118">
        <v>600</v>
      </c>
      <c r="BA6" s="266">
        <v>1176</v>
      </c>
      <c r="BB6" s="266">
        <v>1482</v>
      </c>
    </row>
    <row r="7" spans="1:54">
      <c r="A7" s="92">
        <v>42</v>
      </c>
      <c r="B7" s="118"/>
      <c r="C7" s="119"/>
      <c r="D7" s="118"/>
      <c r="E7" s="122" t="s">
        <v>172</v>
      </c>
      <c r="F7" s="122" t="s">
        <v>156</v>
      </c>
      <c r="G7" s="122" t="s">
        <v>659</v>
      </c>
      <c r="H7" s="94" t="s">
        <v>974</v>
      </c>
      <c r="I7" s="122" t="s">
        <v>977</v>
      </c>
      <c r="J7" s="122" t="s">
        <v>1017</v>
      </c>
      <c r="K7" s="92" t="s">
        <v>982</v>
      </c>
      <c r="L7" s="92" t="s">
        <v>980</v>
      </c>
      <c r="M7" s="122" t="s">
        <v>685</v>
      </c>
      <c r="N7" s="118" t="s">
        <v>885</v>
      </c>
      <c r="O7" s="118"/>
      <c r="P7" s="271" t="s">
        <v>993</v>
      </c>
      <c r="Q7" s="271"/>
      <c r="R7" s="118"/>
      <c r="S7" s="122" t="s">
        <v>506</v>
      </c>
      <c r="T7" s="120"/>
      <c r="U7" s="259">
        <v>1.22</v>
      </c>
      <c r="V7" s="122" t="s">
        <v>101</v>
      </c>
      <c r="W7" s="260">
        <v>25</v>
      </c>
      <c r="X7" s="260">
        <v>16</v>
      </c>
      <c r="Y7" s="260">
        <v>16</v>
      </c>
      <c r="Z7" s="96">
        <v>3</v>
      </c>
      <c r="AA7" s="261">
        <v>4</v>
      </c>
      <c r="AB7" s="262">
        <v>6.0000000000000001E-3</v>
      </c>
      <c r="AC7" s="263">
        <v>56</v>
      </c>
      <c r="AD7" s="264">
        <v>37333</v>
      </c>
      <c r="AE7" s="265">
        <v>3500</v>
      </c>
      <c r="AF7" s="266">
        <v>0.09</v>
      </c>
      <c r="AG7" s="122" t="s">
        <v>687</v>
      </c>
      <c r="AH7" s="267">
        <v>0.41399999999999998</v>
      </c>
      <c r="AI7" s="266">
        <v>0.51</v>
      </c>
      <c r="AJ7" s="266">
        <v>1.82</v>
      </c>
      <c r="AK7" s="121"/>
      <c r="AL7" s="266">
        <v>0</v>
      </c>
      <c r="AM7" s="268">
        <v>0.08</v>
      </c>
      <c r="AN7" s="266">
        <v>0.22</v>
      </c>
      <c r="AO7" s="268">
        <v>5.5E-2</v>
      </c>
      <c r="AP7" s="266">
        <v>0.15</v>
      </c>
      <c r="AQ7" s="121"/>
      <c r="AR7" s="266">
        <v>0</v>
      </c>
      <c r="AS7" s="120"/>
      <c r="AT7" s="121"/>
      <c r="AU7" s="266">
        <v>0</v>
      </c>
      <c r="AV7" s="266">
        <v>0.37</v>
      </c>
      <c r="AW7" s="266">
        <v>2.19</v>
      </c>
      <c r="AX7" s="269">
        <v>0.20069999999999999</v>
      </c>
      <c r="AY7" s="259">
        <v>2.74</v>
      </c>
      <c r="AZ7" s="118">
        <v>400</v>
      </c>
      <c r="BA7" s="266">
        <v>876</v>
      </c>
      <c r="BB7" s="266">
        <v>1096</v>
      </c>
    </row>
    <row r="8" spans="1:54">
      <c r="A8" s="92">
        <v>55</v>
      </c>
      <c r="B8" s="118"/>
      <c r="C8" s="118"/>
      <c r="D8" s="118"/>
      <c r="E8" s="122" t="s">
        <v>172</v>
      </c>
      <c r="F8" s="122" t="s">
        <v>156</v>
      </c>
      <c r="G8" s="122" t="s">
        <v>658</v>
      </c>
      <c r="H8" s="276" t="s">
        <v>975</v>
      </c>
      <c r="I8" s="273" t="s">
        <v>978</v>
      </c>
      <c r="J8" s="122" t="s">
        <v>1012</v>
      </c>
      <c r="K8" s="274" t="s">
        <v>983</v>
      </c>
      <c r="L8" s="274" t="s">
        <v>981</v>
      </c>
      <c r="M8" s="122" t="s">
        <v>691</v>
      </c>
      <c r="N8" s="118" t="s">
        <v>886</v>
      </c>
      <c r="O8" s="118"/>
      <c r="P8" s="275" t="s">
        <v>994</v>
      </c>
      <c r="Q8" s="275"/>
      <c r="R8" s="120"/>
      <c r="S8" s="122" t="s">
        <v>505</v>
      </c>
      <c r="T8" s="118"/>
      <c r="U8" s="259">
        <v>5.05</v>
      </c>
      <c r="V8" s="122" t="s">
        <v>101</v>
      </c>
      <c r="W8" s="260">
        <v>30</v>
      </c>
      <c r="X8" s="260">
        <v>25</v>
      </c>
      <c r="Y8" s="260">
        <v>30</v>
      </c>
      <c r="Z8" s="96">
        <v>5</v>
      </c>
      <c r="AA8" s="261">
        <v>4</v>
      </c>
      <c r="AB8" s="262">
        <v>2.3E-2</v>
      </c>
      <c r="AC8" s="263">
        <v>56</v>
      </c>
      <c r="AD8" s="264">
        <v>9739</v>
      </c>
      <c r="AE8" s="265">
        <v>3500</v>
      </c>
      <c r="AF8" s="266">
        <v>0.36</v>
      </c>
      <c r="AG8" s="122" t="s">
        <v>893</v>
      </c>
      <c r="AH8" s="267">
        <v>0.41399999999999998</v>
      </c>
      <c r="AI8" s="266">
        <v>2.09</v>
      </c>
      <c r="AJ8" s="266">
        <v>7.5</v>
      </c>
      <c r="AK8" s="121"/>
      <c r="AL8" s="266">
        <v>0</v>
      </c>
      <c r="AM8" s="268">
        <v>0.08</v>
      </c>
      <c r="AN8" s="266">
        <v>0.66</v>
      </c>
      <c r="AO8" s="268">
        <v>5.5E-2</v>
      </c>
      <c r="AP8" s="266">
        <v>0.45</v>
      </c>
      <c r="AQ8" s="121"/>
      <c r="AR8" s="266">
        <v>0</v>
      </c>
      <c r="AS8" s="120"/>
      <c r="AT8" s="121"/>
      <c r="AU8" s="266">
        <v>0</v>
      </c>
      <c r="AV8" s="266">
        <v>1.1100000000000001</v>
      </c>
      <c r="AW8" s="266">
        <v>8.61</v>
      </c>
      <c r="AX8" s="269">
        <v>-0.05</v>
      </c>
      <c r="AY8" s="259">
        <v>8.1999999999999993</v>
      </c>
      <c r="AZ8" s="118">
        <v>400</v>
      </c>
      <c r="BA8" s="266">
        <v>3444</v>
      </c>
      <c r="BB8" s="266">
        <v>3280</v>
      </c>
    </row>
    <row r="9" spans="1:54">
      <c r="A9" s="92">
        <v>56</v>
      </c>
      <c r="B9" s="118"/>
      <c r="C9" s="118"/>
      <c r="D9" s="118"/>
      <c r="E9" s="122" t="s">
        <v>172</v>
      </c>
      <c r="F9" s="122" t="s">
        <v>156</v>
      </c>
      <c r="G9" s="122" t="s">
        <v>658</v>
      </c>
      <c r="H9" s="276" t="s">
        <v>975</v>
      </c>
      <c r="I9" s="273" t="s">
        <v>978</v>
      </c>
      <c r="J9" s="122" t="s">
        <v>1013</v>
      </c>
      <c r="K9" s="274" t="s">
        <v>983</v>
      </c>
      <c r="L9" s="274" t="s">
        <v>981</v>
      </c>
      <c r="M9" s="122" t="s">
        <v>690</v>
      </c>
      <c r="N9" s="118" t="s">
        <v>886</v>
      </c>
      <c r="O9" s="118"/>
      <c r="P9" s="275" t="s">
        <v>995</v>
      </c>
      <c r="Q9" s="275"/>
      <c r="R9" s="120"/>
      <c r="S9" s="122" t="s">
        <v>505</v>
      </c>
      <c r="T9" s="118"/>
      <c r="U9" s="259">
        <v>6.47</v>
      </c>
      <c r="V9" s="122" t="s">
        <v>101</v>
      </c>
      <c r="W9" s="260">
        <v>30</v>
      </c>
      <c r="X9" s="260">
        <v>25</v>
      </c>
      <c r="Y9" s="260">
        <v>34</v>
      </c>
      <c r="Z9" s="96">
        <v>6</v>
      </c>
      <c r="AA9" s="261">
        <v>4</v>
      </c>
      <c r="AB9" s="262">
        <v>2.5999999999999999E-2</v>
      </c>
      <c r="AC9" s="263">
        <v>56</v>
      </c>
      <c r="AD9" s="264">
        <v>8615</v>
      </c>
      <c r="AE9" s="265">
        <v>3500</v>
      </c>
      <c r="AF9" s="266">
        <v>0.41</v>
      </c>
      <c r="AG9" s="122" t="s">
        <v>893</v>
      </c>
      <c r="AH9" s="267">
        <v>0.41399999999999998</v>
      </c>
      <c r="AI9" s="266">
        <v>2.68</v>
      </c>
      <c r="AJ9" s="266">
        <v>9.56</v>
      </c>
      <c r="AK9" s="121"/>
      <c r="AL9" s="266">
        <v>0</v>
      </c>
      <c r="AM9" s="268">
        <v>0.08</v>
      </c>
      <c r="AN9" s="266">
        <v>0.75</v>
      </c>
      <c r="AO9" s="268">
        <v>5.5E-2</v>
      </c>
      <c r="AP9" s="266">
        <v>0.52</v>
      </c>
      <c r="AQ9" s="121"/>
      <c r="AR9" s="266">
        <v>0</v>
      </c>
      <c r="AS9" s="120"/>
      <c r="AT9" s="121"/>
      <c r="AU9" s="266">
        <v>0</v>
      </c>
      <c r="AV9" s="266">
        <v>1.27</v>
      </c>
      <c r="AW9" s="266">
        <v>10.83</v>
      </c>
      <c r="AX9" s="269">
        <v>-0.15210000000000001</v>
      </c>
      <c r="AY9" s="259">
        <v>9.4</v>
      </c>
      <c r="AZ9" s="118">
        <v>780</v>
      </c>
      <c r="BA9" s="266">
        <v>8447.4</v>
      </c>
      <c r="BB9" s="266">
        <v>7332</v>
      </c>
    </row>
    <row r="10" spans="1:54">
      <c r="A10" s="92">
        <v>57</v>
      </c>
      <c r="B10" s="118"/>
      <c r="C10" s="118"/>
      <c r="D10" s="118"/>
      <c r="E10" s="122" t="s">
        <v>172</v>
      </c>
      <c r="F10" s="122" t="s">
        <v>156</v>
      </c>
      <c r="G10" s="122" t="s">
        <v>658</v>
      </c>
      <c r="H10" s="276" t="s">
        <v>975</v>
      </c>
      <c r="I10" s="273" t="s">
        <v>978</v>
      </c>
      <c r="J10" s="122" t="s">
        <v>1014</v>
      </c>
      <c r="K10" s="274" t="s">
        <v>983</v>
      </c>
      <c r="L10" s="274" t="s">
        <v>981</v>
      </c>
      <c r="M10" s="122" t="s">
        <v>689</v>
      </c>
      <c r="N10" s="118" t="s">
        <v>886</v>
      </c>
      <c r="O10" s="118"/>
      <c r="P10" s="275" t="s">
        <v>996</v>
      </c>
      <c r="Q10" s="275"/>
      <c r="R10" s="120"/>
      <c r="S10" s="122" t="s">
        <v>505</v>
      </c>
      <c r="T10" s="118"/>
      <c r="U10" s="259">
        <v>7.16</v>
      </c>
      <c r="V10" s="122" t="s">
        <v>101</v>
      </c>
      <c r="W10" s="260">
        <v>30</v>
      </c>
      <c r="X10" s="260">
        <v>25</v>
      </c>
      <c r="Y10" s="260">
        <v>38</v>
      </c>
      <c r="Z10" s="96">
        <v>7</v>
      </c>
      <c r="AA10" s="261">
        <v>4</v>
      </c>
      <c r="AB10" s="262">
        <v>2.9000000000000001E-2</v>
      </c>
      <c r="AC10" s="263">
        <v>56</v>
      </c>
      <c r="AD10" s="264">
        <v>7724</v>
      </c>
      <c r="AE10" s="265">
        <v>3500</v>
      </c>
      <c r="AF10" s="266">
        <v>0.45</v>
      </c>
      <c r="AG10" s="122" t="s">
        <v>893</v>
      </c>
      <c r="AH10" s="267">
        <v>0.41399999999999998</v>
      </c>
      <c r="AI10" s="266">
        <v>2.96</v>
      </c>
      <c r="AJ10" s="266">
        <v>10.57</v>
      </c>
      <c r="AK10" s="121"/>
      <c r="AL10" s="266">
        <v>0</v>
      </c>
      <c r="AM10" s="268">
        <v>0.08</v>
      </c>
      <c r="AN10" s="266">
        <v>0.86</v>
      </c>
      <c r="AO10" s="268">
        <v>5.5E-2</v>
      </c>
      <c r="AP10" s="266">
        <v>0.59</v>
      </c>
      <c r="AQ10" s="121"/>
      <c r="AR10" s="266">
        <v>0</v>
      </c>
      <c r="AS10" s="120"/>
      <c r="AT10" s="121"/>
      <c r="AU10" s="266">
        <v>0</v>
      </c>
      <c r="AV10" s="266">
        <v>1.45</v>
      </c>
      <c r="AW10" s="266">
        <v>12.02</v>
      </c>
      <c r="AX10" s="269">
        <v>-0.1234</v>
      </c>
      <c r="AY10" s="259">
        <v>10.7</v>
      </c>
      <c r="AZ10" s="118">
        <v>1300</v>
      </c>
      <c r="BA10" s="266">
        <v>15626</v>
      </c>
      <c r="BB10" s="266">
        <v>13910</v>
      </c>
    </row>
    <row r="11" spans="1:54">
      <c r="A11" s="92">
        <v>58</v>
      </c>
      <c r="B11" s="118"/>
      <c r="C11" s="118"/>
      <c r="D11" s="118"/>
      <c r="E11" s="122" t="s">
        <v>172</v>
      </c>
      <c r="F11" s="122" t="s">
        <v>156</v>
      </c>
      <c r="G11" s="122" t="s">
        <v>658</v>
      </c>
      <c r="H11" s="276" t="s">
        <v>975</v>
      </c>
      <c r="I11" s="273" t="s">
        <v>978</v>
      </c>
      <c r="J11" s="122" t="s">
        <v>1015</v>
      </c>
      <c r="K11" s="274" t="s">
        <v>983</v>
      </c>
      <c r="L11" s="274" t="s">
        <v>981</v>
      </c>
      <c r="M11" s="122" t="s">
        <v>688</v>
      </c>
      <c r="N11" s="118" t="s">
        <v>886</v>
      </c>
      <c r="O11" s="118"/>
      <c r="P11" s="275" t="s">
        <v>997</v>
      </c>
      <c r="Q11" s="275"/>
      <c r="R11" s="120"/>
      <c r="S11" s="122" t="s">
        <v>505</v>
      </c>
      <c r="T11" s="118"/>
      <c r="U11" s="259">
        <v>8.36</v>
      </c>
      <c r="V11" s="122" t="s">
        <v>101</v>
      </c>
      <c r="W11" s="260">
        <v>30</v>
      </c>
      <c r="X11" s="260">
        <v>25</v>
      </c>
      <c r="Y11" s="260">
        <v>40</v>
      </c>
      <c r="Z11" s="96">
        <v>8</v>
      </c>
      <c r="AA11" s="261">
        <v>4</v>
      </c>
      <c r="AB11" s="262">
        <v>0.03</v>
      </c>
      <c r="AC11" s="263">
        <v>56</v>
      </c>
      <c r="AD11" s="264">
        <v>7467</v>
      </c>
      <c r="AE11" s="265">
        <v>3500</v>
      </c>
      <c r="AF11" s="266">
        <v>0.47</v>
      </c>
      <c r="AG11" s="122" t="s">
        <v>893</v>
      </c>
      <c r="AH11" s="267">
        <v>0.41399999999999998</v>
      </c>
      <c r="AI11" s="266">
        <v>3.46</v>
      </c>
      <c r="AJ11" s="266">
        <v>12.29</v>
      </c>
      <c r="AK11" s="121"/>
      <c r="AL11" s="266">
        <v>0</v>
      </c>
      <c r="AM11" s="268">
        <v>0.08</v>
      </c>
      <c r="AN11" s="266">
        <v>1</v>
      </c>
      <c r="AO11" s="268">
        <v>5.5E-2</v>
      </c>
      <c r="AP11" s="266">
        <v>0.69</v>
      </c>
      <c r="AQ11" s="121"/>
      <c r="AR11" s="266">
        <v>0</v>
      </c>
      <c r="AS11" s="120"/>
      <c r="AT11" s="121"/>
      <c r="AU11" s="266">
        <v>0</v>
      </c>
      <c r="AV11" s="266">
        <v>1.69</v>
      </c>
      <c r="AW11" s="266">
        <v>13.98</v>
      </c>
      <c r="AX11" s="269">
        <v>-0.1211</v>
      </c>
      <c r="AY11" s="259">
        <v>12.47</v>
      </c>
      <c r="AZ11" s="118">
        <v>800</v>
      </c>
      <c r="BA11" s="266">
        <v>11184</v>
      </c>
      <c r="BB11" s="266">
        <v>9976</v>
      </c>
    </row>
    <row r="12" spans="1:54">
      <c r="A12" s="92">
        <v>59</v>
      </c>
      <c r="B12" s="118"/>
      <c r="C12" s="118"/>
      <c r="D12" s="118"/>
      <c r="E12" s="122" t="s">
        <v>172</v>
      </c>
      <c r="F12" s="122" t="s">
        <v>156</v>
      </c>
      <c r="G12" s="122" t="s">
        <v>659</v>
      </c>
      <c r="H12" s="276" t="s">
        <v>975</v>
      </c>
      <c r="I12" s="273" t="s">
        <v>979</v>
      </c>
      <c r="J12" s="122" t="s">
        <v>1016</v>
      </c>
      <c r="K12" s="274" t="s">
        <v>983</v>
      </c>
      <c r="L12" s="274" t="s">
        <v>981</v>
      </c>
      <c r="M12" s="122" t="s">
        <v>686</v>
      </c>
      <c r="N12" s="118" t="s">
        <v>886</v>
      </c>
      <c r="O12" s="118"/>
      <c r="P12" s="275" t="s">
        <v>998</v>
      </c>
      <c r="Q12" s="275"/>
      <c r="R12" s="120"/>
      <c r="S12" s="122" t="s">
        <v>506</v>
      </c>
      <c r="T12" s="118"/>
      <c r="U12" s="259">
        <v>1.3</v>
      </c>
      <c r="V12" s="122" t="s">
        <v>101</v>
      </c>
      <c r="W12" s="260">
        <v>25</v>
      </c>
      <c r="X12" s="260">
        <v>16</v>
      </c>
      <c r="Y12" s="260">
        <v>14</v>
      </c>
      <c r="Z12" s="96">
        <v>2</v>
      </c>
      <c r="AA12" s="261">
        <v>4</v>
      </c>
      <c r="AB12" s="262">
        <v>6.0000000000000001E-3</v>
      </c>
      <c r="AC12" s="263">
        <v>56</v>
      </c>
      <c r="AD12" s="264">
        <v>37333</v>
      </c>
      <c r="AE12" s="265">
        <v>3500</v>
      </c>
      <c r="AF12" s="266">
        <v>0.09</v>
      </c>
      <c r="AG12" s="122" t="s">
        <v>893</v>
      </c>
      <c r="AH12" s="267">
        <v>0.41399999999999998</v>
      </c>
      <c r="AI12" s="266">
        <v>0.54</v>
      </c>
      <c r="AJ12" s="266">
        <v>1.93</v>
      </c>
      <c r="AK12" s="121"/>
      <c r="AL12" s="266">
        <v>0</v>
      </c>
      <c r="AM12" s="268">
        <v>0.08</v>
      </c>
      <c r="AN12" s="266">
        <v>0.2</v>
      </c>
      <c r="AO12" s="268">
        <v>5.5E-2</v>
      </c>
      <c r="AP12" s="266">
        <v>0.14000000000000001</v>
      </c>
      <c r="AQ12" s="121"/>
      <c r="AR12" s="266">
        <v>0</v>
      </c>
      <c r="AS12" s="120"/>
      <c r="AT12" s="121"/>
      <c r="AU12" s="266">
        <v>0</v>
      </c>
      <c r="AV12" s="266">
        <v>0.34</v>
      </c>
      <c r="AW12" s="266">
        <v>2.27</v>
      </c>
      <c r="AX12" s="269">
        <v>8.1000000000000003E-2</v>
      </c>
      <c r="AY12" s="259">
        <v>2.4700000000000002</v>
      </c>
      <c r="AZ12" s="118">
        <v>1200</v>
      </c>
      <c r="BA12" s="266">
        <v>2724</v>
      </c>
      <c r="BB12" s="266">
        <v>2964</v>
      </c>
    </row>
    <row r="13" spans="1:54">
      <c r="A13" s="92">
        <v>60</v>
      </c>
      <c r="B13" s="118"/>
      <c r="C13" s="118"/>
      <c r="D13" s="118"/>
      <c r="E13" s="122" t="s">
        <v>172</v>
      </c>
      <c r="F13" s="122" t="s">
        <v>156</v>
      </c>
      <c r="G13" s="122" t="s">
        <v>659</v>
      </c>
      <c r="H13" s="276" t="s">
        <v>975</v>
      </c>
      <c r="I13" s="273" t="s">
        <v>979</v>
      </c>
      <c r="J13" s="122" t="s">
        <v>1017</v>
      </c>
      <c r="K13" s="274" t="s">
        <v>983</v>
      </c>
      <c r="L13" s="274" t="s">
        <v>981</v>
      </c>
      <c r="M13" s="122" t="s">
        <v>685</v>
      </c>
      <c r="N13" s="118" t="s">
        <v>886</v>
      </c>
      <c r="O13" s="118"/>
      <c r="P13" s="275" t="s">
        <v>999</v>
      </c>
      <c r="Q13" s="275"/>
      <c r="R13" s="120"/>
      <c r="S13" s="122" t="s">
        <v>506</v>
      </c>
      <c r="T13" s="118"/>
      <c r="U13" s="259">
        <v>1.5</v>
      </c>
      <c r="V13" s="122" t="s">
        <v>101</v>
      </c>
      <c r="W13" s="260">
        <v>25</v>
      </c>
      <c r="X13" s="260">
        <v>16</v>
      </c>
      <c r="Y13" s="260">
        <v>16</v>
      </c>
      <c r="Z13" s="96">
        <v>3</v>
      </c>
      <c r="AA13" s="261">
        <v>4</v>
      </c>
      <c r="AB13" s="262">
        <v>6.0000000000000001E-3</v>
      </c>
      <c r="AC13" s="263">
        <v>56</v>
      </c>
      <c r="AD13" s="264">
        <v>37333</v>
      </c>
      <c r="AE13" s="265">
        <v>3500</v>
      </c>
      <c r="AF13" s="266">
        <v>0.09</v>
      </c>
      <c r="AG13" s="122" t="s">
        <v>893</v>
      </c>
      <c r="AH13" s="267">
        <v>0.41399999999999998</v>
      </c>
      <c r="AI13" s="266">
        <v>0.62</v>
      </c>
      <c r="AJ13" s="266">
        <v>2.21</v>
      </c>
      <c r="AK13" s="121"/>
      <c r="AL13" s="266">
        <v>0</v>
      </c>
      <c r="AM13" s="268">
        <v>0.08</v>
      </c>
      <c r="AN13" s="266">
        <v>0.22</v>
      </c>
      <c r="AO13" s="268">
        <v>5.5E-2</v>
      </c>
      <c r="AP13" s="266">
        <v>0.15</v>
      </c>
      <c r="AQ13" s="121"/>
      <c r="AR13" s="266">
        <v>0</v>
      </c>
      <c r="AS13" s="120"/>
      <c r="AT13" s="121"/>
      <c r="AU13" s="266">
        <v>0</v>
      </c>
      <c r="AV13" s="266">
        <v>0.37</v>
      </c>
      <c r="AW13" s="266">
        <v>2.58</v>
      </c>
      <c r="AX13" s="269">
        <v>5.8400000000000001E-2</v>
      </c>
      <c r="AY13" s="259">
        <v>2.74</v>
      </c>
      <c r="AZ13" s="118">
        <v>700</v>
      </c>
      <c r="BA13" s="266">
        <v>1806</v>
      </c>
      <c r="BB13" s="266">
        <v>1918</v>
      </c>
    </row>
    <row r="14" spans="1:54">
      <c r="A14" s="92">
        <v>61</v>
      </c>
      <c r="B14" s="118"/>
      <c r="C14" s="118"/>
      <c r="D14" s="118"/>
      <c r="E14" s="122" t="s">
        <v>172</v>
      </c>
      <c r="F14" s="122" t="s">
        <v>156</v>
      </c>
      <c r="G14" s="122" t="s">
        <v>658</v>
      </c>
      <c r="H14" s="276" t="s">
        <v>975</v>
      </c>
      <c r="I14" s="273" t="s">
        <v>1018</v>
      </c>
      <c r="J14" s="122" t="s">
        <v>1012</v>
      </c>
      <c r="K14" s="274" t="s">
        <v>983</v>
      </c>
      <c r="L14" s="274" t="s">
        <v>981</v>
      </c>
      <c r="M14" s="122" t="s">
        <v>691</v>
      </c>
      <c r="N14" s="118" t="s">
        <v>887</v>
      </c>
      <c r="O14" s="118"/>
      <c r="P14" s="275" t="s">
        <v>1000</v>
      </c>
      <c r="Q14" s="275"/>
      <c r="R14" s="120"/>
      <c r="S14" s="122" t="s">
        <v>505</v>
      </c>
      <c r="T14" s="118"/>
      <c r="U14" s="259">
        <v>5.05</v>
      </c>
      <c r="V14" s="122" t="s">
        <v>101</v>
      </c>
      <c r="W14" s="260">
        <v>30</v>
      </c>
      <c r="X14" s="260">
        <v>25</v>
      </c>
      <c r="Y14" s="260">
        <v>30</v>
      </c>
      <c r="Z14" s="96">
        <v>5</v>
      </c>
      <c r="AA14" s="261">
        <v>4</v>
      </c>
      <c r="AB14" s="262">
        <v>2.3E-2</v>
      </c>
      <c r="AC14" s="263">
        <v>56</v>
      </c>
      <c r="AD14" s="264">
        <v>9739</v>
      </c>
      <c r="AE14" s="265">
        <v>3500</v>
      </c>
      <c r="AF14" s="266">
        <v>0.36</v>
      </c>
      <c r="AG14" s="122" t="s">
        <v>893</v>
      </c>
      <c r="AH14" s="267">
        <v>0.41399999999999998</v>
      </c>
      <c r="AI14" s="266">
        <v>2.09</v>
      </c>
      <c r="AJ14" s="266">
        <v>7.5</v>
      </c>
      <c r="AK14" s="121"/>
      <c r="AL14" s="266">
        <v>0</v>
      </c>
      <c r="AM14" s="268">
        <v>0.08</v>
      </c>
      <c r="AN14" s="266">
        <v>0.66</v>
      </c>
      <c r="AO14" s="268">
        <v>5.5E-2</v>
      </c>
      <c r="AP14" s="266">
        <v>0.45</v>
      </c>
      <c r="AQ14" s="121"/>
      <c r="AR14" s="266">
        <v>0</v>
      </c>
      <c r="AS14" s="120"/>
      <c r="AT14" s="121"/>
      <c r="AU14" s="266">
        <v>0</v>
      </c>
      <c r="AV14" s="266">
        <v>1.1100000000000001</v>
      </c>
      <c r="AW14" s="266">
        <v>8.61</v>
      </c>
      <c r="AX14" s="269">
        <v>-0.05</v>
      </c>
      <c r="AY14" s="259">
        <v>8.1999999999999993</v>
      </c>
      <c r="AZ14" s="118">
        <v>300</v>
      </c>
      <c r="BA14" s="266">
        <v>2583</v>
      </c>
      <c r="BB14" s="266">
        <v>2460</v>
      </c>
    </row>
    <row r="15" spans="1:54">
      <c r="A15" s="92">
        <v>62</v>
      </c>
      <c r="B15" s="118"/>
      <c r="C15" s="118"/>
      <c r="D15" s="118"/>
      <c r="E15" s="122" t="s">
        <v>172</v>
      </c>
      <c r="F15" s="122" t="s">
        <v>156</v>
      </c>
      <c r="G15" s="122" t="s">
        <v>658</v>
      </c>
      <c r="H15" s="276" t="s">
        <v>975</v>
      </c>
      <c r="I15" s="273" t="s">
        <v>1018</v>
      </c>
      <c r="J15" s="122" t="s">
        <v>1013</v>
      </c>
      <c r="K15" s="274" t="s">
        <v>983</v>
      </c>
      <c r="L15" s="274" t="s">
        <v>981</v>
      </c>
      <c r="M15" s="122" t="s">
        <v>690</v>
      </c>
      <c r="N15" s="118" t="s">
        <v>887</v>
      </c>
      <c r="O15" s="118"/>
      <c r="P15" s="275" t="s">
        <v>1001</v>
      </c>
      <c r="Q15" s="275"/>
      <c r="R15" s="120"/>
      <c r="S15" s="122" t="s">
        <v>505</v>
      </c>
      <c r="T15" s="118"/>
      <c r="U15" s="259">
        <v>6.47</v>
      </c>
      <c r="V15" s="122" t="s">
        <v>101</v>
      </c>
      <c r="W15" s="260">
        <v>30</v>
      </c>
      <c r="X15" s="260">
        <v>25</v>
      </c>
      <c r="Y15" s="260">
        <v>34</v>
      </c>
      <c r="Z15" s="96">
        <v>6</v>
      </c>
      <c r="AA15" s="261">
        <v>4</v>
      </c>
      <c r="AB15" s="262">
        <v>2.5999999999999999E-2</v>
      </c>
      <c r="AC15" s="263">
        <v>56</v>
      </c>
      <c r="AD15" s="264">
        <v>8615</v>
      </c>
      <c r="AE15" s="265">
        <v>3500</v>
      </c>
      <c r="AF15" s="266">
        <v>0.41</v>
      </c>
      <c r="AG15" s="122" t="s">
        <v>893</v>
      </c>
      <c r="AH15" s="267">
        <v>0.41399999999999998</v>
      </c>
      <c r="AI15" s="266">
        <v>2.68</v>
      </c>
      <c r="AJ15" s="266">
        <v>9.56</v>
      </c>
      <c r="AK15" s="121"/>
      <c r="AL15" s="266">
        <v>0</v>
      </c>
      <c r="AM15" s="268">
        <v>0.08</v>
      </c>
      <c r="AN15" s="266">
        <v>0.75</v>
      </c>
      <c r="AO15" s="268">
        <v>5.5E-2</v>
      </c>
      <c r="AP15" s="266">
        <v>0.52</v>
      </c>
      <c r="AQ15" s="121"/>
      <c r="AR15" s="266">
        <v>0</v>
      </c>
      <c r="AS15" s="120"/>
      <c r="AT15" s="121"/>
      <c r="AU15" s="266">
        <v>0</v>
      </c>
      <c r="AV15" s="266">
        <v>1.27</v>
      </c>
      <c r="AW15" s="266">
        <v>10.83</v>
      </c>
      <c r="AX15" s="269">
        <v>-0.15210000000000001</v>
      </c>
      <c r="AY15" s="259">
        <v>9.4</v>
      </c>
      <c r="AZ15" s="118">
        <v>550</v>
      </c>
      <c r="BA15" s="266">
        <v>5956.5</v>
      </c>
      <c r="BB15" s="266">
        <v>5170</v>
      </c>
    </row>
    <row r="16" spans="1:54">
      <c r="A16" s="92">
        <v>63</v>
      </c>
      <c r="B16" s="118"/>
      <c r="C16" s="118"/>
      <c r="D16" s="118"/>
      <c r="E16" s="122" t="s">
        <v>172</v>
      </c>
      <c r="F16" s="122" t="s">
        <v>156</v>
      </c>
      <c r="G16" s="122" t="s">
        <v>658</v>
      </c>
      <c r="H16" s="276" t="s">
        <v>975</v>
      </c>
      <c r="I16" s="273" t="s">
        <v>1018</v>
      </c>
      <c r="J16" s="122" t="s">
        <v>1014</v>
      </c>
      <c r="K16" s="274" t="s">
        <v>983</v>
      </c>
      <c r="L16" s="274" t="s">
        <v>981</v>
      </c>
      <c r="M16" s="122" t="s">
        <v>689</v>
      </c>
      <c r="N16" s="118" t="s">
        <v>887</v>
      </c>
      <c r="O16" s="118"/>
      <c r="P16" s="275" t="s">
        <v>1002</v>
      </c>
      <c r="Q16" s="275"/>
      <c r="R16" s="120"/>
      <c r="S16" s="122" t="s">
        <v>505</v>
      </c>
      <c r="T16" s="118"/>
      <c r="U16" s="259">
        <v>7.16</v>
      </c>
      <c r="V16" s="122" t="s">
        <v>101</v>
      </c>
      <c r="W16" s="260">
        <v>30</v>
      </c>
      <c r="X16" s="260">
        <v>25</v>
      </c>
      <c r="Y16" s="260">
        <v>38</v>
      </c>
      <c r="Z16" s="96">
        <v>7</v>
      </c>
      <c r="AA16" s="261">
        <v>4</v>
      </c>
      <c r="AB16" s="262">
        <v>2.9000000000000001E-2</v>
      </c>
      <c r="AC16" s="263">
        <v>56</v>
      </c>
      <c r="AD16" s="264">
        <v>7724</v>
      </c>
      <c r="AE16" s="265">
        <v>3500</v>
      </c>
      <c r="AF16" s="266">
        <v>0.45</v>
      </c>
      <c r="AG16" s="122" t="s">
        <v>893</v>
      </c>
      <c r="AH16" s="267">
        <v>0.41399999999999998</v>
      </c>
      <c r="AI16" s="266">
        <v>2.96</v>
      </c>
      <c r="AJ16" s="266">
        <v>10.57</v>
      </c>
      <c r="AK16" s="121"/>
      <c r="AL16" s="266">
        <v>0</v>
      </c>
      <c r="AM16" s="268">
        <v>0.08</v>
      </c>
      <c r="AN16" s="266">
        <v>0.86</v>
      </c>
      <c r="AO16" s="268">
        <v>5.5E-2</v>
      </c>
      <c r="AP16" s="266">
        <v>0.59</v>
      </c>
      <c r="AQ16" s="121"/>
      <c r="AR16" s="266">
        <v>0</v>
      </c>
      <c r="AS16" s="120"/>
      <c r="AT16" s="121"/>
      <c r="AU16" s="266">
        <v>0</v>
      </c>
      <c r="AV16" s="266">
        <v>1.45</v>
      </c>
      <c r="AW16" s="266">
        <v>12.02</v>
      </c>
      <c r="AX16" s="269">
        <v>-0.1234</v>
      </c>
      <c r="AY16" s="259">
        <v>10.7</v>
      </c>
      <c r="AZ16" s="118">
        <v>1000</v>
      </c>
      <c r="BA16" s="266">
        <v>12020</v>
      </c>
      <c r="BB16" s="266">
        <v>10700</v>
      </c>
    </row>
    <row r="17" spans="1:54">
      <c r="A17" s="92">
        <v>64</v>
      </c>
      <c r="B17" s="118"/>
      <c r="C17" s="118"/>
      <c r="D17" s="118"/>
      <c r="E17" s="122" t="s">
        <v>172</v>
      </c>
      <c r="F17" s="122" t="s">
        <v>156</v>
      </c>
      <c r="G17" s="122" t="s">
        <v>658</v>
      </c>
      <c r="H17" s="276" t="s">
        <v>975</v>
      </c>
      <c r="I17" s="273" t="s">
        <v>1018</v>
      </c>
      <c r="J17" s="122" t="s">
        <v>1015</v>
      </c>
      <c r="K17" s="274" t="s">
        <v>983</v>
      </c>
      <c r="L17" s="274" t="s">
        <v>981</v>
      </c>
      <c r="M17" s="122" t="s">
        <v>688</v>
      </c>
      <c r="N17" s="118" t="s">
        <v>887</v>
      </c>
      <c r="O17" s="118"/>
      <c r="P17" s="275" t="s">
        <v>1003</v>
      </c>
      <c r="Q17" s="275"/>
      <c r="R17" s="120"/>
      <c r="S17" s="122" t="s">
        <v>505</v>
      </c>
      <c r="T17" s="118"/>
      <c r="U17" s="259">
        <v>8.36</v>
      </c>
      <c r="V17" s="122" t="s">
        <v>101</v>
      </c>
      <c r="W17" s="260">
        <v>30</v>
      </c>
      <c r="X17" s="260">
        <v>25</v>
      </c>
      <c r="Y17" s="260">
        <v>40</v>
      </c>
      <c r="Z17" s="96">
        <v>8</v>
      </c>
      <c r="AA17" s="261">
        <v>4</v>
      </c>
      <c r="AB17" s="262">
        <v>0.03</v>
      </c>
      <c r="AC17" s="263">
        <v>56</v>
      </c>
      <c r="AD17" s="264">
        <v>7467</v>
      </c>
      <c r="AE17" s="265">
        <v>3500</v>
      </c>
      <c r="AF17" s="266">
        <v>0.47</v>
      </c>
      <c r="AG17" s="122" t="s">
        <v>893</v>
      </c>
      <c r="AH17" s="267">
        <v>0.41399999999999998</v>
      </c>
      <c r="AI17" s="266">
        <v>3.46</v>
      </c>
      <c r="AJ17" s="266">
        <v>12.29</v>
      </c>
      <c r="AK17" s="121"/>
      <c r="AL17" s="266">
        <v>0</v>
      </c>
      <c r="AM17" s="268">
        <v>0.08</v>
      </c>
      <c r="AN17" s="266">
        <v>1</v>
      </c>
      <c r="AO17" s="268">
        <v>5.5E-2</v>
      </c>
      <c r="AP17" s="266">
        <v>0.69</v>
      </c>
      <c r="AQ17" s="121"/>
      <c r="AR17" s="266">
        <v>0</v>
      </c>
      <c r="AS17" s="120"/>
      <c r="AT17" s="121"/>
      <c r="AU17" s="266">
        <v>0</v>
      </c>
      <c r="AV17" s="266">
        <v>1.69</v>
      </c>
      <c r="AW17" s="266">
        <v>13.98</v>
      </c>
      <c r="AX17" s="269">
        <v>-0.1211</v>
      </c>
      <c r="AY17" s="259">
        <v>12.47</v>
      </c>
      <c r="AZ17" s="118">
        <v>550</v>
      </c>
      <c r="BA17" s="266">
        <v>7689</v>
      </c>
      <c r="BB17" s="266">
        <v>6858.5</v>
      </c>
    </row>
    <row r="18" spans="1:54">
      <c r="A18" s="92">
        <v>65</v>
      </c>
      <c r="B18" s="118"/>
      <c r="C18" s="118"/>
      <c r="D18" s="118"/>
      <c r="E18" s="122" t="s">
        <v>172</v>
      </c>
      <c r="F18" s="122" t="s">
        <v>156</v>
      </c>
      <c r="G18" s="122" t="s">
        <v>659</v>
      </c>
      <c r="H18" s="276" t="s">
        <v>975</v>
      </c>
      <c r="I18" s="273" t="s">
        <v>1019</v>
      </c>
      <c r="J18" s="122" t="s">
        <v>1016</v>
      </c>
      <c r="K18" s="274" t="s">
        <v>983</v>
      </c>
      <c r="L18" s="274" t="s">
        <v>981</v>
      </c>
      <c r="M18" s="122" t="s">
        <v>686</v>
      </c>
      <c r="N18" s="118" t="s">
        <v>887</v>
      </c>
      <c r="O18" s="118"/>
      <c r="P18" s="275" t="s">
        <v>1004</v>
      </c>
      <c r="Q18" s="275"/>
      <c r="R18" s="120"/>
      <c r="S18" s="122" t="s">
        <v>506</v>
      </c>
      <c r="T18" s="118"/>
      <c r="U18" s="259">
        <v>1.3</v>
      </c>
      <c r="V18" s="122" t="s">
        <v>101</v>
      </c>
      <c r="W18" s="260">
        <v>25</v>
      </c>
      <c r="X18" s="260">
        <v>16</v>
      </c>
      <c r="Y18" s="260">
        <v>14</v>
      </c>
      <c r="Z18" s="96">
        <v>2</v>
      </c>
      <c r="AA18" s="261">
        <v>4</v>
      </c>
      <c r="AB18" s="262">
        <v>6.0000000000000001E-3</v>
      </c>
      <c r="AC18" s="263">
        <v>56</v>
      </c>
      <c r="AD18" s="264">
        <v>37333</v>
      </c>
      <c r="AE18" s="265">
        <v>3500</v>
      </c>
      <c r="AF18" s="266">
        <v>0.09</v>
      </c>
      <c r="AG18" s="122" t="s">
        <v>893</v>
      </c>
      <c r="AH18" s="267">
        <v>0.41399999999999998</v>
      </c>
      <c r="AI18" s="266">
        <v>0.54</v>
      </c>
      <c r="AJ18" s="266">
        <v>1.93</v>
      </c>
      <c r="AK18" s="121"/>
      <c r="AL18" s="266">
        <v>0</v>
      </c>
      <c r="AM18" s="268">
        <v>0.08</v>
      </c>
      <c r="AN18" s="266">
        <v>0.2</v>
      </c>
      <c r="AO18" s="268">
        <v>5.5E-2</v>
      </c>
      <c r="AP18" s="266">
        <v>0.14000000000000001</v>
      </c>
      <c r="AQ18" s="121"/>
      <c r="AR18" s="266">
        <v>0</v>
      </c>
      <c r="AS18" s="120"/>
      <c r="AT18" s="121"/>
      <c r="AU18" s="266">
        <v>0</v>
      </c>
      <c r="AV18" s="266">
        <v>0.34</v>
      </c>
      <c r="AW18" s="266">
        <v>2.27</v>
      </c>
      <c r="AX18" s="269">
        <v>8.1000000000000003E-2</v>
      </c>
      <c r="AY18" s="259">
        <v>2.4700000000000002</v>
      </c>
      <c r="AZ18" s="118">
        <v>700</v>
      </c>
      <c r="BA18" s="266">
        <v>1589</v>
      </c>
      <c r="BB18" s="266">
        <v>1729</v>
      </c>
    </row>
    <row r="19" spans="1:54">
      <c r="A19" s="92">
        <v>66</v>
      </c>
      <c r="B19" s="118"/>
      <c r="C19" s="118"/>
      <c r="D19" s="118"/>
      <c r="E19" s="122" t="s">
        <v>172</v>
      </c>
      <c r="F19" s="122" t="s">
        <v>156</v>
      </c>
      <c r="G19" s="122" t="s">
        <v>659</v>
      </c>
      <c r="H19" s="276" t="s">
        <v>975</v>
      </c>
      <c r="I19" s="273" t="s">
        <v>1019</v>
      </c>
      <c r="J19" s="122" t="s">
        <v>1017</v>
      </c>
      <c r="K19" s="274" t="s">
        <v>983</v>
      </c>
      <c r="L19" s="274" t="s">
        <v>981</v>
      </c>
      <c r="M19" s="122" t="s">
        <v>685</v>
      </c>
      <c r="N19" s="118" t="s">
        <v>887</v>
      </c>
      <c r="O19" s="118"/>
      <c r="P19" s="275" t="s">
        <v>1005</v>
      </c>
      <c r="Q19" s="275"/>
      <c r="R19" s="120"/>
      <c r="S19" s="122" t="s">
        <v>506</v>
      </c>
      <c r="T19" s="118"/>
      <c r="U19" s="259">
        <v>1.5</v>
      </c>
      <c r="V19" s="122" t="s">
        <v>101</v>
      </c>
      <c r="W19" s="260">
        <v>25</v>
      </c>
      <c r="X19" s="260">
        <v>16</v>
      </c>
      <c r="Y19" s="260">
        <v>16</v>
      </c>
      <c r="Z19" s="96">
        <v>3</v>
      </c>
      <c r="AA19" s="261">
        <v>4</v>
      </c>
      <c r="AB19" s="262">
        <v>6.0000000000000001E-3</v>
      </c>
      <c r="AC19" s="263">
        <v>56</v>
      </c>
      <c r="AD19" s="264">
        <v>37333</v>
      </c>
      <c r="AE19" s="265">
        <v>3500</v>
      </c>
      <c r="AF19" s="266">
        <v>0.09</v>
      </c>
      <c r="AG19" s="122" t="s">
        <v>893</v>
      </c>
      <c r="AH19" s="267">
        <v>0.41399999999999998</v>
      </c>
      <c r="AI19" s="266">
        <v>0.62</v>
      </c>
      <c r="AJ19" s="266">
        <v>2.21</v>
      </c>
      <c r="AK19" s="121"/>
      <c r="AL19" s="266">
        <v>0</v>
      </c>
      <c r="AM19" s="268">
        <v>0.08</v>
      </c>
      <c r="AN19" s="266">
        <v>0.22</v>
      </c>
      <c r="AO19" s="268">
        <v>5.5E-2</v>
      </c>
      <c r="AP19" s="266">
        <v>0.15</v>
      </c>
      <c r="AQ19" s="121"/>
      <c r="AR19" s="266">
        <v>0</v>
      </c>
      <c r="AS19" s="120"/>
      <c r="AT19" s="121"/>
      <c r="AU19" s="266">
        <v>0</v>
      </c>
      <c r="AV19" s="266">
        <v>0.37</v>
      </c>
      <c r="AW19" s="266">
        <v>2.58</v>
      </c>
      <c r="AX19" s="269">
        <v>5.8400000000000001E-2</v>
      </c>
      <c r="AY19" s="259">
        <v>2.74</v>
      </c>
      <c r="AZ19" s="118">
        <v>500</v>
      </c>
      <c r="BA19" s="266">
        <v>1290</v>
      </c>
      <c r="BB19" s="266">
        <v>1370</v>
      </c>
    </row>
    <row r="20" spans="1:54">
      <c r="A20" s="92">
        <v>67</v>
      </c>
      <c r="B20" s="118"/>
      <c r="C20" s="118"/>
      <c r="D20" s="118"/>
      <c r="E20" s="122" t="s">
        <v>172</v>
      </c>
      <c r="F20" s="122" t="s">
        <v>156</v>
      </c>
      <c r="G20" s="122" t="s">
        <v>658</v>
      </c>
      <c r="H20" s="276" t="s">
        <v>975</v>
      </c>
      <c r="I20" s="273" t="s">
        <v>1018</v>
      </c>
      <c r="J20" s="122" t="s">
        <v>1012</v>
      </c>
      <c r="K20" s="274" t="s">
        <v>983</v>
      </c>
      <c r="L20" s="274" t="s">
        <v>981</v>
      </c>
      <c r="M20" s="122" t="s">
        <v>691</v>
      </c>
      <c r="N20" s="118" t="s">
        <v>888</v>
      </c>
      <c r="O20" s="118"/>
      <c r="P20" s="275" t="s">
        <v>1006</v>
      </c>
      <c r="Q20" s="275"/>
      <c r="R20" s="120"/>
      <c r="S20" s="122" t="s">
        <v>505</v>
      </c>
      <c r="T20" s="118"/>
      <c r="U20" s="259">
        <v>5.05</v>
      </c>
      <c r="V20" s="122" t="s">
        <v>101</v>
      </c>
      <c r="W20" s="260">
        <v>30</v>
      </c>
      <c r="X20" s="260">
        <v>25</v>
      </c>
      <c r="Y20" s="260">
        <v>30</v>
      </c>
      <c r="Z20" s="96">
        <v>5</v>
      </c>
      <c r="AA20" s="261">
        <v>4</v>
      </c>
      <c r="AB20" s="262">
        <v>2.3E-2</v>
      </c>
      <c r="AC20" s="263">
        <v>56</v>
      </c>
      <c r="AD20" s="264">
        <v>9739</v>
      </c>
      <c r="AE20" s="265">
        <v>3500</v>
      </c>
      <c r="AF20" s="266">
        <v>0.36</v>
      </c>
      <c r="AG20" s="122" t="s">
        <v>893</v>
      </c>
      <c r="AH20" s="267">
        <v>0.41399999999999998</v>
      </c>
      <c r="AI20" s="266">
        <v>2.09</v>
      </c>
      <c r="AJ20" s="266">
        <v>7.5</v>
      </c>
      <c r="AK20" s="121"/>
      <c r="AL20" s="266">
        <v>0</v>
      </c>
      <c r="AM20" s="268">
        <v>0.08</v>
      </c>
      <c r="AN20" s="266">
        <v>0.66</v>
      </c>
      <c r="AO20" s="268">
        <v>5.5E-2</v>
      </c>
      <c r="AP20" s="266">
        <v>0.45</v>
      </c>
      <c r="AQ20" s="121"/>
      <c r="AR20" s="266">
        <v>0</v>
      </c>
      <c r="AS20" s="120"/>
      <c r="AT20" s="121"/>
      <c r="AU20" s="266">
        <v>0</v>
      </c>
      <c r="AV20" s="266">
        <v>1.1100000000000001</v>
      </c>
      <c r="AW20" s="266">
        <v>8.61</v>
      </c>
      <c r="AX20" s="269">
        <v>-0.05</v>
      </c>
      <c r="AY20" s="259">
        <v>8.1999999999999993</v>
      </c>
      <c r="AZ20" s="118">
        <v>300</v>
      </c>
      <c r="BA20" s="266">
        <v>2583</v>
      </c>
      <c r="BB20" s="266">
        <v>2460</v>
      </c>
    </row>
    <row r="21" spans="1:54">
      <c r="A21" s="92">
        <v>68</v>
      </c>
      <c r="B21" s="118"/>
      <c r="C21" s="118"/>
      <c r="D21" s="118"/>
      <c r="E21" s="122" t="s">
        <v>172</v>
      </c>
      <c r="F21" s="122" t="s">
        <v>156</v>
      </c>
      <c r="G21" s="122" t="s">
        <v>658</v>
      </c>
      <c r="H21" s="276" t="s">
        <v>975</v>
      </c>
      <c r="I21" s="273" t="s">
        <v>1018</v>
      </c>
      <c r="J21" s="122" t="s">
        <v>1013</v>
      </c>
      <c r="K21" s="274" t="s">
        <v>983</v>
      </c>
      <c r="L21" s="274" t="s">
        <v>981</v>
      </c>
      <c r="M21" s="122" t="s">
        <v>690</v>
      </c>
      <c r="N21" s="118" t="s">
        <v>888</v>
      </c>
      <c r="O21" s="118"/>
      <c r="P21" s="275" t="s">
        <v>1007</v>
      </c>
      <c r="Q21" s="275"/>
      <c r="R21" s="120"/>
      <c r="S21" s="122" t="s">
        <v>505</v>
      </c>
      <c r="T21" s="118"/>
      <c r="U21" s="259">
        <v>6.47</v>
      </c>
      <c r="V21" s="122" t="s">
        <v>101</v>
      </c>
      <c r="W21" s="260">
        <v>30</v>
      </c>
      <c r="X21" s="260">
        <v>25</v>
      </c>
      <c r="Y21" s="260">
        <v>34</v>
      </c>
      <c r="Z21" s="96">
        <v>6</v>
      </c>
      <c r="AA21" s="261">
        <v>4</v>
      </c>
      <c r="AB21" s="262">
        <v>2.5999999999999999E-2</v>
      </c>
      <c r="AC21" s="263">
        <v>56</v>
      </c>
      <c r="AD21" s="264">
        <v>8615</v>
      </c>
      <c r="AE21" s="265">
        <v>3500</v>
      </c>
      <c r="AF21" s="266">
        <v>0.41</v>
      </c>
      <c r="AG21" s="122" t="s">
        <v>893</v>
      </c>
      <c r="AH21" s="267">
        <v>0.41399999999999998</v>
      </c>
      <c r="AI21" s="266">
        <v>2.68</v>
      </c>
      <c r="AJ21" s="266">
        <v>9.56</v>
      </c>
      <c r="AK21" s="121"/>
      <c r="AL21" s="266">
        <v>0</v>
      </c>
      <c r="AM21" s="268">
        <v>0.08</v>
      </c>
      <c r="AN21" s="266">
        <v>0.75</v>
      </c>
      <c r="AO21" s="268">
        <v>5.5E-2</v>
      </c>
      <c r="AP21" s="266">
        <v>0.52</v>
      </c>
      <c r="AQ21" s="121"/>
      <c r="AR21" s="266">
        <v>0</v>
      </c>
      <c r="AS21" s="120"/>
      <c r="AT21" s="121"/>
      <c r="AU21" s="266">
        <v>0</v>
      </c>
      <c r="AV21" s="266">
        <v>1.27</v>
      </c>
      <c r="AW21" s="266">
        <v>10.83</v>
      </c>
      <c r="AX21" s="269">
        <v>-0.15210000000000001</v>
      </c>
      <c r="AY21" s="259">
        <v>9.4</v>
      </c>
      <c r="AZ21" s="118">
        <v>550</v>
      </c>
      <c r="BA21" s="266">
        <v>5956.5</v>
      </c>
      <c r="BB21" s="266">
        <v>5170</v>
      </c>
    </row>
    <row r="22" spans="1:54">
      <c r="A22" s="92">
        <v>69</v>
      </c>
      <c r="B22" s="118"/>
      <c r="C22" s="118"/>
      <c r="D22" s="118"/>
      <c r="E22" s="122" t="s">
        <v>172</v>
      </c>
      <c r="F22" s="122" t="s">
        <v>156</v>
      </c>
      <c r="G22" s="122" t="s">
        <v>658</v>
      </c>
      <c r="H22" s="276" t="s">
        <v>975</v>
      </c>
      <c r="I22" s="273" t="s">
        <v>1018</v>
      </c>
      <c r="J22" s="122" t="s">
        <v>1014</v>
      </c>
      <c r="K22" s="274" t="s">
        <v>983</v>
      </c>
      <c r="L22" s="274" t="s">
        <v>981</v>
      </c>
      <c r="M22" s="122" t="s">
        <v>689</v>
      </c>
      <c r="N22" s="118" t="s">
        <v>888</v>
      </c>
      <c r="O22" s="118"/>
      <c r="P22" s="275" t="s">
        <v>1008</v>
      </c>
      <c r="Q22" s="275"/>
      <c r="R22" s="120"/>
      <c r="S22" s="122" t="s">
        <v>505</v>
      </c>
      <c r="T22" s="118"/>
      <c r="U22" s="259">
        <v>7.16</v>
      </c>
      <c r="V22" s="122" t="s">
        <v>101</v>
      </c>
      <c r="W22" s="260">
        <v>30</v>
      </c>
      <c r="X22" s="260">
        <v>25</v>
      </c>
      <c r="Y22" s="260">
        <v>38</v>
      </c>
      <c r="Z22" s="96">
        <v>7</v>
      </c>
      <c r="AA22" s="261">
        <v>4</v>
      </c>
      <c r="AB22" s="262">
        <v>2.9000000000000001E-2</v>
      </c>
      <c r="AC22" s="263">
        <v>56</v>
      </c>
      <c r="AD22" s="264">
        <v>7724</v>
      </c>
      <c r="AE22" s="265">
        <v>3500</v>
      </c>
      <c r="AF22" s="266">
        <v>0.45</v>
      </c>
      <c r="AG22" s="122" t="s">
        <v>893</v>
      </c>
      <c r="AH22" s="267">
        <v>0.41399999999999998</v>
      </c>
      <c r="AI22" s="266">
        <v>2.96</v>
      </c>
      <c r="AJ22" s="266">
        <v>10.57</v>
      </c>
      <c r="AK22" s="121"/>
      <c r="AL22" s="266">
        <v>0</v>
      </c>
      <c r="AM22" s="268">
        <v>0.08</v>
      </c>
      <c r="AN22" s="266">
        <v>0.86</v>
      </c>
      <c r="AO22" s="268">
        <v>5.5E-2</v>
      </c>
      <c r="AP22" s="266">
        <v>0.59</v>
      </c>
      <c r="AQ22" s="121"/>
      <c r="AR22" s="266">
        <v>0</v>
      </c>
      <c r="AS22" s="120"/>
      <c r="AT22" s="121"/>
      <c r="AU22" s="266">
        <v>0</v>
      </c>
      <c r="AV22" s="266">
        <v>1.45</v>
      </c>
      <c r="AW22" s="266">
        <v>12.02</v>
      </c>
      <c r="AX22" s="269">
        <v>-0.1234</v>
      </c>
      <c r="AY22" s="259">
        <v>10.7</v>
      </c>
      <c r="AZ22" s="118">
        <v>900</v>
      </c>
      <c r="BA22" s="266">
        <v>10818</v>
      </c>
      <c r="BB22" s="266">
        <v>9630</v>
      </c>
    </row>
    <row r="23" spans="1:54">
      <c r="A23" s="92">
        <v>70</v>
      </c>
      <c r="B23" s="118"/>
      <c r="C23" s="118"/>
      <c r="D23" s="118"/>
      <c r="E23" s="122" t="s">
        <v>172</v>
      </c>
      <c r="F23" s="122" t="s">
        <v>156</v>
      </c>
      <c r="G23" s="122" t="s">
        <v>658</v>
      </c>
      <c r="H23" s="276" t="s">
        <v>975</v>
      </c>
      <c r="I23" s="273" t="s">
        <v>1018</v>
      </c>
      <c r="J23" s="122" t="s">
        <v>1015</v>
      </c>
      <c r="K23" s="274" t="s">
        <v>983</v>
      </c>
      <c r="L23" s="274" t="s">
        <v>981</v>
      </c>
      <c r="M23" s="122" t="s">
        <v>688</v>
      </c>
      <c r="N23" s="118" t="s">
        <v>888</v>
      </c>
      <c r="O23" s="118"/>
      <c r="P23" s="275" t="s">
        <v>1009</v>
      </c>
      <c r="Q23" s="275"/>
      <c r="R23" s="120"/>
      <c r="S23" s="122" t="s">
        <v>505</v>
      </c>
      <c r="T23" s="118"/>
      <c r="U23" s="259">
        <v>8.36</v>
      </c>
      <c r="V23" s="122" t="s">
        <v>101</v>
      </c>
      <c r="W23" s="260">
        <v>30</v>
      </c>
      <c r="X23" s="260">
        <v>25</v>
      </c>
      <c r="Y23" s="260">
        <v>40</v>
      </c>
      <c r="Z23" s="96">
        <v>8</v>
      </c>
      <c r="AA23" s="261">
        <v>4</v>
      </c>
      <c r="AB23" s="262">
        <v>0.03</v>
      </c>
      <c r="AC23" s="263">
        <v>56</v>
      </c>
      <c r="AD23" s="264">
        <v>7467</v>
      </c>
      <c r="AE23" s="265">
        <v>3500</v>
      </c>
      <c r="AF23" s="266">
        <v>0.47</v>
      </c>
      <c r="AG23" s="122" t="s">
        <v>893</v>
      </c>
      <c r="AH23" s="267">
        <v>0.41399999999999998</v>
      </c>
      <c r="AI23" s="266">
        <v>3.46</v>
      </c>
      <c r="AJ23" s="266">
        <v>12.29</v>
      </c>
      <c r="AK23" s="121"/>
      <c r="AL23" s="266">
        <v>0</v>
      </c>
      <c r="AM23" s="268">
        <v>0.08</v>
      </c>
      <c r="AN23" s="266">
        <v>1</v>
      </c>
      <c r="AO23" s="268">
        <v>5.5E-2</v>
      </c>
      <c r="AP23" s="266">
        <v>0.69</v>
      </c>
      <c r="AQ23" s="121"/>
      <c r="AR23" s="266">
        <v>0</v>
      </c>
      <c r="AS23" s="120"/>
      <c r="AT23" s="121"/>
      <c r="AU23" s="266">
        <v>0</v>
      </c>
      <c r="AV23" s="266">
        <v>1.69</v>
      </c>
      <c r="AW23" s="266">
        <v>13.98</v>
      </c>
      <c r="AX23" s="269">
        <v>-0.1211</v>
      </c>
      <c r="AY23" s="259">
        <v>12.47</v>
      </c>
      <c r="AZ23" s="118">
        <v>1200</v>
      </c>
      <c r="BA23" s="266">
        <v>16776</v>
      </c>
      <c r="BB23" s="266">
        <v>14964</v>
      </c>
    </row>
    <row r="24" spans="1:54">
      <c r="A24" s="92">
        <v>71</v>
      </c>
      <c r="B24" s="118"/>
      <c r="C24" s="118"/>
      <c r="D24" s="118"/>
      <c r="E24" s="122" t="s">
        <v>172</v>
      </c>
      <c r="F24" s="122" t="s">
        <v>156</v>
      </c>
      <c r="G24" s="122" t="s">
        <v>659</v>
      </c>
      <c r="H24" s="276" t="s">
        <v>975</v>
      </c>
      <c r="I24" s="273" t="s">
        <v>1019</v>
      </c>
      <c r="J24" s="122" t="s">
        <v>1016</v>
      </c>
      <c r="K24" s="274" t="s">
        <v>983</v>
      </c>
      <c r="L24" s="274" t="s">
        <v>981</v>
      </c>
      <c r="M24" s="122" t="s">
        <v>686</v>
      </c>
      <c r="N24" s="118" t="s">
        <v>888</v>
      </c>
      <c r="O24" s="118"/>
      <c r="P24" s="275" t="s">
        <v>1010</v>
      </c>
      <c r="Q24" s="275"/>
      <c r="R24" s="120"/>
      <c r="S24" s="122" t="s">
        <v>506</v>
      </c>
      <c r="T24" s="118"/>
      <c r="U24" s="259">
        <v>1.3</v>
      </c>
      <c r="V24" s="122" t="s">
        <v>101</v>
      </c>
      <c r="W24" s="260">
        <v>25</v>
      </c>
      <c r="X24" s="260">
        <v>16</v>
      </c>
      <c r="Y24" s="260">
        <v>14</v>
      </c>
      <c r="Z24" s="96">
        <v>2</v>
      </c>
      <c r="AA24" s="261">
        <v>4</v>
      </c>
      <c r="AB24" s="262">
        <v>6.0000000000000001E-3</v>
      </c>
      <c r="AC24" s="263">
        <v>56</v>
      </c>
      <c r="AD24" s="264">
        <v>37333</v>
      </c>
      <c r="AE24" s="265">
        <v>3500</v>
      </c>
      <c r="AF24" s="266">
        <v>0.09</v>
      </c>
      <c r="AG24" s="122" t="s">
        <v>893</v>
      </c>
      <c r="AH24" s="267">
        <v>0.41399999999999998</v>
      </c>
      <c r="AI24" s="266">
        <v>0.54</v>
      </c>
      <c r="AJ24" s="266">
        <v>1.93</v>
      </c>
      <c r="AK24" s="121"/>
      <c r="AL24" s="266">
        <v>0</v>
      </c>
      <c r="AM24" s="268">
        <v>0.08</v>
      </c>
      <c r="AN24" s="266">
        <v>0.2</v>
      </c>
      <c r="AO24" s="268">
        <v>5.5E-2</v>
      </c>
      <c r="AP24" s="266">
        <v>0.14000000000000001</v>
      </c>
      <c r="AQ24" s="121"/>
      <c r="AR24" s="266">
        <v>0</v>
      </c>
      <c r="AS24" s="120"/>
      <c r="AT24" s="121"/>
      <c r="AU24" s="266">
        <v>0</v>
      </c>
      <c r="AV24" s="266">
        <v>0.34</v>
      </c>
      <c r="AW24" s="266">
        <v>2.27</v>
      </c>
      <c r="AX24" s="269">
        <v>8.1000000000000003E-2</v>
      </c>
      <c r="AY24" s="259">
        <v>2.4700000000000002</v>
      </c>
      <c r="AZ24" s="118">
        <v>700</v>
      </c>
      <c r="BA24" s="266">
        <v>1589</v>
      </c>
      <c r="BB24" s="266">
        <v>1729</v>
      </c>
    </row>
    <row r="25" spans="1:54">
      <c r="A25" s="92">
        <v>72</v>
      </c>
      <c r="B25" s="118"/>
      <c r="C25" s="118"/>
      <c r="D25" s="118"/>
      <c r="E25" s="122" t="s">
        <v>172</v>
      </c>
      <c r="F25" s="122" t="s">
        <v>156</v>
      </c>
      <c r="G25" s="122" t="s">
        <v>659</v>
      </c>
      <c r="H25" s="276" t="s">
        <v>975</v>
      </c>
      <c r="I25" s="273" t="s">
        <v>1019</v>
      </c>
      <c r="J25" s="122" t="s">
        <v>1017</v>
      </c>
      <c r="K25" s="274" t="s">
        <v>983</v>
      </c>
      <c r="L25" s="274" t="s">
        <v>981</v>
      </c>
      <c r="M25" s="122" t="s">
        <v>685</v>
      </c>
      <c r="N25" s="118" t="s">
        <v>888</v>
      </c>
      <c r="O25" s="118"/>
      <c r="P25" s="275" t="s">
        <v>1011</v>
      </c>
      <c r="Q25" s="275"/>
      <c r="R25" s="120"/>
      <c r="S25" s="122" t="s">
        <v>506</v>
      </c>
      <c r="T25" s="118"/>
      <c r="U25" s="259">
        <v>1.5</v>
      </c>
      <c r="V25" s="122" t="s">
        <v>101</v>
      </c>
      <c r="W25" s="260">
        <v>25</v>
      </c>
      <c r="X25" s="260">
        <v>16</v>
      </c>
      <c r="Y25" s="260">
        <v>16</v>
      </c>
      <c r="Z25" s="96">
        <v>3</v>
      </c>
      <c r="AA25" s="261">
        <v>4</v>
      </c>
      <c r="AB25" s="262">
        <v>6.0000000000000001E-3</v>
      </c>
      <c r="AC25" s="263">
        <v>56</v>
      </c>
      <c r="AD25" s="264">
        <v>37333</v>
      </c>
      <c r="AE25" s="265">
        <v>3500</v>
      </c>
      <c r="AF25" s="266">
        <v>0.09</v>
      </c>
      <c r="AG25" s="122" t="s">
        <v>893</v>
      </c>
      <c r="AH25" s="267">
        <v>0.41399999999999998</v>
      </c>
      <c r="AI25" s="266">
        <v>0.62</v>
      </c>
      <c r="AJ25" s="266">
        <v>2.21</v>
      </c>
      <c r="AK25" s="121"/>
      <c r="AL25" s="266">
        <v>0</v>
      </c>
      <c r="AM25" s="268">
        <v>0.08</v>
      </c>
      <c r="AN25" s="266">
        <v>0.22</v>
      </c>
      <c r="AO25" s="268">
        <v>5.5E-2</v>
      </c>
      <c r="AP25" s="266">
        <v>0.15</v>
      </c>
      <c r="AQ25" s="121"/>
      <c r="AR25" s="266">
        <v>0</v>
      </c>
      <c r="AS25" s="120"/>
      <c r="AT25" s="121"/>
      <c r="AU25" s="266">
        <v>0</v>
      </c>
      <c r="AV25" s="266">
        <v>0.37</v>
      </c>
      <c r="AW25" s="266">
        <v>2.58</v>
      </c>
      <c r="AX25" s="269">
        <v>5.8400000000000001E-2</v>
      </c>
      <c r="AY25" s="259">
        <v>2.74</v>
      </c>
      <c r="AZ25" s="118">
        <v>500</v>
      </c>
      <c r="BA25" s="266">
        <v>1290</v>
      </c>
      <c r="BB25" s="266">
        <v>1370</v>
      </c>
    </row>
    <row r="26" spans="1:54">
      <c r="S26" s="73"/>
    </row>
  </sheetData>
  <sheetProtection insertRows="0" deleteRows="0" sort="0"/>
  <protectedRanges>
    <protectedRange sqref="S26:AW26 R2:V7 S8:Y25 AI2:AX25 AA8:AA25 A8:R26 Z12:Z13 Z18:Z19 Z24:Z25 A2:O7 AF2:AF25 AB2:AD25 W6:Z7" name="Range1"/>
    <protectedRange sqref="Z20:Z23 Z8:Z11 W2:Z5 Z14:Z17" name="Range1_2"/>
    <protectedRange sqref="AE2:AE25" name="Range1_3"/>
    <protectedRange sqref="AG2:AH25" name="Range1_4"/>
  </protectedRanges>
  <phoneticPr fontId="24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BB226CAE-0729-4F78-816A-AB1E83AB41F3}">
          <x14:formula1>
            <xm:f>ValueSelect!$D$2:$D$296</xm:f>
          </x14:formula1>
          <xm:sqref>E2:E25</xm:sqref>
        </x14:dataValidation>
        <x14:dataValidation type="list" allowBlank="1" showInputMessage="1" showErrorMessage="1" xr:uid="{12EC859C-B984-4A37-9A10-C65138758A82}">
          <x14:formula1>
            <xm:f>Data!$S$2:$S$6</xm:f>
          </x14:formula1>
          <xm:sqref>V2:V25</xm:sqref>
        </x14:dataValidation>
        <x14:dataValidation type="list" allowBlank="1" showInputMessage="1" showErrorMessage="1" xr:uid="{967DBF80-5923-4653-BF59-28D4E6B58AF8}">
          <x14:formula1>
            <xm:f>ValueSelect!$E$2:$E$26</xm:f>
          </x14:formula1>
          <xm:sqref>F2:F25</xm:sqref>
        </x14:dataValidation>
        <x14:dataValidation type="list" allowBlank="1" showInputMessage="1" showErrorMessage="1" xr:uid="{3D47D15C-A752-4381-BEB0-85A1AAD75CC1}">
          <x14:formula1>
            <xm:f>ValueSelect!$F$2:$F$10</xm:f>
          </x14:formula1>
          <xm:sqref>G2:G25</xm:sqref>
        </x14:dataValidation>
        <x14:dataValidation type="list" allowBlank="1" showInputMessage="1" showErrorMessage="1" xr:uid="{16507902-C22B-43C3-B29F-ACFC0EA193EE}">
          <x14:formula1>
            <xm:f>Data!$L$2:$L$6</xm:f>
          </x14:formula1>
          <xm:sqref>S2:S26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1194-331F-4E65-A452-A27B67EE7818}">
  <sheetPr>
    <tabColor theme="3" tint="0.89999084444715716"/>
  </sheetPr>
  <dimension ref="A1:HW161"/>
  <sheetViews>
    <sheetView topLeftCell="A148" zoomScale="90" zoomScaleNormal="90" workbookViewId="0">
      <selection activeCell="AC151" sqref="AC151:AC156"/>
    </sheetView>
  </sheetViews>
  <sheetFormatPr defaultColWidth="10.42578125" defaultRowHeight="12.75" outlineLevelCol="2"/>
  <cols>
    <col min="1" max="1" width="33.5703125" style="128" customWidth="1"/>
    <col min="2" max="2" width="26.42578125" style="128" bestFit="1" customWidth="1"/>
    <col min="3" max="3" width="33.5703125" style="134" customWidth="1"/>
    <col min="4" max="4" width="37.42578125" style="128" customWidth="1"/>
    <col min="5" max="6" width="13.140625" style="128" customWidth="1"/>
    <col min="7" max="7" width="15" style="128" customWidth="1"/>
    <col min="8" max="9" width="10.5703125" style="128" customWidth="1" outlineLevel="1"/>
    <col min="10" max="10" width="7.5703125" style="133" customWidth="1" outlineLevel="1" collapsed="1"/>
    <col min="11" max="11" width="6.5703125" style="132" customWidth="1" outlineLevel="2"/>
    <col min="12" max="12" width="8" style="132" customWidth="1" outlineLevel="2"/>
    <col min="13" max="13" width="7.5703125" style="131" customWidth="1" outlineLevel="2"/>
    <col min="14" max="14" width="7.5703125" style="128" customWidth="1" outlineLevel="2"/>
    <col min="15" max="15" width="11" style="129" customWidth="1" outlineLevel="2"/>
    <col min="16" max="16" width="10.42578125" style="129" customWidth="1" outlineLevel="2"/>
    <col min="17" max="17" width="10.42578125" style="128" customWidth="1" outlineLevel="2"/>
    <col min="18" max="18" width="13" style="129" customWidth="1" outlineLevel="1"/>
    <col min="19" max="19" width="8.5703125" style="128" customWidth="1" outlineLevel="2"/>
    <col min="20" max="20" width="13.5703125" style="128" customWidth="1" outlineLevel="2"/>
    <col min="21" max="21" width="10.42578125" style="129" customWidth="1" outlineLevel="1"/>
    <col min="22" max="22" width="8.42578125" style="129" customWidth="1" outlineLevel="1"/>
    <col min="23" max="23" width="9" style="128" customWidth="1" outlineLevel="2"/>
    <col min="24" max="24" width="9.42578125" style="128" customWidth="1" outlineLevel="2"/>
    <col min="25" max="25" width="9.5703125" style="128" customWidth="1" outlineLevel="2"/>
    <col min="26" max="26" width="10.42578125" style="128" customWidth="1" outlineLevel="2"/>
    <col min="27" max="27" width="10.42578125" style="129" customWidth="1" outlineLevel="1"/>
    <col min="28" max="28" width="13.42578125" style="130" customWidth="1" outlineLevel="1"/>
    <col min="29" max="29" width="16.5703125" style="129" customWidth="1" outlineLevel="1"/>
    <col min="30" max="30" width="10.42578125" style="129" customWidth="1" outlineLevel="1"/>
    <col min="31" max="32" width="13.5703125" style="129" bestFit="1" customWidth="1" outlineLevel="1"/>
    <col min="33" max="16384" width="10.42578125" style="128"/>
  </cols>
  <sheetData>
    <row r="1" spans="1:231" s="227" customFormat="1" ht="31.5" customHeight="1" thickBot="1">
      <c r="A1" s="258" t="s">
        <v>881</v>
      </c>
      <c r="B1" s="258"/>
      <c r="C1" s="258"/>
      <c r="D1" s="258"/>
      <c r="E1" s="258"/>
      <c r="F1" s="258"/>
      <c r="G1" s="258"/>
      <c r="H1" s="258"/>
      <c r="I1" s="258"/>
      <c r="J1" s="257"/>
      <c r="K1" s="257"/>
      <c r="L1" s="257"/>
      <c r="M1" s="256"/>
      <c r="W1" s="233"/>
      <c r="AM1" s="230"/>
      <c r="AP1" s="229"/>
      <c r="AQ1" s="229"/>
      <c r="AR1" s="229"/>
      <c r="GF1" s="228"/>
      <c r="HW1" s="230"/>
    </row>
    <row r="2" spans="1:231" s="227" customFormat="1" ht="22.5" customHeight="1">
      <c r="A2" s="255" t="s">
        <v>18</v>
      </c>
      <c r="B2" s="253" t="s">
        <v>880</v>
      </c>
      <c r="C2" s="254" t="s">
        <v>19</v>
      </c>
      <c r="D2" s="253" t="s">
        <v>510</v>
      </c>
      <c r="E2" s="299" t="s">
        <v>23</v>
      </c>
      <c r="F2" s="300"/>
      <c r="G2" s="300"/>
      <c r="H2" s="301"/>
      <c r="I2" s="308" t="s">
        <v>36</v>
      </c>
      <c r="J2" s="308"/>
      <c r="K2" s="309" t="s">
        <v>24</v>
      </c>
      <c r="L2" s="309"/>
      <c r="M2" s="310" t="s">
        <v>512</v>
      </c>
      <c r="N2" s="311"/>
      <c r="P2" s="245" t="s">
        <v>772</v>
      </c>
      <c r="Q2" s="234"/>
      <c r="W2" s="233"/>
      <c r="AA2" s="229"/>
      <c r="AB2" s="229"/>
      <c r="AC2" s="243"/>
      <c r="AF2" s="243"/>
      <c r="AG2" s="243"/>
      <c r="AH2" s="243"/>
      <c r="AM2" s="230"/>
      <c r="AP2" s="229"/>
      <c r="AQ2" s="229"/>
      <c r="AR2" s="229"/>
      <c r="DP2" s="252" t="s">
        <v>879</v>
      </c>
      <c r="DQ2" s="252" t="s">
        <v>878</v>
      </c>
      <c r="DR2" s="252" t="s">
        <v>877</v>
      </c>
      <c r="DS2" s="252" t="s">
        <v>876</v>
      </c>
      <c r="DT2" s="252" t="s">
        <v>875</v>
      </c>
      <c r="DU2" s="252" t="s">
        <v>874</v>
      </c>
      <c r="DV2" s="252" t="s">
        <v>873</v>
      </c>
      <c r="DW2" s="252" t="s">
        <v>872</v>
      </c>
      <c r="DX2" s="252" t="s">
        <v>871</v>
      </c>
      <c r="DY2" s="252" t="s">
        <v>870</v>
      </c>
      <c r="DZ2" s="252" t="s">
        <v>869</v>
      </c>
      <c r="EA2" s="252" t="s">
        <v>510</v>
      </c>
      <c r="EB2" s="252" t="s">
        <v>868</v>
      </c>
      <c r="EC2" s="252" t="s">
        <v>867</v>
      </c>
      <c r="ED2" s="252" t="s">
        <v>866</v>
      </c>
      <c r="EE2" s="228" t="s">
        <v>865</v>
      </c>
      <c r="EF2" s="228" t="s">
        <v>864</v>
      </c>
      <c r="EG2" s="228" t="s">
        <v>863</v>
      </c>
      <c r="EH2" s="228" t="s">
        <v>862</v>
      </c>
      <c r="EI2" s="228" t="s">
        <v>861</v>
      </c>
      <c r="EJ2" s="228" t="s">
        <v>860</v>
      </c>
      <c r="EK2" s="228" t="s">
        <v>859</v>
      </c>
      <c r="EL2" s="228" t="s">
        <v>858</v>
      </c>
      <c r="EM2" s="228" t="s">
        <v>857</v>
      </c>
      <c r="EN2" s="228" t="s">
        <v>856</v>
      </c>
      <c r="EO2" s="228" t="s">
        <v>855</v>
      </c>
      <c r="EP2" s="228" t="s">
        <v>95</v>
      </c>
      <c r="EQ2" s="228" t="s">
        <v>854</v>
      </c>
      <c r="ER2" s="228" t="s">
        <v>853</v>
      </c>
      <c r="ES2" s="228" t="s">
        <v>852</v>
      </c>
      <c r="ET2" s="228" t="s">
        <v>851</v>
      </c>
      <c r="EU2" s="228" t="s">
        <v>850</v>
      </c>
      <c r="EV2" s="228" t="s">
        <v>849</v>
      </c>
      <c r="EW2" s="228" t="s">
        <v>848</v>
      </c>
      <c r="EX2" s="228" t="s">
        <v>96</v>
      </c>
      <c r="EY2" s="228" t="s">
        <v>847</v>
      </c>
      <c r="EZ2" s="228" t="s">
        <v>846</v>
      </c>
      <c r="FA2" s="228" t="s">
        <v>845</v>
      </c>
      <c r="FB2" s="228" t="s">
        <v>844</v>
      </c>
      <c r="FC2" s="228" t="s">
        <v>843</v>
      </c>
      <c r="FD2" s="228" t="s">
        <v>842</v>
      </c>
      <c r="FE2" s="228" t="s">
        <v>841</v>
      </c>
      <c r="FF2" s="228" t="s">
        <v>840</v>
      </c>
      <c r="FG2" s="228" t="s">
        <v>839</v>
      </c>
      <c r="FH2" s="228" t="s">
        <v>838</v>
      </c>
      <c r="FI2" s="228" t="s">
        <v>97</v>
      </c>
      <c r="FJ2" s="228" t="s">
        <v>837</v>
      </c>
      <c r="FK2" s="228" t="s">
        <v>836</v>
      </c>
      <c r="FL2" s="228" t="s">
        <v>835</v>
      </c>
      <c r="FM2" s="228" t="s">
        <v>834</v>
      </c>
      <c r="FN2" s="228" t="s">
        <v>797</v>
      </c>
      <c r="FO2" s="228" t="s">
        <v>833</v>
      </c>
      <c r="FP2" s="228" t="s">
        <v>832</v>
      </c>
      <c r="FQ2" s="228" t="s">
        <v>831</v>
      </c>
      <c r="FR2" s="228" t="s">
        <v>830</v>
      </c>
      <c r="FS2" s="228" t="s">
        <v>829</v>
      </c>
      <c r="FT2" s="228" t="s">
        <v>828</v>
      </c>
      <c r="FU2" s="228" t="s">
        <v>784</v>
      </c>
      <c r="FV2" s="228" t="s">
        <v>827</v>
      </c>
      <c r="FW2" s="228" t="s">
        <v>826</v>
      </c>
      <c r="FX2" s="228" t="s">
        <v>825</v>
      </c>
      <c r="FY2" s="228" t="s">
        <v>824</v>
      </c>
      <c r="FZ2" s="228" t="s">
        <v>823</v>
      </c>
      <c r="GA2" s="228" t="s">
        <v>822</v>
      </c>
      <c r="GB2" s="228" t="s">
        <v>581</v>
      </c>
      <c r="GC2" s="228" t="s">
        <v>821</v>
      </c>
      <c r="GD2" s="228" t="s">
        <v>820</v>
      </c>
      <c r="GE2" s="228" t="s">
        <v>819</v>
      </c>
    </row>
    <row r="3" spans="1:231" s="227" customFormat="1" ht="22.5" customHeight="1">
      <c r="A3" s="249" t="s">
        <v>3</v>
      </c>
      <c r="B3" s="246" t="s">
        <v>818</v>
      </c>
      <c r="C3" s="248" t="s">
        <v>22</v>
      </c>
      <c r="D3" s="251" t="str">
        <f>B2&amp;" "&amp;B3&amp;" 90gsm Solid Poly Satin"&amp;"Sheet Set"</f>
        <v>Home Goods Beautyrest Platinum 90gsm Solid Poly SatinSheet Set</v>
      </c>
      <c r="E3" s="302" t="s">
        <v>34</v>
      </c>
      <c r="F3" s="303"/>
      <c r="G3" s="303"/>
      <c r="H3" s="304"/>
      <c r="I3" s="294" t="s">
        <v>2</v>
      </c>
      <c r="J3" s="294"/>
      <c r="K3" s="295" t="s">
        <v>35</v>
      </c>
      <c r="L3" s="295"/>
      <c r="M3" s="297" t="s">
        <v>513</v>
      </c>
      <c r="N3" s="298"/>
      <c r="P3" s="245" t="s">
        <v>769</v>
      </c>
      <c r="W3" s="233"/>
      <c r="AA3" s="229"/>
      <c r="AB3" s="229"/>
      <c r="AC3" s="243"/>
      <c r="AF3" s="243"/>
      <c r="AG3" s="243"/>
      <c r="AH3" s="243"/>
      <c r="AM3" s="230"/>
      <c r="AP3" s="229"/>
      <c r="AQ3" s="229"/>
      <c r="AR3" s="229"/>
      <c r="DP3" s="227" t="s">
        <v>817</v>
      </c>
      <c r="DQ3" s="227" t="s">
        <v>816</v>
      </c>
      <c r="DR3" s="227" t="s">
        <v>772</v>
      </c>
      <c r="DS3" s="227" t="s">
        <v>772</v>
      </c>
      <c r="DT3" s="227" t="s">
        <v>816</v>
      </c>
      <c r="DU3" s="227" t="s">
        <v>772</v>
      </c>
      <c r="DV3" s="227" t="s">
        <v>817</v>
      </c>
      <c r="DW3" s="227" t="s">
        <v>816</v>
      </c>
      <c r="DX3" s="227" t="s">
        <v>816</v>
      </c>
      <c r="DY3" s="227" t="s">
        <v>772</v>
      </c>
      <c r="DZ3" s="227" t="s">
        <v>816</v>
      </c>
      <c r="EA3" s="227" t="s">
        <v>772</v>
      </c>
      <c r="EB3" s="227" t="s">
        <v>816</v>
      </c>
      <c r="EC3" s="227" t="s">
        <v>816</v>
      </c>
      <c r="ED3" s="227" t="s">
        <v>772</v>
      </c>
      <c r="EE3" s="228" t="s">
        <v>815</v>
      </c>
      <c r="EF3" s="228" t="s">
        <v>736</v>
      </c>
      <c r="EG3" s="228" t="s">
        <v>814</v>
      </c>
      <c r="EH3" s="228" t="s">
        <v>813</v>
      </c>
      <c r="EI3" s="228" t="s">
        <v>565</v>
      </c>
      <c r="EJ3" s="228" t="s">
        <v>566</v>
      </c>
      <c r="EK3" s="228" t="s">
        <v>812</v>
      </c>
      <c r="EL3" s="228" t="s">
        <v>567</v>
      </c>
      <c r="EM3" s="228" t="s">
        <v>811</v>
      </c>
      <c r="EN3" s="228" t="s">
        <v>810</v>
      </c>
      <c r="EO3" s="228" t="s">
        <v>809</v>
      </c>
      <c r="EP3" s="228" t="s">
        <v>808</v>
      </c>
      <c r="EQ3" s="228" t="s">
        <v>807</v>
      </c>
      <c r="ER3" s="228" t="s">
        <v>806</v>
      </c>
      <c r="ES3" s="228" t="s">
        <v>805</v>
      </c>
      <c r="ET3" s="228" t="s">
        <v>804</v>
      </c>
      <c r="EU3" s="228" t="s">
        <v>412</v>
      </c>
      <c r="EV3" s="228" t="s">
        <v>803</v>
      </c>
      <c r="EW3" s="228" t="s">
        <v>802</v>
      </c>
      <c r="EX3" s="228" t="s">
        <v>801</v>
      </c>
      <c r="EY3" s="228" t="s">
        <v>800</v>
      </c>
      <c r="EZ3" s="228" t="s">
        <v>414</v>
      </c>
      <c r="FA3" s="228" t="s">
        <v>799</v>
      </c>
      <c r="FB3" s="228" t="s">
        <v>798</v>
      </c>
      <c r="FC3" s="228" t="s">
        <v>797</v>
      </c>
      <c r="FD3" s="228" t="s">
        <v>796</v>
      </c>
      <c r="FE3" s="228" t="s">
        <v>795</v>
      </c>
      <c r="FF3" s="228" t="s">
        <v>794</v>
      </c>
      <c r="FG3" s="228" t="s">
        <v>793</v>
      </c>
      <c r="FH3" s="228" t="s">
        <v>792</v>
      </c>
      <c r="FI3" s="228" t="s">
        <v>791</v>
      </c>
      <c r="FJ3" s="228" t="s">
        <v>790</v>
      </c>
      <c r="FK3" s="228" t="s">
        <v>789</v>
      </c>
      <c r="FL3" s="228" t="s">
        <v>788</v>
      </c>
      <c r="FM3" s="228" t="s">
        <v>787</v>
      </c>
      <c r="FN3" s="228" t="s">
        <v>786</v>
      </c>
      <c r="FO3" s="227" t="s">
        <v>785</v>
      </c>
      <c r="FP3" s="228" t="s">
        <v>784</v>
      </c>
      <c r="FQ3" s="228" t="s">
        <v>783</v>
      </c>
      <c r="FR3" s="228" t="s">
        <v>782</v>
      </c>
      <c r="FS3" s="228" t="s">
        <v>568</v>
      </c>
      <c r="FT3" s="228" t="s">
        <v>781</v>
      </c>
      <c r="FU3" s="228" t="s">
        <v>780</v>
      </c>
      <c r="FV3" s="228" t="s">
        <v>779</v>
      </c>
      <c r="FW3" s="228" t="s">
        <v>778</v>
      </c>
      <c r="FX3" s="228" t="s">
        <v>777</v>
      </c>
      <c r="FY3" s="228" t="s">
        <v>776</v>
      </c>
      <c r="FZ3" s="228" t="s">
        <v>775</v>
      </c>
      <c r="GA3" s="228" t="s">
        <v>774</v>
      </c>
      <c r="GB3" s="228" t="s">
        <v>570</v>
      </c>
      <c r="GC3" s="228" t="s">
        <v>773</v>
      </c>
    </row>
    <row r="4" spans="1:231" s="227" customFormat="1" ht="22.5" customHeight="1">
      <c r="A4" s="249" t="s">
        <v>20</v>
      </c>
      <c r="B4" s="246" t="s">
        <v>170</v>
      </c>
      <c r="C4" s="248" t="s">
        <v>64</v>
      </c>
      <c r="D4" s="246" t="s">
        <v>772</v>
      </c>
      <c r="E4" s="302" t="s">
        <v>43</v>
      </c>
      <c r="F4" s="303"/>
      <c r="G4" s="303"/>
      <c r="H4" s="304"/>
      <c r="I4" s="294" t="s">
        <v>59</v>
      </c>
      <c r="J4" s="294"/>
      <c r="K4" s="295" t="s">
        <v>44</v>
      </c>
      <c r="L4" s="295"/>
      <c r="M4" s="294" t="s">
        <v>99</v>
      </c>
      <c r="N4" s="296"/>
      <c r="P4" s="245" t="s">
        <v>738</v>
      </c>
      <c r="Q4" s="250"/>
      <c r="W4" s="233"/>
      <c r="AA4" s="232"/>
      <c r="AB4" s="232"/>
      <c r="AC4" s="231"/>
      <c r="AD4" s="231"/>
      <c r="AE4" s="231"/>
      <c r="AF4" s="231"/>
      <c r="AG4" s="231"/>
      <c r="AH4" s="231"/>
      <c r="AM4" s="230"/>
      <c r="AP4" s="229"/>
      <c r="AQ4" s="229"/>
      <c r="AR4" s="229"/>
      <c r="DP4" s="227" t="s">
        <v>771</v>
      </c>
      <c r="DQ4" s="227" t="s">
        <v>770</v>
      </c>
      <c r="DR4" s="227" t="s">
        <v>769</v>
      </c>
      <c r="DS4" s="227" t="s">
        <v>769</v>
      </c>
      <c r="DT4" s="227" t="s">
        <v>770</v>
      </c>
      <c r="DU4" s="227" t="s">
        <v>769</v>
      </c>
      <c r="DV4" s="227" t="s">
        <v>771</v>
      </c>
      <c r="DW4" s="227" t="s">
        <v>770</v>
      </c>
      <c r="DX4" s="227" t="s">
        <v>770</v>
      </c>
      <c r="DY4" s="227" t="s">
        <v>769</v>
      </c>
      <c r="DZ4" s="227" t="s">
        <v>770</v>
      </c>
      <c r="EA4" s="227" t="s">
        <v>769</v>
      </c>
      <c r="EB4" s="227" t="s">
        <v>770</v>
      </c>
      <c r="EC4" s="227" t="s">
        <v>770</v>
      </c>
      <c r="ED4" s="227" t="s">
        <v>769</v>
      </c>
      <c r="EE4" s="228" t="s">
        <v>36</v>
      </c>
      <c r="EF4" s="228" t="s">
        <v>37</v>
      </c>
      <c r="EH4" s="227" t="s">
        <v>343</v>
      </c>
      <c r="EI4" s="227" t="s">
        <v>159</v>
      </c>
      <c r="EJ4" s="227" t="s">
        <v>768</v>
      </c>
      <c r="EK4" s="227" t="s">
        <v>171</v>
      </c>
      <c r="EL4" s="228" t="s">
        <v>767</v>
      </c>
      <c r="EM4" s="227" t="s">
        <v>766</v>
      </c>
      <c r="EN4" s="227" t="s">
        <v>170</v>
      </c>
      <c r="EO4" s="227" t="s">
        <v>198</v>
      </c>
      <c r="EP4" s="227" t="s">
        <v>765</v>
      </c>
      <c r="EQ4" s="227" t="s">
        <v>764</v>
      </c>
      <c r="ER4" s="227" t="s">
        <v>763</v>
      </c>
      <c r="ES4" s="227" t="s">
        <v>762</v>
      </c>
      <c r="ET4" s="227" t="s">
        <v>761</v>
      </c>
      <c r="EU4" s="227" t="s">
        <v>760</v>
      </c>
      <c r="EV4" s="227" t="s">
        <v>759</v>
      </c>
      <c r="EW4" s="227" t="s">
        <v>758</v>
      </c>
      <c r="EX4" s="227" t="s">
        <v>757</v>
      </c>
      <c r="EY4" s="227" t="s">
        <v>756</v>
      </c>
      <c r="EZ4" s="227" t="s">
        <v>755</v>
      </c>
      <c r="FA4" s="227" t="s">
        <v>227</v>
      </c>
      <c r="FB4" s="227" t="s">
        <v>509</v>
      </c>
      <c r="FC4" s="227" t="s">
        <v>754</v>
      </c>
      <c r="FD4" s="227" t="s">
        <v>753</v>
      </c>
      <c r="FE4" s="227" t="s">
        <v>752</v>
      </c>
      <c r="FF4" s="227" t="s">
        <v>263</v>
      </c>
      <c r="FG4" s="227" t="s">
        <v>114</v>
      </c>
      <c r="FH4" s="227" t="s">
        <v>751</v>
      </c>
      <c r="FI4" s="227" t="s">
        <v>271</v>
      </c>
      <c r="FJ4" s="227" t="s">
        <v>750</v>
      </c>
      <c r="FK4" s="227" t="s">
        <v>749</v>
      </c>
      <c r="FL4" s="227" t="s">
        <v>748</v>
      </c>
      <c r="FM4" s="227" t="s">
        <v>747</v>
      </c>
      <c r="FN4" s="227" t="s">
        <v>746</v>
      </c>
      <c r="FO4" s="227" t="s">
        <v>745</v>
      </c>
      <c r="FP4" s="227" t="s">
        <v>744</v>
      </c>
      <c r="FQ4" s="227" t="s">
        <v>296</v>
      </c>
      <c r="FR4" s="227" t="s">
        <v>743</v>
      </c>
      <c r="FS4" s="227" t="s">
        <v>742</v>
      </c>
      <c r="FT4" s="227" t="s">
        <v>741</v>
      </c>
      <c r="FU4" s="227" t="s">
        <v>311</v>
      </c>
      <c r="FV4" s="227" t="s">
        <v>340</v>
      </c>
    </row>
    <row r="5" spans="1:231" s="227" customFormat="1" ht="22.5" customHeight="1">
      <c r="A5" s="249" t="s">
        <v>62</v>
      </c>
      <c r="B5" s="246"/>
      <c r="C5" s="248" t="s">
        <v>63</v>
      </c>
      <c r="D5" s="247">
        <f>AE158</f>
        <v>517099</v>
      </c>
      <c r="E5" s="302" t="s">
        <v>46</v>
      </c>
      <c r="F5" s="303"/>
      <c r="G5" s="303"/>
      <c r="H5" s="304"/>
      <c r="I5" s="294" t="s">
        <v>95</v>
      </c>
      <c r="J5" s="294"/>
      <c r="K5" s="295" t="s">
        <v>47</v>
      </c>
      <c r="L5" s="295"/>
      <c r="M5" s="297" t="s">
        <v>1</v>
      </c>
      <c r="N5" s="298"/>
      <c r="P5" s="245" t="s">
        <v>733</v>
      </c>
      <c r="Q5" s="244"/>
      <c r="W5" s="233"/>
      <c r="AA5" s="229"/>
      <c r="AB5" s="229"/>
      <c r="AC5" s="243"/>
      <c r="AF5" s="243"/>
      <c r="AG5" s="243"/>
      <c r="AH5" s="243"/>
      <c r="AM5" s="230"/>
      <c r="AP5" s="229"/>
      <c r="AQ5" s="229"/>
      <c r="AR5" s="229"/>
      <c r="DP5" s="227" t="s">
        <v>740</v>
      </c>
      <c r="DQ5" s="227" t="s">
        <v>739</v>
      </c>
      <c r="DR5" s="227" t="s">
        <v>738</v>
      </c>
      <c r="DS5" s="227" t="s">
        <v>738</v>
      </c>
      <c r="DT5" s="227" t="s">
        <v>739</v>
      </c>
      <c r="DU5" s="227" t="s">
        <v>738</v>
      </c>
      <c r="DV5" s="227" t="s">
        <v>740</v>
      </c>
      <c r="DW5" s="227" t="s">
        <v>739</v>
      </c>
      <c r="DX5" s="227" t="s">
        <v>739</v>
      </c>
      <c r="DY5" s="227" t="s">
        <v>738</v>
      </c>
      <c r="DZ5" s="227" t="s">
        <v>739</v>
      </c>
      <c r="EA5" s="227" t="s">
        <v>738</v>
      </c>
      <c r="EB5" s="227" t="s">
        <v>739</v>
      </c>
      <c r="EC5" s="227" t="s">
        <v>739</v>
      </c>
      <c r="ED5" s="227" t="s">
        <v>738</v>
      </c>
      <c r="EE5" s="241" t="s">
        <v>48</v>
      </c>
      <c r="EF5" s="241" t="s">
        <v>49</v>
      </c>
      <c r="EG5" s="242" t="s">
        <v>2</v>
      </c>
      <c r="EH5" s="241" t="s">
        <v>737</v>
      </c>
      <c r="EI5" s="240"/>
      <c r="EJ5" s="228" t="s">
        <v>0</v>
      </c>
      <c r="EK5" s="228" t="s">
        <v>1</v>
      </c>
      <c r="EL5" s="227" t="s">
        <v>99</v>
      </c>
      <c r="EM5" s="227" t="s">
        <v>100</v>
      </c>
      <c r="EN5" s="227" t="s">
        <v>76</v>
      </c>
      <c r="EO5" s="227" t="s">
        <v>77</v>
      </c>
    </row>
    <row r="6" spans="1:231" s="227" customFormat="1" ht="22.5" customHeight="1" thickBot="1">
      <c r="A6" s="239" t="s">
        <v>66</v>
      </c>
      <c r="B6" s="236" t="s">
        <v>1</v>
      </c>
      <c r="C6" s="238" t="s">
        <v>65</v>
      </c>
      <c r="D6" s="237">
        <v>45953</v>
      </c>
      <c r="E6" s="305" t="s">
        <v>52</v>
      </c>
      <c r="F6" s="306"/>
      <c r="G6" s="306"/>
      <c r="H6" s="307"/>
      <c r="I6" s="290" t="s">
        <v>736</v>
      </c>
      <c r="J6" s="290"/>
      <c r="K6" s="291" t="s">
        <v>53</v>
      </c>
      <c r="L6" s="291"/>
      <c r="M6" s="292"/>
      <c r="N6" s="293"/>
      <c r="P6" s="235"/>
      <c r="Q6" s="234"/>
      <c r="W6" s="233"/>
      <c r="AA6" s="232"/>
      <c r="AB6" s="232"/>
      <c r="AC6" s="231"/>
      <c r="AD6" s="231"/>
      <c r="AE6" s="231"/>
      <c r="AF6" s="231"/>
      <c r="AG6" s="231"/>
      <c r="AH6" s="231"/>
      <c r="AM6" s="230"/>
      <c r="AP6" s="229"/>
      <c r="AQ6" s="229"/>
      <c r="AR6" s="229"/>
      <c r="DP6" s="227" t="s">
        <v>735</v>
      </c>
      <c r="DQ6" s="227" t="s">
        <v>734</v>
      </c>
      <c r="DR6" s="227" t="s">
        <v>733</v>
      </c>
      <c r="DS6" s="227" t="s">
        <v>733</v>
      </c>
      <c r="DT6" s="227" t="s">
        <v>734</v>
      </c>
      <c r="DU6" s="227" t="s">
        <v>733</v>
      </c>
      <c r="DV6" s="227" t="s">
        <v>735</v>
      </c>
      <c r="DW6" s="227" t="s">
        <v>734</v>
      </c>
      <c r="DX6" s="227" t="s">
        <v>734</v>
      </c>
      <c r="DY6" s="227" t="s">
        <v>733</v>
      </c>
      <c r="DZ6" s="227" t="s">
        <v>734</v>
      </c>
      <c r="EA6" s="227" t="s">
        <v>733</v>
      </c>
      <c r="EB6" s="227" t="s">
        <v>734</v>
      </c>
      <c r="EC6" s="227" t="s">
        <v>734</v>
      </c>
      <c r="ED6" s="227" t="s">
        <v>733</v>
      </c>
      <c r="EE6" s="228" t="s">
        <v>54</v>
      </c>
      <c r="EF6" s="228" t="s">
        <v>55</v>
      </c>
      <c r="EG6" s="228" t="s">
        <v>56</v>
      </c>
      <c r="EH6" s="228" t="s">
        <v>408</v>
      </c>
      <c r="EI6" s="228" t="s">
        <v>409</v>
      </c>
      <c r="EJ6" s="227" t="s">
        <v>59</v>
      </c>
      <c r="EK6" s="228" t="s">
        <v>410</v>
      </c>
      <c r="EL6" s="228" t="s">
        <v>411</v>
      </c>
    </row>
    <row r="7" spans="1:231" s="223" customFormat="1" ht="22.5" customHeight="1">
      <c r="A7" s="226"/>
      <c r="B7" s="226"/>
      <c r="J7" s="225"/>
      <c r="K7" s="225"/>
      <c r="L7" s="225"/>
      <c r="M7" s="224"/>
    </row>
    <row r="8" spans="1:231" ht="14.25" customHeight="1">
      <c r="A8" s="312" t="s">
        <v>732</v>
      </c>
      <c r="B8" s="314" t="s">
        <v>616</v>
      </c>
      <c r="C8" s="289" t="s">
        <v>731</v>
      </c>
      <c r="D8" s="289" t="s">
        <v>730</v>
      </c>
      <c r="E8" s="289" t="s">
        <v>620</v>
      </c>
      <c r="F8" s="289" t="s">
        <v>729</v>
      </c>
      <c r="G8" s="289" t="s">
        <v>728</v>
      </c>
      <c r="H8" s="315" t="s">
        <v>35</v>
      </c>
      <c r="I8" s="315" t="s">
        <v>727</v>
      </c>
      <c r="J8" s="316" t="s">
        <v>726</v>
      </c>
      <c r="K8" s="316"/>
      <c r="L8" s="316"/>
      <c r="M8" s="316"/>
      <c r="N8" s="316"/>
      <c r="O8" s="316"/>
      <c r="P8" s="316"/>
      <c r="Q8" s="316"/>
      <c r="R8" s="316" t="s">
        <v>610</v>
      </c>
      <c r="S8" s="316"/>
      <c r="T8" s="316"/>
      <c r="U8" s="315" t="s">
        <v>638</v>
      </c>
      <c r="V8" s="222" t="s">
        <v>725</v>
      </c>
      <c r="W8" s="222"/>
      <c r="X8" s="222"/>
      <c r="Y8" s="222"/>
      <c r="Z8" s="315" t="s">
        <v>647</v>
      </c>
      <c r="AA8" s="315" t="s">
        <v>724</v>
      </c>
      <c r="AB8" s="319" t="s">
        <v>723</v>
      </c>
      <c r="AC8" s="320" t="s">
        <v>722</v>
      </c>
      <c r="AD8" s="315" t="s">
        <v>721</v>
      </c>
      <c r="AE8" s="315" t="s">
        <v>651</v>
      </c>
      <c r="AF8" s="315" t="s">
        <v>720</v>
      </c>
    </row>
    <row r="9" spans="1:231" ht="14.25" customHeight="1">
      <c r="A9" s="313"/>
      <c r="B9" s="289"/>
      <c r="C9" s="289"/>
      <c r="D9" s="289"/>
      <c r="E9" s="289"/>
      <c r="F9" s="289"/>
      <c r="G9" s="289"/>
      <c r="H9" s="315"/>
      <c r="I9" s="315"/>
      <c r="J9" s="317" t="s">
        <v>719</v>
      </c>
      <c r="K9" s="317"/>
      <c r="L9" s="317"/>
      <c r="M9" s="321" t="s">
        <v>718</v>
      </c>
      <c r="N9" s="315" t="s">
        <v>717</v>
      </c>
      <c r="O9" s="315" t="s">
        <v>716</v>
      </c>
      <c r="P9" s="318" t="s">
        <v>715</v>
      </c>
      <c r="Q9" s="315" t="s">
        <v>714</v>
      </c>
      <c r="R9" s="289" t="s">
        <v>713</v>
      </c>
      <c r="S9" s="289" t="s">
        <v>636</v>
      </c>
      <c r="T9" s="315" t="s">
        <v>712</v>
      </c>
      <c r="U9" s="315"/>
      <c r="V9" s="221" t="s">
        <v>711</v>
      </c>
      <c r="W9" s="220" t="s">
        <v>710</v>
      </c>
      <c r="X9" s="216" t="s">
        <v>709</v>
      </c>
      <c r="Y9" s="216" t="s">
        <v>708</v>
      </c>
      <c r="Z9" s="315"/>
      <c r="AA9" s="315"/>
      <c r="AB9" s="319"/>
      <c r="AC9" s="320"/>
      <c r="AD9" s="315"/>
      <c r="AE9" s="315"/>
      <c r="AF9" s="315"/>
    </row>
    <row r="10" spans="1:231" s="134" customFormat="1" ht="14.25" customHeight="1">
      <c r="A10" s="313"/>
      <c r="B10" s="289"/>
      <c r="C10" s="289"/>
      <c r="D10" s="289"/>
      <c r="E10" s="289"/>
      <c r="F10" s="289"/>
      <c r="G10" s="289"/>
      <c r="H10" s="315"/>
      <c r="I10" s="315"/>
      <c r="J10" s="219" t="s">
        <v>707</v>
      </c>
      <c r="K10" s="219" t="s">
        <v>706</v>
      </c>
      <c r="L10" s="219" t="s">
        <v>705</v>
      </c>
      <c r="M10" s="321"/>
      <c r="N10" s="315"/>
      <c r="O10" s="315"/>
      <c r="P10" s="314"/>
      <c r="Q10" s="315"/>
      <c r="R10" s="289"/>
      <c r="S10" s="289"/>
      <c r="T10" s="315"/>
      <c r="U10" s="315"/>
      <c r="V10" s="214">
        <v>0.03</v>
      </c>
      <c r="W10" s="215">
        <v>0.01</v>
      </c>
      <c r="X10" s="214">
        <v>5.5E-2</v>
      </c>
      <c r="Y10" s="213">
        <v>0.08</v>
      </c>
      <c r="Z10" s="315"/>
      <c r="AA10" s="315"/>
      <c r="AB10" s="319"/>
      <c r="AC10" s="320"/>
      <c r="AD10" s="315"/>
      <c r="AE10" s="315"/>
      <c r="AF10" s="315"/>
    </row>
    <row r="11" spans="1:231" s="134" customFormat="1" ht="24.6" customHeight="1">
      <c r="A11" s="207" t="s">
        <v>969</v>
      </c>
      <c r="B11" s="206"/>
      <c r="C11" s="206"/>
      <c r="D11" s="205"/>
      <c r="E11" s="216"/>
      <c r="F11" s="216"/>
      <c r="G11" s="216"/>
      <c r="H11" s="210"/>
      <c r="I11" s="210"/>
      <c r="J11" s="219"/>
      <c r="K11" s="219"/>
      <c r="L11" s="219"/>
      <c r="M11" s="218"/>
      <c r="N11" s="210"/>
      <c r="O11" s="210"/>
      <c r="P11" s="217"/>
      <c r="Q11" s="210"/>
      <c r="R11" s="216"/>
      <c r="S11" s="216"/>
      <c r="T11" s="210"/>
      <c r="U11" s="210"/>
      <c r="V11" s="214"/>
      <c r="W11" s="215"/>
      <c r="X11" s="214"/>
      <c r="Y11" s="213"/>
      <c r="Z11" s="210"/>
      <c r="AA11" s="210"/>
      <c r="AB11" s="212"/>
      <c r="AC11" s="211"/>
      <c r="AD11" s="210"/>
      <c r="AE11" s="210"/>
      <c r="AF11" s="210"/>
    </row>
    <row r="12" spans="1:231" s="156" customFormat="1" ht="29.1" customHeight="1">
      <c r="A12" s="175" t="s">
        <v>883</v>
      </c>
      <c r="B12" s="174"/>
      <c r="C12" s="174"/>
      <c r="D12" s="173"/>
      <c r="E12" s="173"/>
      <c r="F12" s="173"/>
      <c r="G12" s="173"/>
      <c r="H12" s="209"/>
      <c r="I12" s="208"/>
      <c r="J12" s="172"/>
      <c r="K12" s="172"/>
      <c r="L12" s="172"/>
      <c r="M12" s="171"/>
      <c r="N12" s="170"/>
      <c r="O12" s="169"/>
      <c r="P12" s="168"/>
      <c r="Q12" s="167"/>
      <c r="R12" s="166"/>
      <c r="S12" s="165"/>
      <c r="T12" s="164"/>
      <c r="U12" s="164"/>
      <c r="V12" s="163"/>
      <c r="W12" s="162"/>
      <c r="X12" s="161"/>
      <c r="Y12" s="160"/>
      <c r="Z12" s="159"/>
      <c r="AA12" s="157"/>
      <c r="AB12" s="158"/>
      <c r="AC12" s="140"/>
      <c r="AD12" s="157"/>
      <c r="AE12" s="157"/>
      <c r="AF12" s="157"/>
    </row>
    <row r="13" spans="1:231" ht="35.1" customHeight="1">
      <c r="A13" s="279" t="str">
        <f>A12</f>
        <v>Beautyrest Platinum Brand -- 6 piece set -- Solid 90gsm Polyester Satin Sheet Set</v>
      </c>
      <c r="B13" s="279" t="s">
        <v>882</v>
      </c>
      <c r="C13" s="279" t="s">
        <v>884</v>
      </c>
      <c r="D13" s="155" t="s">
        <v>691</v>
      </c>
      <c r="E13" s="286" t="s">
        <v>700</v>
      </c>
      <c r="F13" s="270" t="s">
        <v>894</v>
      </c>
      <c r="G13" s="270" t="s">
        <v>895</v>
      </c>
      <c r="H13" s="153"/>
      <c r="I13" s="153">
        <f>'[4]CHN 04-09-2025'!G2</f>
        <v>4.1100000000000003</v>
      </c>
      <c r="J13" s="152">
        <v>30</v>
      </c>
      <c r="K13" s="152">
        <v>25</v>
      </c>
      <c r="L13" s="152">
        <v>14</v>
      </c>
      <c r="M13" s="151">
        <v>2</v>
      </c>
      <c r="N13" s="150">
        <f t="shared" ref="N13:N18" si="0">J13*K13*L13/1000000/M13</f>
        <v>5.3E-3</v>
      </c>
      <c r="O13" s="149">
        <f t="shared" ref="O13:O18" si="1">56/N13</f>
        <v>10566</v>
      </c>
      <c r="P13" s="148">
        <v>3500</v>
      </c>
      <c r="Q13" s="145">
        <f t="shared" ref="Q13:Q18" si="2">P13/O13</f>
        <v>0.33</v>
      </c>
      <c r="R13" s="147" t="s">
        <v>687</v>
      </c>
      <c r="S13" s="146">
        <v>0.41399999999999998</v>
      </c>
      <c r="T13" s="145">
        <f t="shared" ref="T13:T18" si="3">I13*S13</f>
        <v>1.7</v>
      </c>
      <c r="U13" s="145">
        <f t="shared" ref="U13:U18" si="4">T13+Q13+I13</f>
        <v>6.14</v>
      </c>
      <c r="V13" s="144"/>
      <c r="W13" s="144"/>
      <c r="X13" s="143">
        <f t="shared" ref="X13:X18" si="5">AC13*$X$10</f>
        <v>0.45</v>
      </c>
      <c r="Y13" s="143">
        <f t="shared" ref="Y13:Y18" si="6">AC13*$Y$10</f>
        <v>0.66</v>
      </c>
      <c r="Z13" s="142">
        <f t="shared" ref="Z13:Z18" si="7">SUM(V13:Y13)</f>
        <v>1.1100000000000001</v>
      </c>
      <c r="AA13" s="138">
        <f t="shared" ref="AA13:AA18" si="8">Z13+U13</f>
        <v>7.25</v>
      </c>
      <c r="AB13" s="141">
        <f t="shared" ref="AB13:AB18" si="9">(AC13-AA13)/AC13</f>
        <v>0.11600000000000001</v>
      </c>
      <c r="AC13" s="140">
        <v>8.201550000000001</v>
      </c>
      <c r="AD13" s="139">
        <v>200</v>
      </c>
      <c r="AE13" s="138">
        <f t="shared" ref="AE13:AE18" si="10">AD13*AC13</f>
        <v>1640.31</v>
      </c>
      <c r="AF13" s="138">
        <f t="shared" ref="AF13:AF18" si="11">AD13*AA13</f>
        <v>1450</v>
      </c>
    </row>
    <row r="14" spans="1:231" ht="35.1" customHeight="1">
      <c r="A14" s="280"/>
      <c r="B14" s="280"/>
      <c r="C14" s="280"/>
      <c r="D14" s="155" t="s">
        <v>690</v>
      </c>
      <c r="E14" s="287"/>
      <c r="F14" s="270" t="s">
        <v>896</v>
      </c>
      <c r="G14" s="270" t="s">
        <v>897</v>
      </c>
      <c r="H14" s="153"/>
      <c r="I14" s="153">
        <f>'[4]CHN 04-09-2025'!G4</f>
        <v>5.27</v>
      </c>
      <c r="J14" s="152">
        <v>30</v>
      </c>
      <c r="K14" s="152">
        <v>25</v>
      </c>
      <c r="L14" s="152">
        <v>16</v>
      </c>
      <c r="M14" s="151">
        <v>2</v>
      </c>
      <c r="N14" s="150">
        <f t="shared" si="0"/>
        <v>6.0000000000000001E-3</v>
      </c>
      <c r="O14" s="149">
        <f t="shared" si="1"/>
        <v>9333</v>
      </c>
      <c r="P14" s="148">
        <v>3500</v>
      </c>
      <c r="Q14" s="145">
        <f t="shared" si="2"/>
        <v>0.38</v>
      </c>
      <c r="R14" s="147" t="s">
        <v>687</v>
      </c>
      <c r="S14" s="146">
        <v>0.41399999999999998</v>
      </c>
      <c r="T14" s="145">
        <f t="shared" si="3"/>
        <v>2.1800000000000002</v>
      </c>
      <c r="U14" s="145">
        <f t="shared" si="4"/>
        <v>7.83</v>
      </c>
      <c r="V14" s="144"/>
      <c r="W14" s="144"/>
      <c r="X14" s="143">
        <f t="shared" si="5"/>
        <v>0.52</v>
      </c>
      <c r="Y14" s="143">
        <f t="shared" si="6"/>
        <v>0.75</v>
      </c>
      <c r="Z14" s="142">
        <f t="shared" si="7"/>
        <v>1.27</v>
      </c>
      <c r="AA14" s="138">
        <f t="shared" si="8"/>
        <v>9.1</v>
      </c>
      <c r="AB14" s="141">
        <f t="shared" si="9"/>
        <v>3.2300000000000002E-2</v>
      </c>
      <c r="AC14" s="140">
        <v>9.403694999999999</v>
      </c>
      <c r="AD14" s="139">
        <v>400</v>
      </c>
      <c r="AE14" s="138">
        <f t="shared" si="10"/>
        <v>3761.48</v>
      </c>
      <c r="AF14" s="138">
        <f t="shared" si="11"/>
        <v>3640</v>
      </c>
    </row>
    <row r="15" spans="1:231" ht="35.1" customHeight="1">
      <c r="A15" s="280"/>
      <c r="B15" s="280"/>
      <c r="C15" s="280"/>
      <c r="D15" s="155" t="s">
        <v>689</v>
      </c>
      <c r="E15" s="287"/>
      <c r="F15" s="270" t="s">
        <v>898</v>
      </c>
      <c r="G15" s="270" t="s">
        <v>899</v>
      </c>
      <c r="H15" s="153"/>
      <c r="I15" s="153">
        <f>'[4]CHN 04-09-2025'!G5</f>
        <v>5.83</v>
      </c>
      <c r="J15" s="152">
        <v>30</v>
      </c>
      <c r="K15" s="152">
        <v>25</v>
      </c>
      <c r="L15" s="152">
        <v>18</v>
      </c>
      <c r="M15" s="151">
        <v>2</v>
      </c>
      <c r="N15" s="150">
        <f t="shared" si="0"/>
        <v>6.7999999999999996E-3</v>
      </c>
      <c r="O15" s="149">
        <f t="shared" si="1"/>
        <v>8235</v>
      </c>
      <c r="P15" s="148">
        <v>3500</v>
      </c>
      <c r="Q15" s="145">
        <f t="shared" si="2"/>
        <v>0.43</v>
      </c>
      <c r="R15" s="147" t="s">
        <v>687</v>
      </c>
      <c r="S15" s="146">
        <v>0.41399999999999998</v>
      </c>
      <c r="T15" s="145">
        <f t="shared" si="3"/>
        <v>2.41</v>
      </c>
      <c r="U15" s="145">
        <f t="shared" si="4"/>
        <v>8.67</v>
      </c>
      <c r="V15" s="144"/>
      <c r="W15" s="144"/>
      <c r="X15" s="143">
        <f t="shared" si="5"/>
        <v>0.59</v>
      </c>
      <c r="Y15" s="143">
        <f t="shared" si="6"/>
        <v>0.86</v>
      </c>
      <c r="Z15" s="142">
        <f t="shared" si="7"/>
        <v>1.45</v>
      </c>
      <c r="AA15" s="138">
        <f t="shared" si="8"/>
        <v>10.119999999999999</v>
      </c>
      <c r="AB15" s="141">
        <f t="shared" si="9"/>
        <v>5.3800000000000001E-2</v>
      </c>
      <c r="AC15" s="140">
        <v>10.695720000000001</v>
      </c>
      <c r="AD15" s="139">
        <v>700</v>
      </c>
      <c r="AE15" s="138">
        <f t="shared" si="10"/>
        <v>7487</v>
      </c>
      <c r="AF15" s="138">
        <f t="shared" si="11"/>
        <v>7084</v>
      </c>
    </row>
    <row r="16" spans="1:231" ht="35.1" customHeight="1">
      <c r="A16" s="280"/>
      <c r="B16" s="280"/>
      <c r="C16" s="280"/>
      <c r="D16" s="155" t="s">
        <v>688</v>
      </c>
      <c r="E16" s="287"/>
      <c r="F16" s="270" t="s">
        <v>900</v>
      </c>
      <c r="G16" s="270" t="s">
        <v>901</v>
      </c>
      <c r="H16" s="153"/>
      <c r="I16" s="153">
        <f>'[4]CHN 04-09-2025'!G6</f>
        <v>6.8</v>
      </c>
      <c r="J16" s="152">
        <v>30</v>
      </c>
      <c r="K16" s="152">
        <v>25</v>
      </c>
      <c r="L16" s="152">
        <v>21</v>
      </c>
      <c r="M16" s="151">
        <v>2</v>
      </c>
      <c r="N16" s="150">
        <f t="shared" si="0"/>
        <v>7.9000000000000008E-3</v>
      </c>
      <c r="O16" s="149">
        <f t="shared" si="1"/>
        <v>7089</v>
      </c>
      <c r="P16" s="148">
        <v>3500</v>
      </c>
      <c r="Q16" s="145">
        <f t="shared" si="2"/>
        <v>0.49</v>
      </c>
      <c r="R16" s="147" t="s">
        <v>687</v>
      </c>
      <c r="S16" s="146">
        <v>0.41399999999999998</v>
      </c>
      <c r="T16" s="145">
        <f t="shared" si="3"/>
        <v>2.82</v>
      </c>
      <c r="U16" s="145">
        <f t="shared" si="4"/>
        <v>10.11</v>
      </c>
      <c r="V16" s="144"/>
      <c r="W16" s="144"/>
      <c r="X16" s="143">
        <f t="shared" si="5"/>
        <v>0.69</v>
      </c>
      <c r="Y16" s="143">
        <f t="shared" si="6"/>
        <v>1</v>
      </c>
      <c r="Z16" s="142">
        <f t="shared" si="7"/>
        <v>1.69</v>
      </c>
      <c r="AA16" s="138">
        <f t="shared" si="8"/>
        <v>11.8</v>
      </c>
      <c r="AB16" s="141">
        <f t="shared" si="9"/>
        <v>5.3800000000000001E-2</v>
      </c>
      <c r="AC16" s="140">
        <v>12.47085</v>
      </c>
      <c r="AD16" s="139">
        <v>420</v>
      </c>
      <c r="AE16" s="138">
        <f t="shared" si="10"/>
        <v>5237.76</v>
      </c>
      <c r="AF16" s="138">
        <f t="shared" si="11"/>
        <v>4956</v>
      </c>
    </row>
    <row r="17" spans="1:32" ht="35.1" customHeight="1">
      <c r="A17" s="280"/>
      <c r="B17" s="280"/>
      <c r="C17" s="280"/>
      <c r="D17" s="155" t="s">
        <v>686</v>
      </c>
      <c r="E17" s="287"/>
      <c r="F17" s="270" t="s">
        <v>902</v>
      </c>
      <c r="G17" s="270" t="s">
        <v>903</v>
      </c>
      <c r="H17" s="153"/>
      <c r="I17" s="153">
        <f>'[4]CHN 04-09-2025'!G7</f>
        <v>1.08</v>
      </c>
      <c r="J17" s="152">
        <v>25</v>
      </c>
      <c r="K17" s="152">
        <v>16</v>
      </c>
      <c r="L17" s="152">
        <v>14</v>
      </c>
      <c r="M17" s="151">
        <v>4</v>
      </c>
      <c r="N17" s="150">
        <f t="shared" si="0"/>
        <v>1.4E-3</v>
      </c>
      <c r="O17" s="149">
        <f t="shared" si="1"/>
        <v>40000</v>
      </c>
      <c r="P17" s="148">
        <v>3500</v>
      </c>
      <c r="Q17" s="145">
        <f t="shared" si="2"/>
        <v>0.09</v>
      </c>
      <c r="R17" s="147" t="s">
        <v>684</v>
      </c>
      <c r="S17" s="146">
        <v>0.41399999999999998</v>
      </c>
      <c r="T17" s="145">
        <f t="shared" si="3"/>
        <v>0.45</v>
      </c>
      <c r="U17" s="145">
        <f t="shared" si="4"/>
        <v>1.62</v>
      </c>
      <c r="V17" s="144"/>
      <c r="W17" s="144"/>
      <c r="X17" s="143">
        <f t="shared" si="5"/>
        <v>0.14000000000000001</v>
      </c>
      <c r="Y17" s="143">
        <f t="shared" si="6"/>
        <v>0.2</v>
      </c>
      <c r="Z17" s="142">
        <f t="shared" si="7"/>
        <v>0.34</v>
      </c>
      <c r="AA17" s="138">
        <f t="shared" si="8"/>
        <v>1.96</v>
      </c>
      <c r="AB17" s="141">
        <f t="shared" si="9"/>
        <v>0.20699999999999999</v>
      </c>
      <c r="AC17" s="140">
        <v>2.4717000000000007</v>
      </c>
      <c r="AD17" s="139">
        <v>600</v>
      </c>
      <c r="AE17" s="138">
        <f t="shared" si="10"/>
        <v>1483.02</v>
      </c>
      <c r="AF17" s="138">
        <f t="shared" si="11"/>
        <v>1176</v>
      </c>
    </row>
    <row r="18" spans="1:32" ht="35.1" customHeight="1">
      <c r="A18" s="281"/>
      <c r="B18" s="281"/>
      <c r="C18" s="281"/>
      <c r="D18" s="155" t="s">
        <v>685</v>
      </c>
      <c r="E18" s="288"/>
      <c r="F18" s="270" t="s">
        <v>904</v>
      </c>
      <c r="G18" s="270" t="s">
        <v>905</v>
      </c>
      <c r="H18" s="153"/>
      <c r="I18" s="153">
        <f>'[4]CHN 04-09-2025'!G8</f>
        <v>1.22</v>
      </c>
      <c r="J18" s="152">
        <v>25</v>
      </c>
      <c r="K18" s="152">
        <v>16</v>
      </c>
      <c r="L18" s="152">
        <v>16</v>
      </c>
      <c r="M18" s="151">
        <v>4</v>
      </c>
      <c r="N18" s="150">
        <f t="shared" si="0"/>
        <v>1.6000000000000001E-3</v>
      </c>
      <c r="O18" s="149">
        <f t="shared" si="1"/>
        <v>35000</v>
      </c>
      <c r="P18" s="148">
        <v>3500</v>
      </c>
      <c r="Q18" s="145">
        <f t="shared" si="2"/>
        <v>0.1</v>
      </c>
      <c r="R18" s="147" t="s">
        <v>684</v>
      </c>
      <c r="S18" s="146">
        <v>0.41399999999999998</v>
      </c>
      <c r="T18" s="145">
        <f t="shared" si="3"/>
        <v>0.51</v>
      </c>
      <c r="U18" s="145">
        <f t="shared" si="4"/>
        <v>1.83</v>
      </c>
      <c r="V18" s="144"/>
      <c r="W18" s="144"/>
      <c r="X18" s="143">
        <f t="shared" si="5"/>
        <v>0.15</v>
      </c>
      <c r="Y18" s="143">
        <f t="shared" si="6"/>
        <v>0.22</v>
      </c>
      <c r="Z18" s="142">
        <f t="shared" si="7"/>
        <v>0.37</v>
      </c>
      <c r="AA18" s="138">
        <f t="shared" si="8"/>
        <v>2.2000000000000002</v>
      </c>
      <c r="AB18" s="141">
        <f t="shared" si="9"/>
        <v>0.19750000000000001</v>
      </c>
      <c r="AC18" s="140">
        <v>2.7413400000000001</v>
      </c>
      <c r="AD18" s="139">
        <v>400</v>
      </c>
      <c r="AE18" s="138">
        <f t="shared" si="10"/>
        <v>1096.54</v>
      </c>
      <c r="AF18" s="138">
        <f t="shared" si="11"/>
        <v>880</v>
      </c>
    </row>
    <row r="19" spans="1:32" ht="35.1" customHeight="1">
      <c r="A19" s="279" t="s">
        <v>694</v>
      </c>
      <c r="B19" s="279" t="s">
        <v>693</v>
      </c>
      <c r="C19" s="279" t="s">
        <v>692</v>
      </c>
      <c r="D19" s="155" t="s">
        <v>691</v>
      </c>
      <c r="E19" s="286" t="s">
        <v>699</v>
      </c>
      <c r="F19" s="270" t="s">
        <v>906</v>
      </c>
      <c r="G19" s="270" t="s">
        <v>907</v>
      </c>
      <c r="H19" s="153"/>
      <c r="I19" s="153">
        <f t="shared" ref="I19:I30" si="12">I13</f>
        <v>4.1100000000000003</v>
      </c>
      <c r="J19" s="152">
        <v>30</v>
      </c>
      <c r="K19" s="152">
        <v>25</v>
      </c>
      <c r="L19" s="152">
        <v>14</v>
      </c>
      <c r="M19" s="151">
        <v>2</v>
      </c>
      <c r="N19" s="150">
        <f t="shared" ref="N19:N24" si="13">J19*K19*L19/1000000/M19</f>
        <v>5.3E-3</v>
      </c>
      <c r="O19" s="149">
        <f t="shared" ref="O19:O24" si="14">56/N19</f>
        <v>10566</v>
      </c>
      <c r="P19" s="148">
        <v>3500</v>
      </c>
      <c r="Q19" s="145">
        <f t="shared" ref="Q19:Q24" si="15">P19/O19</f>
        <v>0.33</v>
      </c>
      <c r="R19" s="147" t="s">
        <v>687</v>
      </c>
      <c r="S19" s="146">
        <v>0.41399999999999998</v>
      </c>
      <c r="T19" s="145">
        <f t="shared" ref="T19:T24" si="16">I19*S19</f>
        <v>1.7</v>
      </c>
      <c r="U19" s="145">
        <f t="shared" ref="U19:U24" si="17">T19+Q19+I19</f>
        <v>6.14</v>
      </c>
      <c r="V19" s="144"/>
      <c r="W19" s="144"/>
      <c r="X19" s="143">
        <f t="shared" ref="X19:X24" si="18">AC19*$X$10</f>
        <v>0.45</v>
      </c>
      <c r="Y19" s="143">
        <f t="shared" ref="Y19:Y24" si="19">AC19*$Y$10</f>
        <v>0.66</v>
      </c>
      <c r="Z19" s="142">
        <f t="shared" ref="Z19:Z24" si="20">SUM(V19:Y19)</f>
        <v>1.1100000000000001</v>
      </c>
      <c r="AA19" s="138">
        <f t="shared" ref="AA19:AA24" si="21">Z19+U19</f>
        <v>7.25</v>
      </c>
      <c r="AB19" s="141">
        <f t="shared" ref="AB19:AB24" si="22">(AC19-AA19)/AC19</f>
        <v>0.1159</v>
      </c>
      <c r="AC19" s="140">
        <v>8.1999999999999993</v>
      </c>
      <c r="AD19" s="139">
        <v>200</v>
      </c>
      <c r="AE19" s="138">
        <f t="shared" ref="AE19:AE24" si="23">AD19*AC19</f>
        <v>1640</v>
      </c>
      <c r="AF19" s="138">
        <f t="shared" ref="AF19:AF24" si="24">AD19*AA19</f>
        <v>1450</v>
      </c>
    </row>
    <row r="20" spans="1:32" ht="35.1" customHeight="1">
      <c r="A20" s="280"/>
      <c r="B20" s="280"/>
      <c r="C20" s="280"/>
      <c r="D20" s="155" t="s">
        <v>690</v>
      </c>
      <c r="E20" s="287"/>
      <c r="F20" s="270" t="s">
        <v>908</v>
      </c>
      <c r="G20" s="270" t="s">
        <v>909</v>
      </c>
      <c r="H20" s="153"/>
      <c r="I20" s="153">
        <f t="shared" si="12"/>
        <v>5.27</v>
      </c>
      <c r="J20" s="152">
        <v>30</v>
      </c>
      <c r="K20" s="152">
        <v>25</v>
      </c>
      <c r="L20" s="152">
        <v>16</v>
      </c>
      <c r="M20" s="151">
        <v>2</v>
      </c>
      <c r="N20" s="150">
        <f t="shared" si="13"/>
        <v>6.0000000000000001E-3</v>
      </c>
      <c r="O20" s="149">
        <f t="shared" si="14"/>
        <v>9333</v>
      </c>
      <c r="P20" s="148">
        <v>3500</v>
      </c>
      <c r="Q20" s="145">
        <f t="shared" si="15"/>
        <v>0.38</v>
      </c>
      <c r="R20" s="147" t="s">
        <v>687</v>
      </c>
      <c r="S20" s="146">
        <v>0.41399999999999998</v>
      </c>
      <c r="T20" s="145">
        <f t="shared" si="16"/>
        <v>2.1800000000000002</v>
      </c>
      <c r="U20" s="145">
        <f t="shared" si="17"/>
        <v>7.83</v>
      </c>
      <c r="V20" s="144"/>
      <c r="W20" s="144"/>
      <c r="X20" s="143">
        <f t="shared" si="18"/>
        <v>0.52</v>
      </c>
      <c r="Y20" s="143">
        <f t="shared" si="19"/>
        <v>0.75</v>
      </c>
      <c r="Z20" s="142">
        <f t="shared" si="20"/>
        <v>1.27</v>
      </c>
      <c r="AA20" s="138">
        <f t="shared" si="21"/>
        <v>9.1</v>
      </c>
      <c r="AB20" s="141">
        <f t="shared" si="22"/>
        <v>3.1899999999999998E-2</v>
      </c>
      <c r="AC20" s="140">
        <v>9.4</v>
      </c>
      <c r="AD20" s="139">
        <v>400</v>
      </c>
      <c r="AE20" s="138">
        <f t="shared" si="23"/>
        <v>3760</v>
      </c>
      <c r="AF20" s="138">
        <f t="shared" si="24"/>
        <v>3640</v>
      </c>
    </row>
    <row r="21" spans="1:32" ht="35.1" customHeight="1">
      <c r="A21" s="280"/>
      <c r="B21" s="280"/>
      <c r="C21" s="280"/>
      <c r="D21" s="155" t="s">
        <v>689</v>
      </c>
      <c r="E21" s="287"/>
      <c r="F21" s="270" t="s">
        <v>910</v>
      </c>
      <c r="G21" s="270" t="s">
        <v>911</v>
      </c>
      <c r="H21" s="153"/>
      <c r="I21" s="153">
        <f t="shared" si="12"/>
        <v>5.83</v>
      </c>
      <c r="J21" s="152">
        <v>30</v>
      </c>
      <c r="K21" s="152">
        <v>25</v>
      </c>
      <c r="L21" s="152">
        <v>18</v>
      </c>
      <c r="M21" s="151">
        <v>2</v>
      </c>
      <c r="N21" s="150">
        <f t="shared" si="13"/>
        <v>6.7999999999999996E-3</v>
      </c>
      <c r="O21" s="149">
        <f t="shared" si="14"/>
        <v>8235</v>
      </c>
      <c r="P21" s="148">
        <v>3500</v>
      </c>
      <c r="Q21" s="145">
        <f t="shared" si="15"/>
        <v>0.43</v>
      </c>
      <c r="R21" s="147" t="s">
        <v>687</v>
      </c>
      <c r="S21" s="146">
        <v>0.41399999999999998</v>
      </c>
      <c r="T21" s="145">
        <f t="shared" si="16"/>
        <v>2.41</v>
      </c>
      <c r="U21" s="145">
        <f t="shared" si="17"/>
        <v>8.67</v>
      </c>
      <c r="V21" s="144"/>
      <c r="W21" s="144"/>
      <c r="X21" s="143">
        <f t="shared" si="18"/>
        <v>0.59</v>
      </c>
      <c r="Y21" s="143">
        <f t="shared" si="19"/>
        <v>0.86</v>
      </c>
      <c r="Z21" s="142">
        <f t="shared" si="20"/>
        <v>1.45</v>
      </c>
      <c r="AA21" s="138">
        <f t="shared" si="21"/>
        <v>10.119999999999999</v>
      </c>
      <c r="AB21" s="141">
        <f t="shared" si="22"/>
        <v>5.4199999999999998E-2</v>
      </c>
      <c r="AC21" s="140">
        <v>10.7</v>
      </c>
      <c r="AD21" s="139">
        <v>700</v>
      </c>
      <c r="AE21" s="138">
        <f t="shared" si="23"/>
        <v>7490</v>
      </c>
      <c r="AF21" s="138">
        <f t="shared" si="24"/>
        <v>7084</v>
      </c>
    </row>
    <row r="22" spans="1:32" ht="35.1" customHeight="1">
      <c r="A22" s="280"/>
      <c r="B22" s="280"/>
      <c r="C22" s="280"/>
      <c r="D22" s="155" t="s">
        <v>688</v>
      </c>
      <c r="E22" s="287"/>
      <c r="F22" s="270" t="s">
        <v>912</v>
      </c>
      <c r="G22" s="270" t="s">
        <v>913</v>
      </c>
      <c r="H22" s="153"/>
      <c r="I22" s="153">
        <f t="shared" si="12"/>
        <v>6.8</v>
      </c>
      <c r="J22" s="152">
        <v>30</v>
      </c>
      <c r="K22" s="152">
        <v>25</v>
      </c>
      <c r="L22" s="152">
        <v>21</v>
      </c>
      <c r="M22" s="151">
        <v>2</v>
      </c>
      <c r="N22" s="150">
        <f t="shared" si="13"/>
        <v>7.9000000000000008E-3</v>
      </c>
      <c r="O22" s="149">
        <f t="shared" si="14"/>
        <v>7089</v>
      </c>
      <c r="P22" s="148">
        <v>3500</v>
      </c>
      <c r="Q22" s="145">
        <f t="shared" si="15"/>
        <v>0.49</v>
      </c>
      <c r="R22" s="147" t="s">
        <v>687</v>
      </c>
      <c r="S22" s="146">
        <v>0.41399999999999998</v>
      </c>
      <c r="T22" s="145">
        <f t="shared" si="16"/>
        <v>2.82</v>
      </c>
      <c r="U22" s="145">
        <f t="shared" si="17"/>
        <v>10.11</v>
      </c>
      <c r="V22" s="144"/>
      <c r="W22" s="144"/>
      <c r="X22" s="143">
        <f t="shared" si="18"/>
        <v>0.69</v>
      </c>
      <c r="Y22" s="143">
        <f t="shared" si="19"/>
        <v>1</v>
      </c>
      <c r="Z22" s="142">
        <f t="shared" si="20"/>
        <v>1.69</v>
      </c>
      <c r="AA22" s="138">
        <f t="shared" si="21"/>
        <v>11.8</v>
      </c>
      <c r="AB22" s="141">
        <f t="shared" si="22"/>
        <v>5.3699999999999998E-2</v>
      </c>
      <c r="AC22" s="140">
        <v>12.47</v>
      </c>
      <c r="AD22" s="139">
        <v>420</v>
      </c>
      <c r="AE22" s="138">
        <f t="shared" si="23"/>
        <v>5237.3999999999996</v>
      </c>
      <c r="AF22" s="138">
        <f t="shared" si="24"/>
        <v>4956</v>
      </c>
    </row>
    <row r="23" spans="1:32" ht="35.1" customHeight="1">
      <c r="A23" s="280"/>
      <c r="B23" s="280"/>
      <c r="C23" s="280"/>
      <c r="D23" s="155" t="s">
        <v>686</v>
      </c>
      <c r="E23" s="287"/>
      <c r="F23" s="270" t="s">
        <v>914</v>
      </c>
      <c r="G23" s="270" t="s">
        <v>915</v>
      </c>
      <c r="H23" s="153"/>
      <c r="I23" s="153">
        <f t="shared" si="12"/>
        <v>1.08</v>
      </c>
      <c r="J23" s="152">
        <v>25</v>
      </c>
      <c r="K23" s="152">
        <v>16</v>
      </c>
      <c r="L23" s="152">
        <v>14</v>
      </c>
      <c r="M23" s="151">
        <v>4</v>
      </c>
      <c r="N23" s="150">
        <f t="shared" si="13"/>
        <v>1.4E-3</v>
      </c>
      <c r="O23" s="149">
        <f t="shared" si="14"/>
        <v>40000</v>
      </c>
      <c r="P23" s="148">
        <v>3500</v>
      </c>
      <c r="Q23" s="145">
        <f t="shared" si="15"/>
        <v>0.09</v>
      </c>
      <c r="R23" s="147" t="s">
        <v>684</v>
      </c>
      <c r="S23" s="146">
        <v>0.41399999999999998</v>
      </c>
      <c r="T23" s="145">
        <f t="shared" si="16"/>
        <v>0.45</v>
      </c>
      <c r="U23" s="145">
        <f t="shared" si="17"/>
        <v>1.62</v>
      </c>
      <c r="V23" s="144"/>
      <c r="W23" s="144"/>
      <c r="X23" s="143">
        <f t="shared" si="18"/>
        <v>0.14000000000000001</v>
      </c>
      <c r="Y23" s="143">
        <f t="shared" si="19"/>
        <v>0.2</v>
      </c>
      <c r="Z23" s="142">
        <f t="shared" si="20"/>
        <v>0.34</v>
      </c>
      <c r="AA23" s="138">
        <f t="shared" si="21"/>
        <v>1.96</v>
      </c>
      <c r="AB23" s="141">
        <f t="shared" si="22"/>
        <v>0.20649999999999999</v>
      </c>
      <c r="AC23" s="140">
        <v>2.4700000000000002</v>
      </c>
      <c r="AD23" s="139">
        <v>600</v>
      </c>
      <c r="AE23" s="138">
        <f t="shared" si="23"/>
        <v>1482</v>
      </c>
      <c r="AF23" s="138">
        <f t="shared" si="24"/>
        <v>1176</v>
      </c>
    </row>
    <row r="24" spans="1:32" ht="35.1" customHeight="1">
      <c r="A24" s="281"/>
      <c r="B24" s="281"/>
      <c r="C24" s="281"/>
      <c r="D24" s="155" t="s">
        <v>685</v>
      </c>
      <c r="E24" s="288"/>
      <c r="F24" s="270" t="s">
        <v>916</v>
      </c>
      <c r="G24" s="270" t="s">
        <v>917</v>
      </c>
      <c r="H24" s="153"/>
      <c r="I24" s="153">
        <f t="shared" si="12"/>
        <v>1.22</v>
      </c>
      <c r="J24" s="152">
        <v>25</v>
      </c>
      <c r="K24" s="152">
        <v>16</v>
      </c>
      <c r="L24" s="152">
        <v>16</v>
      </c>
      <c r="M24" s="151">
        <v>4</v>
      </c>
      <c r="N24" s="150">
        <f t="shared" si="13"/>
        <v>1.6000000000000001E-3</v>
      </c>
      <c r="O24" s="149">
        <f t="shared" si="14"/>
        <v>35000</v>
      </c>
      <c r="P24" s="148">
        <v>3500</v>
      </c>
      <c r="Q24" s="145">
        <f t="shared" si="15"/>
        <v>0.1</v>
      </c>
      <c r="R24" s="147" t="s">
        <v>684</v>
      </c>
      <c r="S24" s="146">
        <v>0.41399999999999998</v>
      </c>
      <c r="T24" s="145">
        <f t="shared" si="16"/>
        <v>0.51</v>
      </c>
      <c r="U24" s="145">
        <f t="shared" si="17"/>
        <v>1.83</v>
      </c>
      <c r="V24" s="144"/>
      <c r="W24" s="144"/>
      <c r="X24" s="143">
        <f t="shared" si="18"/>
        <v>0.15</v>
      </c>
      <c r="Y24" s="143">
        <f t="shared" si="19"/>
        <v>0.22</v>
      </c>
      <c r="Z24" s="142">
        <f t="shared" si="20"/>
        <v>0.37</v>
      </c>
      <c r="AA24" s="138">
        <f t="shared" si="21"/>
        <v>2.2000000000000002</v>
      </c>
      <c r="AB24" s="141">
        <f t="shared" si="22"/>
        <v>0.1971</v>
      </c>
      <c r="AC24" s="140">
        <v>2.74</v>
      </c>
      <c r="AD24" s="139">
        <v>400</v>
      </c>
      <c r="AE24" s="138">
        <f t="shared" si="23"/>
        <v>1096</v>
      </c>
      <c r="AF24" s="138">
        <f t="shared" si="24"/>
        <v>880</v>
      </c>
    </row>
    <row r="25" spans="1:32" ht="35.1" customHeight="1">
      <c r="A25" s="279" t="s">
        <v>694</v>
      </c>
      <c r="B25" s="279" t="s">
        <v>693</v>
      </c>
      <c r="C25" s="279" t="s">
        <v>692</v>
      </c>
      <c r="D25" s="155" t="s">
        <v>691</v>
      </c>
      <c r="E25" s="286" t="s">
        <v>698</v>
      </c>
      <c r="F25" s="270" t="s">
        <v>918</v>
      </c>
      <c r="G25" s="270" t="s">
        <v>919</v>
      </c>
      <c r="H25" s="153"/>
      <c r="I25" s="153">
        <f t="shared" si="12"/>
        <v>4.1100000000000003</v>
      </c>
      <c r="J25" s="152">
        <v>30</v>
      </c>
      <c r="K25" s="152">
        <v>25</v>
      </c>
      <c r="L25" s="152">
        <v>14</v>
      </c>
      <c r="M25" s="151">
        <v>2</v>
      </c>
      <c r="N25" s="150">
        <f t="shared" ref="N25:N30" si="25">J25*K25*L25/1000000/M25</f>
        <v>5.3E-3</v>
      </c>
      <c r="O25" s="149">
        <f t="shared" ref="O25:O30" si="26">56/N25</f>
        <v>10566</v>
      </c>
      <c r="P25" s="148">
        <v>3500</v>
      </c>
      <c r="Q25" s="145">
        <f t="shared" ref="Q25:Q30" si="27">P25/O25</f>
        <v>0.33</v>
      </c>
      <c r="R25" s="147" t="s">
        <v>687</v>
      </c>
      <c r="S25" s="146">
        <v>0.41399999999999998</v>
      </c>
      <c r="T25" s="145">
        <f t="shared" ref="T25:T30" si="28">I25*S25</f>
        <v>1.7</v>
      </c>
      <c r="U25" s="145">
        <f t="shared" ref="U25:U30" si="29">T25+Q25+I25</f>
        <v>6.14</v>
      </c>
      <c r="V25" s="144"/>
      <c r="W25" s="144"/>
      <c r="X25" s="143">
        <f t="shared" ref="X25:X30" si="30">AC25*$X$10</f>
        <v>0.45</v>
      </c>
      <c r="Y25" s="143">
        <f t="shared" ref="Y25:Y30" si="31">AC25*$Y$10</f>
        <v>0.66</v>
      </c>
      <c r="Z25" s="142">
        <f t="shared" ref="Z25:Z30" si="32">SUM(V25:Y25)</f>
        <v>1.1100000000000001</v>
      </c>
      <c r="AA25" s="138">
        <f t="shared" ref="AA25:AA30" si="33">Z25+U25</f>
        <v>7.25</v>
      </c>
      <c r="AB25" s="141">
        <f t="shared" ref="AB25:AB30" si="34">(AC25-AA25)/AC25</f>
        <v>0.1159</v>
      </c>
      <c r="AC25" s="140">
        <v>8.1999999999999993</v>
      </c>
      <c r="AD25" s="139">
        <v>200</v>
      </c>
      <c r="AE25" s="138">
        <f t="shared" ref="AE25:AE30" si="35">AD25*AC25</f>
        <v>1640</v>
      </c>
      <c r="AF25" s="138">
        <f t="shared" ref="AF25:AF30" si="36">AD25*AA25</f>
        <v>1450</v>
      </c>
    </row>
    <row r="26" spans="1:32" ht="35.1" customHeight="1">
      <c r="A26" s="280"/>
      <c r="B26" s="280"/>
      <c r="C26" s="280"/>
      <c r="D26" s="155" t="s">
        <v>690</v>
      </c>
      <c r="E26" s="287"/>
      <c r="F26" s="270" t="s">
        <v>920</v>
      </c>
      <c r="G26" s="270" t="s">
        <v>921</v>
      </c>
      <c r="H26" s="153"/>
      <c r="I26" s="153">
        <f t="shared" si="12"/>
        <v>5.27</v>
      </c>
      <c r="J26" s="152">
        <v>30</v>
      </c>
      <c r="K26" s="152">
        <v>25</v>
      </c>
      <c r="L26" s="152">
        <v>16</v>
      </c>
      <c r="M26" s="151">
        <v>2</v>
      </c>
      <c r="N26" s="150">
        <f t="shared" si="25"/>
        <v>6.0000000000000001E-3</v>
      </c>
      <c r="O26" s="149">
        <f t="shared" si="26"/>
        <v>9333</v>
      </c>
      <c r="P26" s="148">
        <v>3500</v>
      </c>
      <c r="Q26" s="145">
        <f t="shared" si="27"/>
        <v>0.38</v>
      </c>
      <c r="R26" s="147" t="s">
        <v>687</v>
      </c>
      <c r="S26" s="146">
        <v>0.41399999999999998</v>
      </c>
      <c r="T26" s="145">
        <f t="shared" si="28"/>
        <v>2.1800000000000002</v>
      </c>
      <c r="U26" s="145">
        <f t="shared" si="29"/>
        <v>7.83</v>
      </c>
      <c r="V26" s="144"/>
      <c r="W26" s="144"/>
      <c r="X26" s="143">
        <f t="shared" si="30"/>
        <v>0.52</v>
      </c>
      <c r="Y26" s="143">
        <f t="shared" si="31"/>
        <v>0.75</v>
      </c>
      <c r="Z26" s="142">
        <f t="shared" si="32"/>
        <v>1.27</v>
      </c>
      <c r="AA26" s="138">
        <f t="shared" si="33"/>
        <v>9.1</v>
      </c>
      <c r="AB26" s="141">
        <f t="shared" si="34"/>
        <v>3.1899999999999998E-2</v>
      </c>
      <c r="AC26" s="140">
        <v>9.4</v>
      </c>
      <c r="AD26" s="139">
        <v>400</v>
      </c>
      <c r="AE26" s="138">
        <f t="shared" si="35"/>
        <v>3760</v>
      </c>
      <c r="AF26" s="138">
        <f t="shared" si="36"/>
        <v>3640</v>
      </c>
    </row>
    <row r="27" spans="1:32" ht="35.1" customHeight="1">
      <c r="A27" s="280"/>
      <c r="B27" s="280"/>
      <c r="C27" s="280"/>
      <c r="D27" s="155" t="s">
        <v>689</v>
      </c>
      <c r="E27" s="287"/>
      <c r="F27" s="270" t="s">
        <v>922</v>
      </c>
      <c r="G27" s="270" t="s">
        <v>923</v>
      </c>
      <c r="H27" s="153"/>
      <c r="I27" s="153">
        <f t="shared" si="12"/>
        <v>5.83</v>
      </c>
      <c r="J27" s="152">
        <v>30</v>
      </c>
      <c r="K27" s="152">
        <v>25</v>
      </c>
      <c r="L27" s="152">
        <v>18</v>
      </c>
      <c r="M27" s="151">
        <v>2</v>
      </c>
      <c r="N27" s="150">
        <f t="shared" si="25"/>
        <v>6.7999999999999996E-3</v>
      </c>
      <c r="O27" s="149">
        <f t="shared" si="26"/>
        <v>8235</v>
      </c>
      <c r="P27" s="148">
        <v>3500</v>
      </c>
      <c r="Q27" s="145">
        <f t="shared" si="27"/>
        <v>0.43</v>
      </c>
      <c r="R27" s="147" t="s">
        <v>687</v>
      </c>
      <c r="S27" s="146">
        <v>0.41399999999999998</v>
      </c>
      <c r="T27" s="145">
        <f t="shared" si="28"/>
        <v>2.41</v>
      </c>
      <c r="U27" s="145">
        <f t="shared" si="29"/>
        <v>8.67</v>
      </c>
      <c r="V27" s="144"/>
      <c r="W27" s="144"/>
      <c r="X27" s="143">
        <f t="shared" si="30"/>
        <v>0.59</v>
      </c>
      <c r="Y27" s="143">
        <f t="shared" si="31"/>
        <v>0.86</v>
      </c>
      <c r="Z27" s="142">
        <f t="shared" si="32"/>
        <v>1.45</v>
      </c>
      <c r="AA27" s="138">
        <f t="shared" si="33"/>
        <v>10.119999999999999</v>
      </c>
      <c r="AB27" s="141">
        <f t="shared" si="34"/>
        <v>5.4199999999999998E-2</v>
      </c>
      <c r="AC27" s="140">
        <v>10.7</v>
      </c>
      <c r="AD27" s="139">
        <v>700</v>
      </c>
      <c r="AE27" s="138">
        <f t="shared" si="35"/>
        <v>7490</v>
      </c>
      <c r="AF27" s="138">
        <f t="shared" si="36"/>
        <v>7084</v>
      </c>
    </row>
    <row r="28" spans="1:32" ht="35.1" customHeight="1">
      <c r="A28" s="280"/>
      <c r="B28" s="280"/>
      <c r="C28" s="280"/>
      <c r="D28" s="155" t="s">
        <v>688</v>
      </c>
      <c r="E28" s="287"/>
      <c r="F28" s="270" t="s">
        <v>924</v>
      </c>
      <c r="G28" s="270" t="s">
        <v>925</v>
      </c>
      <c r="H28" s="153"/>
      <c r="I28" s="153">
        <f t="shared" si="12"/>
        <v>6.8</v>
      </c>
      <c r="J28" s="152">
        <v>30</v>
      </c>
      <c r="K28" s="152">
        <v>25</v>
      </c>
      <c r="L28" s="152">
        <v>21</v>
      </c>
      <c r="M28" s="151">
        <v>2</v>
      </c>
      <c r="N28" s="150">
        <f t="shared" si="25"/>
        <v>7.9000000000000008E-3</v>
      </c>
      <c r="O28" s="149">
        <f t="shared" si="26"/>
        <v>7089</v>
      </c>
      <c r="P28" s="148">
        <v>3500</v>
      </c>
      <c r="Q28" s="145">
        <f t="shared" si="27"/>
        <v>0.49</v>
      </c>
      <c r="R28" s="147" t="s">
        <v>687</v>
      </c>
      <c r="S28" s="146">
        <v>0.41399999999999998</v>
      </c>
      <c r="T28" s="145">
        <f t="shared" si="28"/>
        <v>2.82</v>
      </c>
      <c r="U28" s="145">
        <f t="shared" si="29"/>
        <v>10.11</v>
      </c>
      <c r="V28" s="144"/>
      <c r="W28" s="144"/>
      <c r="X28" s="143">
        <f t="shared" si="30"/>
        <v>0.69</v>
      </c>
      <c r="Y28" s="143">
        <f t="shared" si="31"/>
        <v>1</v>
      </c>
      <c r="Z28" s="142">
        <f t="shared" si="32"/>
        <v>1.69</v>
      </c>
      <c r="AA28" s="138">
        <f t="shared" si="33"/>
        <v>11.8</v>
      </c>
      <c r="AB28" s="141">
        <f t="shared" si="34"/>
        <v>5.3699999999999998E-2</v>
      </c>
      <c r="AC28" s="140">
        <v>12.47</v>
      </c>
      <c r="AD28" s="139">
        <v>420</v>
      </c>
      <c r="AE28" s="138">
        <f t="shared" si="35"/>
        <v>5237.3999999999996</v>
      </c>
      <c r="AF28" s="138">
        <f t="shared" si="36"/>
        <v>4956</v>
      </c>
    </row>
    <row r="29" spans="1:32" ht="35.1" customHeight="1">
      <c r="A29" s="280"/>
      <c r="B29" s="280"/>
      <c r="C29" s="280"/>
      <c r="D29" s="155" t="s">
        <v>686</v>
      </c>
      <c r="E29" s="287"/>
      <c r="F29" s="270" t="s">
        <v>926</v>
      </c>
      <c r="G29" s="270" t="s">
        <v>927</v>
      </c>
      <c r="H29" s="153"/>
      <c r="I29" s="153">
        <f t="shared" si="12"/>
        <v>1.08</v>
      </c>
      <c r="J29" s="152">
        <v>25</v>
      </c>
      <c r="K29" s="152">
        <v>16</v>
      </c>
      <c r="L29" s="152">
        <v>14</v>
      </c>
      <c r="M29" s="151">
        <v>4</v>
      </c>
      <c r="N29" s="150">
        <f t="shared" si="25"/>
        <v>1.4E-3</v>
      </c>
      <c r="O29" s="149">
        <f t="shared" si="26"/>
        <v>40000</v>
      </c>
      <c r="P29" s="148">
        <v>3500</v>
      </c>
      <c r="Q29" s="145">
        <f t="shared" si="27"/>
        <v>0.09</v>
      </c>
      <c r="R29" s="147" t="s">
        <v>684</v>
      </c>
      <c r="S29" s="146">
        <v>0.41399999999999998</v>
      </c>
      <c r="T29" s="145">
        <f t="shared" si="28"/>
        <v>0.45</v>
      </c>
      <c r="U29" s="145">
        <f t="shared" si="29"/>
        <v>1.62</v>
      </c>
      <c r="V29" s="144"/>
      <c r="W29" s="144"/>
      <c r="X29" s="143">
        <f t="shared" si="30"/>
        <v>0.14000000000000001</v>
      </c>
      <c r="Y29" s="143">
        <f t="shared" si="31"/>
        <v>0.2</v>
      </c>
      <c r="Z29" s="142">
        <f t="shared" si="32"/>
        <v>0.34</v>
      </c>
      <c r="AA29" s="138">
        <f t="shared" si="33"/>
        <v>1.96</v>
      </c>
      <c r="AB29" s="141">
        <f t="shared" si="34"/>
        <v>0.20649999999999999</v>
      </c>
      <c r="AC29" s="140">
        <v>2.4700000000000002</v>
      </c>
      <c r="AD29" s="139">
        <v>600</v>
      </c>
      <c r="AE29" s="138">
        <f t="shared" si="35"/>
        <v>1482</v>
      </c>
      <c r="AF29" s="138">
        <f t="shared" si="36"/>
        <v>1176</v>
      </c>
    </row>
    <row r="30" spans="1:32" ht="35.1" customHeight="1">
      <c r="A30" s="281"/>
      <c r="B30" s="281"/>
      <c r="C30" s="281"/>
      <c r="D30" s="155" t="s">
        <v>685</v>
      </c>
      <c r="E30" s="288"/>
      <c r="F30" s="270" t="s">
        <v>928</v>
      </c>
      <c r="G30" s="270" t="s">
        <v>929</v>
      </c>
      <c r="H30" s="153"/>
      <c r="I30" s="153">
        <f t="shared" si="12"/>
        <v>1.22</v>
      </c>
      <c r="J30" s="152">
        <v>25</v>
      </c>
      <c r="K30" s="152">
        <v>16</v>
      </c>
      <c r="L30" s="152">
        <v>16</v>
      </c>
      <c r="M30" s="151">
        <v>4</v>
      </c>
      <c r="N30" s="150">
        <f t="shared" si="25"/>
        <v>1.6000000000000001E-3</v>
      </c>
      <c r="O30" s="149">
        <f t="shared" si="26"/>
        <v>35000</v>
      </c>
      <c r="P30" s="148">
        <v>3500</v>
      </c>
      <c r="Q30" s="145">
        <f t="shared" si="27"/>
        <v>0.1</v>
      </c>
      <c r="R30" s="147" t="s">
        <v>684</v>
      </c>
      <c r="S30" s="146">
        <v>0.41399999999999998</v>
      </c>
      <c r="T30" s="145">
        <f t="shared" si="28"/>
        <v>0.51</v>
      </c>
      <c r="U30" s="145">
        <f t="shared" si="29"/>
        <v>1.83</v>
      </c>
      <c r="V30" s="144"/>
      <c r="W30" s="144"/>
      <c r="X30" s="143">
        <f t="shared" si="30"/>
        <v>0.15</v>
      </c>
      <c r="Y30" s="143">
        <f t="shared" si="31"/>
        <v>0.22</v>
      </c>
      <c r="Z30" s="142">
        <f t="shared" si="32"/>
        <v>0.37</v>
      </c>
      <c r="AA30" s="138">
        <f t="shared" si="33"/>
        <v>2.2000000000000002</v>
      </c>
      <c r="AB30" s="141">
        <f t="shared" si="34"/>
        <v>0.1971</v>
      </c>
      <c r="AC30" s="140">
        <v>2.74</v>
      </c>
      <c r="AD30" s="139">
        <v>400</v>
      </c>
      <c r="AE30" s="138">
        <f t="shared" si="35"/>
        <v>1096</v>
      </c>
      <c r="AF30" s="138">
        <f t="shared" si="36"/>
        <v>880</v>
      </c>
    </row>
    <row r="31" spans="1:32" ht="35.1" customHeight="1">
      <c r="A31" s="279" t="s">
        <v>694</v>
      </c>
      <c r="B31" s="279" t="s">
        <v>693</v>
      </c>
      <c r="C31" s="279" t="s">
        <v>692</v>
      </c>
      <c r="D31" s="155" t="s">
        <v>691</v>
      </c>
      <c r="E31" s="286" t="s">
        <v>697</v>
      </c>
      <c r="F31" s="270" t="s">
        <v>930</v>
      </c>
      <c r="G31" s="270" t="s">
        <v>931</v>
      </c>
      <c r="H31" s="153"/>
      <c r="I31" s="153">
        <f t="shared" ref="I31:I42" si="37">I13</f>
        <v>4.1100000000000003</v>
      </c>
      <c r="J31" s="152">
        <v>30</v>
      </c>
      <c r="K31" s="152">
        <v>25</v>
      </c>
      <c r="L31" s="152">
        <v>14</v>
      </c>
      <c r="M31" s="151">
        <v>2</v>
      </c>
      <c r="N31" s="150">
        <f t="shared" ref="N31:N36" si="38">J31*K31*L31/1000000/M31</f>
        <v>5.3E-3</v>
      </c>
      <c r="O31" s="149">
        <f t="shared" ref="O31:O36" si="39">56/N31</f>
        <v>10566</v>
      </c>
      <c r="P31" s="148">
        <v>3500</v>
      </c>
      <c r="Q31" s="145">
        <f t="shared" ref="Q31:Q36" si="40">P31/O31</f>
        <v>0.33</v>
      </c>
      <c r="R31" s="147" t="s">
        <v>687</v>
      </c>
      <c r="S31" s="146">
        <v>0.41399999999999998</v>
      </c>
      <c r="T31" s="145">
        <f t="shared" ref="T31:T36" si="41">I31*S31</f>
        <v>1.7</v>
      </c>
      <c r="U31" s="145">
        <f t="shared" ref="U31:U36" si="42">T31+Q31+I31</f>
        <v>6.14</v>
      </c>
      <c r="V31" s="144"/>
      <c r="W31" s="144"/>
      <c r="X31" s="143">
        <f t="shared" ref="X31:X36" si="43">AC31*$X$10</f>
        <v>0.45</v>
      </c>
      <c r="Y31" s="143">
        <f t="shared" ref="Y31:Y36" si="44">AC31*$Y$10</f>
        <v>0.66</v>
      </c>
      <c r="Z31" s="142">
        <f t="shared" ref="Z31:Z36" si="45">SUM(V31:Y31)</f>
        <v>1.1100000000000001</v>
      </c>
      <c r="AA31" s="138">
        <f t="shared" ref="AA31:AA36" si="46">Z31+U31</f>
        <v>7.25</v>
      </c>
      <c r="AB31" s="141">
        <f t="shared" ref="AB31:AB36" si="47">(AC31-AA31)/AC31</f>
        <v>0.1159</v>
      </c>
      <c r="AC31" s="140">
        <v>8.1999999999999993</v>
      </c>
      <c r="AD31" s="139">
        <v>200</v>
      </c>
      <c r="AE31" s="138">
        <f t="shared" ref="AE31:AE36" si="48">AD31*AC31</f>
        <v>1640</v>
      </c>
      <c r="AF31" s="138">
        <f t="shared" ref="AF31:AF36" si="49">AD31*AA31</f>
        <v>1450</v>
      </c>
    </row>
    <row r="32" spans="1:32" ht="35.1" customHeight="1">
      <c r="A32" s="280"/>
      <c r="B32" s="280"/>
      <c r="C32" s="280"/>
      <c r="D32" s="155" t="s">
        <v>690</v>
      </c>
      <c r="E32" s="287"/>
      <c r="F32" s="270" t="s">
        <v>932</v>
      </c>
      <c r="G32" s="270" t="s">
        <v>933</v>
      </c>
      <c r="H32" s="153"/>
      <c r="I32" s="153">
        <f t="shared" si="37"/>
        <v>5.27</v>
      </c>
      <c r="J32" s="152">
        <v>30</v>
      </c>
      <c r="K32" s="152">
        <v>25</v>
      </c>
      <c r="L32" s="152">
        <v>16</v>
      </c>
      <c r="M32" s="151">
        <v>2</v>
      </c>
      <c r="N32" s="150">
        <f t="shared" si="38"/>
        <v>6.0000000000000001E-3</v>
      </c>
      <c r="O32" s="149">
        <f t="shared" si="39"/>
        <v>9333</v>
      </c>
      <c r="P32" s="148">
        <v>3500</v>
      </c>
      <c r="Q32" s="145">
        <f t="shared" si="40"/>
        <v>0.38</v>
      </c>
      <c r="R32" s="147" t="s">
        <v>687</v>
      </c>
      <c r="S32" s="146">
        <v>0.41399999999999998</v>
      </c>
      <c r="T32" s="145">
        <f t="shared" si="41"/>
        <v>2.1800000000000002</v>
      </c>
      <c r="U32" s="145">
        <f t="shared" si="42"/>
        <v>7.83</v>
      </c>
      <c r="V32" s="144"/>
      <c r="W32" s="144"/>
      <c r="X32" s="143">
        <f t="shared" si="43"/>
        <v>0.52</v>
      </c>
      <c r="Y32" s="143">
        <f t="shared" si="44"/>
        <v>0.75</v>
      </c>
      <c r="Z32" s="142">
        <f t="shared" si="45"/>
        <v>1.27</v>
      </c>
      <c r="AA32" s="138">
        <f t="shared" si="46"/>
        <v>9.1</v>
      </c>
      <c r="AB32" s="141">
        <f t="shared" si="47"/>
        <v>3.1899999999999998E-2</v>
      </c>
      <c r="AC32" s="140">
        <v>9.4</v>
      </c>
      <c r="AD32" s="139">
        <v>400</v>
      </c>
      <c r="AE32" s="138">
        <f t="shared" si="48"/>
        <v>3760</v>
      </c>
      <c r="AF32" s="138">
        <f t="shared" si="49"/>
        <v>3640</v>
      </c>
    </row>
    <row r="33" spans="1:33" ht="35.1" customHeight="1">
      <c r="A33" s="280"/>
      <c r="B33" s="280"/>
      <c r="C33" s="280"/>
      <c r="D33" s="155" t="s">
        <v>689</v>
      </c>
      <c r="E33" s="287"/>
      <c r="F33" s="270" t="s">
        <v>934</v>
      </c>
      <c r="G33" s="270" t="s">
        <v>935</v>
      </c>
      <c r="H33" s="153"/>
      <c r="I33" s="153">
        <f t="shared" si="37"/>
        <v>5.83</v>
      </c>
      <c r="J33" s="152">
        <v>30</v>
      </c>
      <c r="K33" s="152">
        <v>25</v>
      </c>
      <c r="L33" s="152">
        <v>18</v>
      </c>
      <c r="M33" s="151">
        <v>2</v>
      </c>
      <c r="N33" s="150">
        <f t="shared" si="38"/>
        <v>6.7999999999999996E-3</v>
      </c>
      <c r="O33" s="149">
        <f t="shared" si="39"/>
        <v>8235</v>
      </c>
      <c r="P33" s="148">
        <v>3500</v>
      </c>
      <c r="Q33" s="145">
        <f t="shared" si="40"/>
        <v>0.43</v>
      </c>
      <c r="R33" s="147" t="s">
        <v>687</v>
      </c>
      <c r="S33" s="146">
        <v>0.41399999999999998</v>
      </c>
      <c r="T33" s="145">
        <f t="shared" si="41"/>
        <v>2.41</v>
      </c>
      <c r="U33" s="145">
        <f t="shared" si="42"/>
        <v>8.67</v>
      </c>
      <c r="V33" s="144"/>
      <c r="W33" s="144"/>
      <c r="X33" s="143">
        <f t="shared" si="43"/>
        <v>0.59</v>
      </c>
      <c r="Y33" s="143">
        <f t="shared" si="44"/>
        <v>0.86</v>
      </c>
      <c r="Z33" s="142">
        <f t="shared" si="45"/>
        <v>1.45</v>
      </c>
      <c r="AA33" s="138">
        <f t="shared" si="46"/>
        <v>10.119999999999999</v>
      </c>
      <c r="AB33" s="141">
        <f t="shared" si="47"/>
        <v>5.4199999999999998E-2</v>
      </c>
      <c r="AC33" s="140">
        <v>10.7</v>
      </c>
      <c r="AD33" s="139">
        <v>700</v>
      </c>
      <c r="AE33" s="138">
        <f t="shared" si="48"/>
        <v>7490</v>
      </c>
      <c r="AF33" s="138">
        <f t="shared" si="49"/>
        <v>7084</v>
      </c>
    </row>
    <row r="34" spans="1:33" ht="35.1" customHeight="1">
      <c r="A34" s="280"/>
      <c r="B34" s="280"/>
      <c r="C34" s="280"/>
      <c r="D34" s="155" t="s">
        <v>688</v>
      </c>
      <c r="E34" s="287"/>
      <c r="F34" s="270" t="s">
        <v>936</v>
      </c>
      <c r="G34" s="270" t="s">
        <v>937</v>
      </c>
      <c r="H34" s="153"/>
      <c r="I34" s="153">
        <f t="shared" si="37"/>
        <v>6.8</v>
      </c>
      <c r="J34" s="152">
        <v>30</v>
      </c>
      <c r="K34" s="152">
        <v>25</v>
      </c>
      <c r="L34" s="152">
        <v>21</v>
      </c>
      <c r="M34" s="151">
        <v>2</v>
      </c>
      <c r="N34" s="150">
        <f t="shared" si="38"/>
        <v>7.9000000000000008E-3</v>
      </c>
      <c r="O34" s="149">
        <f t="shared" si="39"/>
        <v>7089</v>
      </c>
      <c r="P34" s="148">
        <v>3500</v>
      </c>
      <c r="Q34" s="145">
        <f t="shared" si="40"/>
        <v>0.49</v>
      </c>
      <c r="R34" s="147" t="s">
        <v>687</v>
      </c>
      <c r="S34" s="146">
        <v>0.41399999999999998</v>
      </c>
      <c r="T34" s="145">
        <f t="shared" si="41"/>
        <v>2.82</v>
      </c>
      <c r="U34" s="145">
        <f t="shared" si="42"/>
        <v>10.11</v>
      </c>
      <c r="V34" s="144"/>
      <c r="W34" s="144"/>
      <c r="X34" s="143">
        <f t="shared" si="43"/>
        <v>0.69</v>
      </c>
      <c r="Y34" s="143">
        <f t="shared" si="44"/>
        <v>1</v>
      </c>
      <c r="Z34" s="142">
        <f t="shared" si="45"/>
        <v>1.69</v>
      </c>
      <c r="AA34" s="138">
        <f t="shared" si="46"/>
        <v>11.8</v>
      </c>
      <c r="AB34" s="141">
        <f t="shared" si="47"/>
        <v>5.3699999999999998E-2</v>
      </c>
      <c r="AC34" s="140">
        <v>12.47</v>
      </c>
      <c r="AD34" s="139">
        <v>420</v>
      </c>
      <c r="AE34" s="138">
        <f t="shared" si="48"/>
        <v>5237.3999999999996</v>
      </c>
      <c r="AF34" s="138">
        <f t="shared" si="49"/>
        <v>4956</v>
      </c>
    </row>
    <row r="35" spans="1:33" ht="35.1" customHeight="1">
      <c r="A35" s="280"/>
      <c r="B35" s="280"/>
      <c r="C35" s="280"/>
      <c r="D35" s="155" t="s">
        <v>686</v>
      </c>
      <c r="E35" s="287"/>
      <c r="F35" s="270" t="s">
        <v>938</v>
      </c>
      <c r="G35" s="270" t="s">
        <v>939</v>
      </c>
      <c r="H35" s="153"/>
      <c r="I35" s="153">
        <f t="shared" si="37"/>
        <v>1.08</v>
      </c>
      <c r="J35" s="152">
        <v>25</v>
      </c>
      <c r="K35" s="152">
        <v>16</v>
      </c>
      <c r="L35" s="152">
        <v>14</v>
      </c>
      <c r="M35" s="151">
        <v>4</v>
      </c>
      <c r="N35" s="150">
        <f t="shared" si="38"/>
        <v>1.4E-3</v>
      </c>
      <c r="O35" s="149">
        <f t="shared" si="39"/>
        <v>40000</v>
      </c>
      <c r="P35" s="148">
        <v>3500</v>
      </c>
      <c r="Q35" s="145">
        <f t="shared" si="40"/>
        <v>0.09</v>
      </c>
      <c r="R35" s="147" t="s">
        <v>684</v>
      </c>
      <c r="S35" s="146">
        <v>0.41399999999999998</v>
      </c>
      <c r="T35" s="145">
        <f t="shared" si="41"/>
        <v>0.45</v>
      </c>
      <c r="U35" s="145">
        <f t="shared" si="42"/>
        <v>1.62</v>
      </c>
      <c r="V35" s="144"/>
      <c r="W35" s="144"/>
      <c r="X35" s="143">
        <f t="shared" si="43"/>
        <v>0.14000000000000001</v>
      </c>
      <c r="Y35" s="143">
        <f t="shared" si="44"/>
        <v>0.2</v>
      </c>
      <c r="Z35" s="142">
        <f t="shared" si="45"/>
        <v>0.34</v>
      </c>
      <c r="AA35" s="138">
        <f t="shared" si="46"/>
        <v>1.96</v>
      </c>
      <c r="AB35" s="141">
        <f t="shared" si="47"/>
        <v>0.20649999999999999</v>
      </c>
      <c r="AC35" s="140">
        <v>2.4700000000000002</v>
      </c>
      <c r="AD35" s="139">
        <v>600</v>
      </c>
      <c r="AE35" s="138">
        <f t="shared" si="48"/>
        <v>1482</v>
      </c>
      <c r="AF35" s="138">
        <f t="shared" si="49"/>
        <v>1176</v>
      </c>
    </row>
    <row r="36" spans="1:33" ht="35.1" customHeight="1">
      <c r="A36" s="281"/>
      <c r="B36" s="281"/>
      <c r="C36" s="281"/>
      <c r="D36" s="155" t="s">
        <v>685</v>
      </c>
      <c r="E36" s="288"/>
      <c r="F36" s="270" t="s">
        <v>940</v>
      </c>
      <c r="G36" s="270" t="s">
        <v>941</v>
      </c>
      <c r="H36" s="153"/>
      <c r="I36" s="153">
        <f t="shared" si="37"/>
        <v>1.22</v>
      </c>
      <c r="J36" s="152">
        <v>25</v>
      </c>
      <c r="K36" s="152">
        <v>16</v>
      </c>
      <c r="L36" s="152">
        <v>16</v>
      </c>
      <c r="M36" s="151">
        <v>4</v>
      </c>
      <c r="N36" s="150">
        <f t="shared" si="38"/>
        <v>1.6000000000000001E-3</v>
      </c>
      <c r="O36" s="149">
        <f t="shared" si="39"/>
        <v>35000</v>
      </c>
      <c r="P36" s="148">
        <v>3500</v>
      </c>
      <c r="Q36" s="145">
        <f t="shared" si="40"/>
        <v>0.1</v>
      </c>
      <c r="R36" s="147" t="s">
        <v>684</v>
      </c>
      <c r="S36" s="146">
        <v>0.41399999999999998</v>
      </c>
      <c r="T36" s="145">
        <f t="shared" si="41"/>
        <v>0.51</v>
      </c>
      <c r="U36" s="145">
        <f t="shared" si="42"/>
        <v>1.83</v>
      </c>
      <c r="V36" s="144"/>
      <c r="W36" s="144"/>
      <c r="X36" s="143">
        <f t="shared" si="43"/>
        <v>0.15</v>
      </c>
      <c r="Y36" s="143">
        <f t="shared" si="44"/>
        <v>0.22</v>
      </c>
      <c r="Z36" s="142">
        <f t="shared" si="45"/>
        <v>0.37</v>
      </c>
      <c r="AA36" s="138">
        <f t="shared" si="46"/>
        <v>2.2000000000000002</v>
      </c>
      <c r="AB36" s="141">
        <f t="shared" si="47"/>
        <v>0.1971</v>
      </c>
      <c r="AC36" s="140">
        <v>2.74</v>
      </c>
      <c r="AD36" s="139">
        <v>400</v>
      </c>
      <c r="AE36" s="138">
        <f t="shared" si="48"/>
        <v>1096</v>
      </c>
      <c r="AF36" s="138">
        <f t="shared" si="49"/>
        <v>880</v>
      </c>
    </row>
    <row r="37" spans="1:33" ht="35.1" customHeight="1">
      <c r="A37" s="279" t="s">
        <v>694</v>
      </c>
      <c r="B37" s="279" t="s">
        <v>693</v>
      </c>
      <c r="C37" s="279" t="s">
        <v>692</v>
      </c>
      <c r="D37" s="155" t="s">
        <v>691</v>
      </c>
      <c r="E37" s="286" t="s">
        <v>696</v>
      </c>
      <c r="F37" s="270" t="s">
        <v>942</v>
      </c>
      <c r="G37" s="270" t="s">
        <v>943</v>
      </c>
      <c r="H37" s="153"/>
      <c r="I37" s="153">
        <f t="shared" si="37"/>
        <v>4.1100000000000003</v>
      </c>
      <c r="J37" s="152">
        <v>30</v>
      </c>
      <c r="K37" s="152">
        <v>25</v>
      </c>
      <c r="L37" s="152">
        <v>14</v>
      </c>
      <c r="M37" s="151">
        <v>2</v>
      </c>
      <c r="N37" s="150">
        <f t="shared" ref="N37:N42" si="50">J37*K37*L37/1000000/M37</f>
        <v>5.3E-3</v>
      </c>
      <c r="O37" s="149">
        <f t="shared" ref="O37:O42" si="51">56/N37</f>
        <v>10566</v>
      </c>
      <c r="P37" s="148">
        <v>3500</v>
      </c>
      <c r="Q37" s="145">
        <f t="shared" ref="Q37:Q42" si="52">P37/O37</f>
        <v>0.33</v>
      </c>
      <c r="R37" s="147" t="s">
        <v>687</v>
      </c>
      <c r="S37" s="146">
        <v>0.41399999999999998</v>
      </c>
      <c r="T37" s="145">
        <f t="shared" ref="T37:T42" si="53">I37*S37</f>
        <v>1.7</v>
      </c>
      <c r="U37" s="145">
        <f t="shared" ref="U37:U42" si="54">T37+Q37+I37</f>
        <v>6.14</v>
      </c>
      <c r="V37" s="144"/>
      <c r="W37" s="144"/>
      <c r="X37" s="143">
        <f t="shared" ref="X37:X42" si="55">AC37*$X$10</f>
        <v>0.45</v>
      </c>
      <c r="Y37" s="143">
        <f t="shared" ref="Y37:Y42" si="56">AC37*$Y$10</f>
        <v>0.66</v>
      </c>
      <c r="Z37" s="142">
        <f t="shared" ref="Z37:Z42" si="57">SUM(V37:Y37)</f>
        <v>1.1100000000000001</v>
      </c>
      <c r="AA37" s="138">
        <f t="shared" ref="AA37:AA42" si="58">Z37+U37</f>
        <v>7.25</v>
      </c>
      <c r="AB37" s="141">
        <f t="shared" ref="AB37:AB42" si="59">(AC37-AA37)/AC37</f>
        <v>0.1159</v>
      </c>
      <c r="AC37" s="140">
        <v>8.1999999999999993</v>
      </c>
      <c r="AD37" s="139">
        <v>200</v>
      </c>
      <c r="AE37" s="138">
        <f t="shared" ref="AE37:AE42" si="60">AD37*AC37</f>
        <v>1640</v>
      </c>
      <c r="AF37" s="138">
        <f t="shared" ref="AF37:AF42" si="61">AD37*AA37</f>
        <v>1450</v>
      </c>
    </row>
    <row r="38" spans="1:33" ht="35.1" customHeight="1">
      <c r="A38" s="280"/>
      <c r="B38" s="280"/>
      <c r="C38" s="280"/>
      <c r="D38" s="155" t="s">
        <v>690</v>
      </c>
      <c r="E38" s="287"/>
      <c r="F38" s="270" t="s">
        <v>944</v>
      </c>
      <c r="G38" s="270" t="s">
        <v>945</v>
      </c>
      <c r="H38" s="153"/>
      <c r="I38" s="153">
        <f t="shared" si="37"/>
        <v>5.27</v>
      </c>
      <c r="J38" s="152">
        <v>30</v>
      </c>
      <c r="K38" s="152">
        <v>25</v>
      </c>
      <c r="L38" s="152">
        <v>16</v>
      </c>
      <c r="M38" s="151">
        <v>2</v>
      </c>
      <c r="N38" s="150">
        <f t="shared" si="50"/>
        <v>6.0000000000000001E-3</v>
      </c>
      <c r="O38" s="149">
        <f t="shared" si="51"/>
        <v>9333</v>
      </c>
      <c r="P38" s="148">
        <v>3500</v>
      </c>
      <c r="Q38" s="145">
        <f t="shared" si="52"/>
        <v>0.38</v>
      </c>
      <c r="R38" s="147" t="s">
        <v>687</v>
      </c>
      <c r="S38" s="146">
        <v>0.41399999999999998</v>
      </c>
      <c r="T38" s="145">
        <f t="shared" si="53"/>
        <v>2.1800000000000002</v>
      </c>
      <c r="U38" s="145">
        <f t="shared" si="54"/>
        <v>7.83</v>
      </c>
      <c r="V38" s="144"/>
      <c r="W38" s="144"/>
      <c r="X38" s="143">
        <f t="shared" si="55"/>
        <v>0.52</v>
      </c>
      <c r="Y38" s="143">
        <f t="shared" si="56"/>
        <v>0.75</v>
      </c>
      <c r="Z38" s="142">
        <f t="shared" si="57"/>
        <v>1.27</v>
      </c>
      <c r="AA38" s="138">
        <f t="shared" si="58"/>
        <v>9.1</v>
      </c>
      <c r="AB38" s="141">
        <f t="shared" si="59"/>
        <v>3.1899999999999998E-2</v>
      </c>
      <c r="AC38" s="140">
        <v>9.4</v>
      </c>
      <c r="AD38" s="139">
        <v>400</v>
      </c>
      <c r="AE38" s="138">
        <f t="shared" si="60"/>
        <v>3760</v>
      </c>
      <c r="AF38" s="138">
        <f t="shared" si="61"/>
        <v>3640</v>
      </c>
    </row>
    <row r="39" spans="1:33" ht="35.1" customHeight="1">
      <c r="A39" s="280"/>
      <c r="B39" s="280"/>
      <c r="C39" s="280"/>
      <c r="D39" s="155" t="s">
        <v>689</v>
      </c>
      <c r="E39" s="287"/>
      <c r="F39" s="270" t="s">
        <v>946</v>
      </c>
      <c r="G39" s="270" t="s">
        <v>947</v>
      </c>
      <c r="H39" s="153"/>
      <c r="I39" s="153">
        <f t="shared" si="37"/>
        <v>5.83</v>
      </c>
      <c r="J39" s="152">
        <v>30</v>
      </c>
      <c r="K39" s="152">
        <v>25</v>
      </c>
      <c r="L39" s="152">
        <v>18</v>
      </c>
      <c r="M39" s="151">
        <v>2</v>
      </c>
      <c r="N39" s="150">
        <f t="shared" si="50"/>
        <v>6.7999999999999996E-3</v>
      </c>
      <c r="O39" s="149">
        <f t="shared" si="51"/>
        <v>8235</v>
      </c>
      <c r="P39" s="148">
        <v>3500</v>
      </c>
      <c r="Q39" s="145">
        <f t="shared" si="52"/>
        <v>0.43</v>
      </c>
      <c r="R39" s="147" t="s">
        <v>687</v>
      </c>
      <c r="S39" s="146">
        <v>0.41399999999999998</v>
      </c>
      <c r="T39" s="145">
        <f t="shared" si="53"/>
        <v>2.41</v>
      </c>
      <c r="U39" s="145">
        <f t="shared" si="54"/>
        <v>8.67</v>
      </c>
      <c r="V39" s="144"/>
      <c r="W39" s="144"/>
      <c r="X39" s="143">
        <f t="shared" si="55"/>
        <v>0.59</v>
      </c>
      <c r="Y39" s="143">
        <f t="shared" si="56"/>
        <v>0.86</v>
      </c>
      <c r="Z39" s="142">
        <f t="shared" si="57"/>
        <v>1.45</v>
      </c>
      <c r="AA39" s="138">
        <f t="shared" si="58"/>
        <v>10.119999999999999</v>
      </c>
      <c r="AB39" s="141">
        <f t="shared" si="59"/>
        <v>5.4199999999999998E-2</v>
      </c>
      <c r="AC39" s="140">
        <v>10.7</v>
      </c>
      <c r="AD39" s="139">
        <v>700</v>
      </c>
      <c r="AE39" s="138">
        <f t="shared" si="60"/>
        <v>7490</v>
      </c>
      <c r="AF39" s="138">
        <f t="shared" si="61"/>
        <v>7084</v>
      </c>
    </row>
    <row r="40" spans="1:33" ht="35.1" customHeight="1">
      <c r="A40" s="280"/>
      <c r="B40" s="280"/>
      <c r="C40" s="280"/>
      <c r="D40" s="155" t="s">
        <v>688</v>
      </c>
      <c r="E40" s="287"/>
      <c r="F40" s="270" t="s">
        <v>948</v>
      </c>
      <c r="G40" s="270" t="s">
        <v>949</v>
      </c>
      <c r="H40" s="153"/>
      <c r="I40" s="153">
        <f t="shared" si="37"/>
        <v>6.8</v>
      </c>
      <c r="J40" s="152">
        <v>30</v>
      </c>
      <c r="K40" s="152">
        <v>25</v>
      </c>
      <c r="L40" s="152">
        <v>21</v>
      </c>
      <c r="M40" s="151">
        <v>2</v>
      </c>
      <c r="N40" s="150">
        <f t="shared" si="50"/>
        <v>7.9000000000000008E-3</v>
      </c>
      <c r="O40" s="149">
        <f t="shared" si="51"/>
        <v>7089</v>
      </c>
      <c r="P40" s="148">
        <v>3500</v>
      </c>
      <c r="Q40" s="145">
        <f t="shared" si="52"/>
        <v>0.49</v>
      </c>
      <c r="R40" s="147" t="s">
        <v>687</v>
      </c>
      <c r="S40" s="146">
        <v>0.41399999999999998</v>
      </c>
      <c r="T40" s="145">
        <f t="shared" si="53"/>
        <v>2.82</v>
      </c>
      <c r="U40" s="145">
        <f t="shared" si="54"/>
        <v>10.11</v>
      </c>
      <c r="V40" s="144"/>
      <c r="W40" s="144"/>
      <c r="X40" s="143">
        <f t="shared" si="55"/>
        <v>0.69</v>
      </c>
      <c r="Y40" s="143">
        <f t="shared" si="56"/>
        <v>1</v>
      </c>
      <c r="Z40" s="142">
        <f t="shared" si="57"/>
        <v>1.69</v>
      </c>
      <c r="AA40" s="138">
        <f t="shared" si="58"/>
        <v>11.8</v>
      </c>
      <c r="AB40" s="141">
        <f t="shared" si="59"/>
        <v>5.3699999999999998E-2</v>
      </c>
      <c r="AC40" s="140">
        <v>12.47</v>
      </c>
      <c r="AD40" s="139">
        <v>420</v>
      </c>
      <c r="AE40" s="138">
        <f t="shared" si="60"/>
        <v>5237.3999999999996</v>
      </c>
      <c r="AF40" s="138">
        <f t="shared" si="61"/>
        <v>4956</v>
      </c>
    </row>
    <row r="41" spans="1:33" ht="35.1" customHeight="1">
      <c r="A41" s="280"/>
      <c r="B41" s="280"/>
      <c r="C41" s="280"/>
      <c r="D41" s="155" t="s">
        <v>686</v>
      </c>
      <c r="E41" s="287"/>
      <c r="F41" s="270" t="s">
        <v>950</v>
      </c>
      <c r="G41" s="270" t="s">
        <v>951</v>
      </c>
      <c r="H41" s="153"/>
      <c r="I41" s="153">
        <f t="shared" si="37"/>
        <v>1.08</v>
      </c>
      <c r="J41" s="152">
        <v>25</v>
      </c>
      <c r="K41" s="152">
        <v>16</v>
      </c>
      <c r="L41" s="152">
        <v>14</v>
      </c>
      <c r="M41" s="151">
        <v>4</v>
      </c>
      <c r="N41" s="150">
        <f t="shared" si="50"/>
        <v>1.4E-3</v>
      </c>
      <c r="O41" s="149">
        <f t="shared" si="51"/>
        <v>40000</v>
      </c>
      <c r="P41" s="148">
        <v>3500</v>
      </c>
      <c r="Q41" s="145">
        <f t="shared" si="52"/>
        <v>0.09</v>
      </c>
      <c r="R41" s="147" t="s">
        <v>684</v>
      </c>
      <c r="S41" s="146">
        <v>0.41399999999999998</v>
      </c>
      <c r="T41" s="145">
        <f t="shared" si="53"/>
        <v>0.45</v>
      </c>
      <c r="U41" s="145">
        <f t="shared" si="54"/>
        <v>1.62</v>
      </c>
      <c r="V41" s="144"/>
      <c r="W41" s="144"/>
      <c r="X41" s="143">
        <f t="shared" si="55"/>
        <v>0.14000000000000001</v>
      </c>
      <c r="Y41" s="143">
        <f t="shared" si="56"/>
        <v>0.2</v>
      </c>
      <c r="Z41" s="142">
        <f t="shared" si="57"/>
        <v>0.34</v>
      </c>
      <c r="AA41" s="138">
        <f t="shared" si="58"/>
        <v>1.96</v>
      </c>
      <c r="AB41" s="141">
        <f t="shared" si="59"/>
        <v>0.20649999999999999</v>
      </c>
      <c r="AC41" s="140">
        <v>2.4700000000000002</v>
      </c>
      <c r="AD41" s="139">
        <v>600</v>
      </c>
      <c r="AE41" s="138">
        <f t="shared" si="60"/>
        <v>1482</v>
      </c>
      <c r="AF41" s="138">
        <f t="shared" si="61"/>
        <v>1176</v>
      </c>
    </row>
    <row r="42" spans="1:33" ht="35.1" customHeight="1">
      <c r="A42" s="281"/>
      <c r="B42" s="281"/>
      <c r="C42" s="281"/>
      <c r="D42" s="155" t="s">
        <v>685</v>
      </c>
      <c r="E42" s="288"/>
      <c r="F42" s="270" t="s">
        <v>952</v>
      </c>
      <c r="G42" s="270" t="s">
        <v>953</v>
      </c>
      <c r="H42" s="153"/>
      <c r="I42" s="153">
        <f t="shared" si="37"/>
        <v>1.22</v>
      </c>
      <c r="J42" s="152">
        <v>25</v>
      </c>
      <c r="K42" s="152">
        <v>16</v>
      </c>
      <c r="L42" s="152">
        <v>16</v>
      </c>
      <c r="M42" s="151">
        <v>4</v>
      </c>
      <c r="N42" s="150">
        <f t="shared" si="50"/>
        <v>1.6000000000000001E-3</v>
      </c>
      <c r="O42" s="149">
        <f t="shared" si="51"/>
        <v>35000</v>
      </c>
      <c r="P42" s="148">
        <v>3500</v>
      </c>
      <c r="Q42" s="145">
        <f t="shared" si="52"/>
        <v>0.1</v>
      </c>
      <c r="R42" s="147" t="s">
        <v>684</v>
      </c>
      <c r="S42" s="146">
        <v>0.41399999999999998</v>
      </c>
      <c r="T42" s="145">
        <f t="shared" si="53"/>
        <v>0.51</v>
      </c>
      <c r="U42" s="145">
        <f t="shared" si="54"/>
        <v>1.83</v>
      </c>
      <c r="V42" s="144"/>
      <c r="W42" s="144"/>
      <c r="X42" s="143">
        <f t="shared" si="55"/>
        <v>0.15</v>
      </c>
      <c r="Y42" s="143">
        <f t="shared" si="56"/>
        <v>0.22</v>
      </c>
      <c r="Z42" s="142">
        <f t="shared" si="57"/>
        <v>0.37</v>
      </c>
      <c r="AA42" s="138">
        <f t="shared" si="58"/>
        <v>2.2000000000000002</v>
      </c>
      <c r="AB42" s="141">
        <f t="shared" si="59"/>
        <v>0.1971</v>
      </c>
      <c r="AC42" s="140">
        <v>2.74</v>
      </c>
      <c r="AD42" s="139">
        <v>400</v>
      </c>
      <c r="AE42" s="138">
        <f t="shared" si="60"/>
        <v>1096</v>
      </c>
      <c r="AF42" s="138">
        <f t="shared" si="61"/>
        <v>880</v>
      </c>
    </row>
    <row r="43" spans="1:33">
      <c r="AD43" s="136">
        <f>SUM(AD13:AD42)</f>
        <v>13600</v>
      </c>
      <c r="AE43" s="137">
        <f>SUM(AE13:AE42)</f>
        <v>103527.71</v>
      </c>
      <c r="AF43" s="137">
        <f>SUM(AF13:AF42)</f>
        <v>95930</v>
      </c>
      <c r="AG43" s="135">
        <f>(AE43-AF43)/AE43</f>
        <v>7.2999999999999995E-2</v>
      </c>
    </row>
    <row r="44" spans="1:33" s="134" customFormat="1" ht="24.6" customHeight="1">
      <c r="A44" s="207" t="s">
        <v>970</v>
      </c>
      <c r="B44" s="206"/>
      <c r="C44" s="206"/>
      <c r="D44" s="205"/>
      <c r="E44" s="202"/>
      <c r="F44" s="202"/>
      <c r="G44" s="202"/>
      <c r="H44" s="196"/>
      <c r="I44" s="196"/>
      <c r="J44" s="204"/>
      <c r="K44" s="204"/>
      <c r="L44" s="204"/>
      <c r="M44" s="203"/>
      <c r="N44" s="196"/>
      <c r="O44" s="196"/>
      <c r="P44" s="202"/>
      <c r="Q44" s="196"/>
      <c r="R44" s="202"/>
      <c r="S44" s="202"/>
      <c r="T44" s="196"/>
      <c r="U44" s="196"/>
      <c r="V44" s="200"/>
      <c r="W44" s="201"/>
      <c r="X44" s="200"/>
      <c r="Y44" s="199"/>
      <c r="Z44" s="196"/>
      <c r="AA44" s="196"/>
      <c r="AB44" s="198"/>
      <c r="AC44" s="197"/>
      <c r="AD44" s="196"/>
      <c r="AE44" s="196"/>
      <c r="AF44" s="196"/>
    </row>
    <row r="45" spans="1:33" s="156" customFormat="1" ht="29.1" customHeight="1">
      <c r="A45" s="175" t="s">
        <v>694</v>
      </c>
      <c r="B45" s="174"/>
      <c r="C45" s="174"/>
      <c r="D45" s="173"/>
      <c r="E45" s="195"/>
      <c r="F45" s="195"/>
      <c r="G45" s="195"/>
      <c r="H45" s="194"/>
      <c r="I45" s="193"/>
      <c r="J45" s="192"/>
      <c r="K45" s="192"/>
      <c r="L45" s="192"/>
      <c r="M45" s="191"/>
      <c r="N45" s="190"/>
      <c r="O45" s="189"/>
      <c r="P45" s="188"/>
      <c r="Q45" s="187"/>
      <c r="R45" s="186"/>
      <c r="S45" s="185"/>
      <c r="T45" s="184"/>
      <c r="U45" s="184"/>
      <c r="V45" s="183"/>
      <c r="W45" s="182"/>
      <c r="X45" s="181"/>
      <c r="Y45" s="180"/>
      <c r="Z45" s="179"/>
      <c r="AA45" s="176"/>
      <c r="AB45" s="178"/>
      <c r="AC45" s="177"/>
      <c r="AD45" s="176"/>
      <c r="AE45" s="176"/>
      <c r="AF45" s="176"/>
    </row>
    <row r="46" spans="1:33" ht="35.1" customHeight="1">
      <c r="A46" s="279" t="str">
        <f>A45</f>
        <v>Beautyrest Platinum Brand -- 6 piece set -- Solid 90gsm Polyester Satin Sheet Set</v>
      </c>
      <c r="B46" s="279" t="s">
        <v>693</v>
      </c>
      <c r="C46" s="279" t="s">
        <v>692</v>
      </c>
      <c r="D46" s="155" t="s">
        <v>691</v>
      </c>
      <c r="E46" s="286" t="s">
        <v>700</v>
      </c>
      <c r="F46" s="270" t="s">
        <v>894</v>
      </c>
      <c r="G46" s="270" t="s">
        <v>895</v>
      </c>
      <c r="H46" s="153"/>
      <c r="I46" s="153">
        <f t="shared" ref="I46:I51" si="62">I13</f>
        <v>4.1100000000000003</v>
      </c>
      <c r="J46" s="152">
        <v>30</v>
      </c>
      <c r="K46" s="152">
        <v>25</v>
      </c>
      <c r="L46" s="152">
        <v>14</v>
      </c>
      <c r="M46" s="151">
        <v>2</v>
      </c>
      <c r="N46" s="150">
        <f t="shared" ref="N46:N51" si="63">J46*K46*L46/1000000/M46</f>
        <v>5.3E-3</v>
      </c>
      <c r="O46" s="149">
        <f t="shared" ref="O46:O51" si="64">56/N46</f>
        <v>10566</v>
      </c>
      <c r="P46" s="148">
        <v>3500</v>
      </c>
      <c r="Q46" s="145">
        <f t="shared" ref="Q46:Q51" si="65">P46/O46</f>
        <v>0.33</v>
      </c>
      <c r="R46" s="147" t="s">
        <v>687</v>
      </c>
      <c r="S46" s="146">
        <v>0.41399999999999998</v>
      </c>
      <c r="T46" s="145">
        <f t="shared" ref="T46:T51" si="66">I46*S46</f>
        <v>1.7</v>
      </c>
      <c r="U46" s="145">
        <f t="shared" ref="U46:U51" si="67">T46+Q46+I46</f>
        <v>6.14</v>
      </c>
      <c r="V46" s="144"/>
      <c r="W46" s="144"/>
      <c r="X46" s="143">
        <f t="shared" ref="X46:X51" si="68">AC46*$X$10</f>
        <v>0.45</v>
      </c>
      <c r="Y46" s="143">
        <f t="shared" ref="Y46:Y51" si="69">AC46*$Y$10</f>
        <v>0.66</v>
      </c>
      <c r="Z46" s="142">
        <f t="shared" ref="Z46:Z51" si="70">SUM(V46:Y46)</f>
        <v>1.1100000000000001</v>
      </c>
      <c r="AA46" s="138">
        <f t="shared" ref="AA46:AA51" si="71">Z46+U46</f>
        <v>7.25</v>
      </c>
      <c r="AB46" s="141">
        <f t="shared" ref="AB46:AB51" si="72">(AC46-AA46)/AC46</f>
        <v>0.1159</v>
      </c>
      <c r="AC46" s="140">
        <v>8.1999999999999993</v>
      </c>
      <c r="AD46" s="139">
        <v>300</v>
      </c>
      <c r="AE46" s="138">
        <f t="shared" ref="AE46:AE51" si="73">AD46*AC46</f>
        <v>2460</v>
      </c>
      <c r="AF46" s="138">
        <f t="shared" ref="AF46:AF51" si="74">AD46*AA46</f>
        <v>2175</v>
      </c>
    </row>
    <row r="47" spans="1:33" ht="35.1" customHeight="1">
      <c r="A47" s="280"/>
      <c r="B47" s="280"/>
      <c r="C47" s="280"/>
      <c r="D47" s="155" t="s">
        <v>690</v>
      </c>
      <c r="E47" s="287"/>
      <c r="F47" s="270" t="s">
        <v>896</v>
      </c>
      <c r="G47" s="270" t="s">
        <v>897</v>
      </c>
      <c r="H47" s="153"/>
      <c r="I47" s="153">
        <f t="shared" si="62"/>
        <v>5.27</v>
      </c>
      <c r="J47" s="152">
        <v>30</v>
      </c>
      <c r="K47" s="152">
        <v>25</v>
      </c>
      <c r="L47" s="152">
        <v>16</v>
      </c>
      <c r="M47" s="151">
        <v>2</v>
      </c>
      <c r="N47" s="150">
        <f t="shared" si="63"/>
        <v>6.0000000000000001E-3</v>
      </c>
      <c r="O47" s="149">
        <f t="shared" si="64"/>
        <v>9333</v>
      </c>
      <c r="P47" s="148">
        <v>3500</v>
      </c>
      <c r="Q47" s="145">
        <f t="shared" si="65"/>
        <v>0.38</v>
      </c>
      <c r="R47" s="147" t="s">
        <v>687</v>
      </c>
      <c r="S47" s="146">
        <v>0.41399999999999998</v>
      </c>
      <c r="T47" s="145">
        <f t="shared" si="66"/>
        <v>2.1800000000000002</v>
      </c>
      <c r="U47" s="145">
        <f t="shared" si="67"/>
        <v>7.83</v>
      </c>
      <c r="V47" s="144"/>
      <c r="W47" s="144"/>
      <c r="X47" s="143">
        <f t="shared" si="68"/>
        <v>0.52</v>
      </c>
      <c r="Y47" s="143">
        <f t="shared" si="69"/>
        <v>0.75</v>
      </c>
      <c r="Z47" s="142">
        <f t="shared" si="70"/>
        <v>1.27</v>
      </c>
      <c r="AA47" s="138">
        <f t="shared" si="71"/>
        <v>9.1</v>
      </c>
      <c r="AB47" s="141">
        <f t="shared" si="72"/>
        <v>3.1899999999999998E-2</v>
      </c>
      <c r="AC47" s="140">
        <v>9.4</v>
      </c>
      <c r="AD47" s="139">
        <v>600</v>
      </c>
      <c r="AE47" s="138">
        <f t="shared" si="73"/>
        <v>5640</v>
      </c>
      <c r="AF47" s="138">
        <f t="shared" si="74"/>
        <v>5460</v>
      </c>
    </row>
    <row r="48" spans="1:33" ht="35.1" customHeight="1">
      <c r="A48" s="280"/>
      <c r="B48" s="280"/>
      <c r="C48" s="280"/>
      <c r="D48" s="155" t="s">
        <v>689</v>
      </c>
      <c r="E48" s="287"/>
      <c r="F48" s="270" t="s">
        <v>898</v>
      </c>
      <c r="G48" s="270" t="s">
        <v>899</v>
      </c>
      <c r="H48" s="153"/>
      <c r="I48" s="153">
        <f t="shared" si="62"/>
        <v>5.83</v>
      </c>
      <c r="J48" s="152">
        <v>30</v>
      </c>
      <c r="K48" s="152">
        <v>25</v>
      </c>
      <c r="L48" s="152">
        <v>18</v>
      </c>
      <c r="M48" s="151">
        <v>2</v>
      </c>
      <c r="N48" s="150">
        <f t="shared" si="63"/>
        <v>6.7999999999999996E-3</v>
      </c>
      <c r="O48" s="149">
        <f t="shared" si="64"/>
        <v>8235</v>
      </c>
      <c r="P48" s="148">
        <v>3500</v>
      </c>
      <c r="Q48" s="145">
        <f t="shared" si="65"/>
        <v>0.43</v>
      </c>
      <c r="R48" s="147" t="s">
        <v>687</v>
      </c>
      <c r="S48" s="146">
        <v>0.41399999999999998</v>
      </c>
      <c r="T48" s="145">
        <f t="shared" si="66"/>
        <v>2.41</v>
      </c>
      <c r="U48" s="145">
        <f t="shared" si="67"/>
        <v>8.67</v>
      </c>
      <c r="V48" s="144"/>
      <c r="W48" s="144"/>
      <c r="X48" s="143">
        <f t="shared" si="68"/>
        <v>0.59</v>
      </c>
      <c r="Y48" s="143">
        <f t="shared" si="69"/>
        <v>0.86</v>
      </c>
      <c r="Z48" s="142">
        <f t="shared" si="70"/>
        <v>1.45</v>
      </c>
      <c r="AA48" s="138">
        <f t="shared" si="71"/>
        <v>10.119999999999999</v>
      </c>
      <c r="AB48" s="141">
        <f t="shared" si="72"/>
        <v>5.4199999999999998E-2</v>
      </c>
      <c r="AC48" s="140">
        <v>10.7</v>
      </c>
      <c r="AD48" s="139">
        <v>1050</v>
      </c>
      <c r="AE48" s="138">
        <f t="shared" si="73"/>
        <v>11235</v>
      </c>
      <c r="AF48" s="138">
        <f t="shared" si="74"/>
        <v>10626</v>
      </c>
    </row>
    <row r="49" spans="1:32" ht="35.1" customHeight="1">
      <c r="A49" s="280"/>
      <c r="B49" s="280"/>
      <c r="C49" s="280"/>
      <c r="D49" s="155" t="s">
        <v>688</v>
      </c>
      <c r="E49" s="287"/>
      <c r="F49" s="270" t="s">
        <v>900</v>
      </c>
      <c r="G49" s="270" t="s">
        <v>901</v>
      </c>
      <c r="H49" s="153"/>
      <c r="I49" s="153">
        <f t="shared" si="62"/>
        <v>6.8</v>
      </c>
      <c r="J49" s="152">
        <v>30</v>
      </c>
      <c r="K49" s="152">
        <v>25</v>
      </c>
      <c r="L49" s="152">
        <v>21</v>
      </c>
      <c r="M49" s="151">
        <v>2</v>
      </c>
      <c r="N49" s="150">
        <f t="shared" si="63"/>
        <v>7.9000000000000008E-3</v>
      </c>
      <c r="O49" s="149">
        <f t="shared" si="64"/>
        <v>7089</v>
      </c>
      <c r="P49" s="148">
        <v>3500</v>
      </c>
      <c r="Q49" s="145">
        <f t="shared" si="65"/>
        <v>0.49</v>
      </c>
      <c r="R49" s="147" t="s">
        <v>687</v>
      </c>
      <c r="S49" s="146">
        <v>0.41399999999999998</v>
      </c>
      <c r="T49" s="145">
        <f t="shared" si="66"/>
        <v>2.82</v>
      </c>
      <c r="U49" s="145">
        <f t="shared" si="67"/>
        <v>10.11</v>
      </c>
      <c r="V49" s="144"/>
      <c r="W49" s="144"/>
      <c r="X49" s="143">
        <f t="shared" si="68"/>
        <v>0.69</v>
      </c>
      <c r="Y49" s="143">
        <f t="shared" si="69"/>
        <v>1</v>
      </c>
      <c r="Z49" s="142">
        <f t="shared" si="70"/>
        <v>1.69</v>
      </c>
      <c r="AA49" s="138">
        <f t="shared" si="71"/>
        <v>11.8</v>
      </c>
      <c r="AB49" s="141">
        <f t="shared" si="72"/>
        <v>5.3699999999999998E-2</v>
      </c>
      <c r="AC49" s="140">
        <v>12.47</v>
      </c>
      <c r="AD49" s="139">
        <v>630</v>
      </c>
      <c r="AE49" s="138">
        <f t="shared" si="73"/>
        <v>7856.1</v>
      </c>
      <c r="AF49" s="138">
        <f t="shared" si="74"/>
        <v>7434</v>
      </c>
    </row>
    <row r="50" spans="1:32" ht="35.1" customHeight="1">
      <c r="A50" s="280"/>
      <c r="B50" s="280"/>
      <c r="C50" s="280"/>
      <c r="D50" s="155" t="s">
        <v>686</v>
      </c>
      <c r="E50" s="287"/>
      <c r="F50" s="270" t="s">
        <v>902</v>
      </c>
      <c r="G50" s="270" t="s">
        <v>903</v>
      </c>
      <c r="H50" s="153"/>
      <c r="I50" s="153">
        <f t="shared" si="62"/>
        <v>1.08</v>
      </c>
      <c r="J50" s="152">
        <v>25</v>
      </c>
      <c r="K50" s="152">
        <v>16</v>
      </c>
      <c r="L50" s="152">
        <v>14</v>
      </c>
      <c r="M50" s="151">
        <v>4</v>
      </c>
      <c r="N50" s="150">
        <f t="shared" si="63"/>
        <v>1.4E-3</v>
      </c>
      <c r="O50" s="149">
        <f t="shared" si="64"/>
        <v>40000</v>
      </c>
      <c r="P50" s="148">
        <v>3500</v>
      </c>
      <c r="Q50" s="145">
        <f t="shared" si="65"/>
        <v>0.09</v>
      </c>
      <c r="R50" s="147" t="s">
        <v>684</v>
      </c>
      <c r="S50" s="146">
        <v>0.41399999999999998</v>
      </c>
      <c r="T50" s="145">
        <f t="shared" si="66"/>
        <v>0.45</v>
      </c>
      <c r="U50" s="145">
        <f t="shared" si="67"/>
        <v>1.62</v>
      </c>
      <c r="V50" s="144"/>
      <c r="W50" s="144"/>
      <c r="X50" s="143">
        <f t="shared" si="68"/>
        <v>0.14000000000000001</v>
      </c>
      <c r="Y50" s="143">
        <f t="shared" si="69"/>
        <v>0.2</v>
      </c>
      <c r="Z50" s="142">
        <f t="shared" si="70"/>
        <v>0.34</v>
      </c>
      <c r="AA50" s="138">
        <f t="shared" si="71"/>
        <v>1.96</v>
      </c>
      <c r="AB50" s="141">
        <f t="shared" si="72"/>
        <v>0.20649999999999999</v>
      </c>
      <c r="AC50" s="140">
        <v>2.4700000000000002</v>
      </c>
      <c r="AD50" s="139">
        <v>900</v>
      </c>
      <c r="AE50" s="138">
        <f t="shared" si="73"/>
        <v>2223</v>
      </c>
      <c r="AF50" s="138">
        <f t="shared" si="74"/>
        <v>1764</v>
      </c>
    </row>
    <row r="51" spans="1:32" ht="35.1" customHeight="1">
      <c r="A51" s="281"/>
      <c r="B51" s="281"/>
      <c r="C51" s="281"/>
      <c r="D51" s="155" t="s">
        <v>685</v>
      </c>
      <c r="E51" s="288"/>
      <c r="F51" s="270" t="s">
        <v>904</v>
      </c>
      <c r="G51" s="270" t="s">
        <v>905</v>
      </c>
      <c r="H51" s="153"/>
      <c r="I51" s="153">
        <f t="shared" si="62"/>
        <v>1.22</v>
      </c>
      <c r="J51" s="152">
        <v>25</v>
      </c>
      <c r="K51" s="152">
        <v>16</v>
      </c>
      <c r="L51" s="152">
        <v>16</v>
      </c>
      <c r="M51" s="151">
        <v>4</v>
      </c>
      <c r="N51" s="150">
        <f t="shared" si="63"/>
        <v>1.6000000000000001E-3</v>
      </c>
      <c r="O51" s="149">
        <f t="shared" si="64"/>
        <v>35000</v>
      </c>
      <c r="P51" s="148">
        <v>3500</v>
      </c>
      <c r="Q51" s="145">
        <f t="shared" si="65"/>
        <v>0.1</v>
      </c>
      <c r="R51" s="147" t="s">
        <v>684</v>
      </c>
      <c r="S51" s="146">
        <v>0.41399999999999998</v>
      </c>
      <c r="T51" s="145">
        <f t="shared" si="66"/>
        <v>0.51</v>
      </c>
      <c r="U51" s="145">
        <f t="shared" si="67"/>
        <v>1.83</v>
      </c>
      <c r="V51" s="144"/>
      <c r="W51" s="144"/>
      <c r="X51" s="143">
        <f t="shared" si="68"/>
        <v>0.15</v>
      </c>
      <c r="Y51" s="143">
        <f t="shared" si="69"/>
        <v>0.22</v>
      </c>
      <c r="Z51" s="142">
        <f t="shared" si="70"/>
        <v>0.37</v>
      </c>
      <c r="AA51" s="138">
        <f t="shared" si="71"/>
        <v>2.2000000000000002</v>
      </c>
      <c r="AB51" s="141">
        <f t="shared" si="72"/>
        <v>0.1971</v>
      </c>
      <c r="AC51" s="140">
        <v>2.74</v>
      </c>
      <c r="AD51" s="139">
        <v>600</v>
      </c>
      <c r="AE51" s="138">
        <f t="shared" si="73"/>
        <v>1644</v>
      </c>
      <c r="AF51" s="138">
        <f t="shared" si="74"/>
        <v>1320</v>
      </c>
    </row>
    <row r="52" spans="1:32" ht="35.1" customHeight="1">
      <c r="A52" s="279" t="s">
        <v>694</v>
      </c>
      <c r="B52" s="279" t="s">
        <v>693</v>
      </c>
      <c r="C52" s="279" t="s">
        <v>692</v>
      </c>
      <c r="D52" s="155" t="s">
        <v>691</v>
      </c>
      <c r="E52" s="286" t="s">
        <v>695</v>
      </c>
      <c r="F52" s="271"/>
      <c r="G52" s="271"/>
      <c r="H52" s="153"/>
      <c r="I52" s="153">
        <f t="shared" ref="I52:I63" si="75">I46</f>
        <v>4.1100000000000003</v>
      </c>
      <c r="J52" s="152">
        <v>30</v>
      </c>
      <c r="K52" s="152">
        <v>25</v>
      </c>
      <c r="L52" s="152">
        <v>14</v>
      </c>
      <c r="M52" s="151">
        <v>2</v>
      </c>
      <c r="N52" s="150">
        <f t="shared" ref="N52:N57" si="76">J52*K52*L52/1000000/M52</f>
        <v>5.3E-3</v>
      </c>
      <c r="O52" s="149">
        <f t="shared" ref="O52:O57" si="77">56/N52</f>
        <v>10566</v>
      </c>
      <c r="P52" s="148">
        <v>3500</v>
      </c>
      <c r="Q52" s="145">
        <f t="shared" ref="Q52:Q57" si="78">P52/O52</f>
        <v>0.33</v>
      </c>
      <c r="R52" s="147" t="s">
        <v>687</v>
      </c>
      <c r="S52" s="146">
        <v>0.41399999999999998</v>
      </c>
      <c r="T52" s="145">
        <f t="shared" ref="T52:T57" si="79">I52*S52</f>
        <v>1.7</v>
      </c>
      <c r="U52" s="145">
        <f t="shared" ref="U52:U57" si="80">T52+Q52+I52</f>
        <v>6.14</v>
      </c>
      <c r="V52" s="144"/>
      <c r="W52" s="144"/>
      <c r="X52" s="143">
        <f t="shared" ref="X52:X57" si="81">AC52*$X$10</f>
        <v>0.45</v>
      </c>
      <c r="Y52" s="143">
        <f t="shared" ref="Y52:Y57" si="82">AC52*$Y$10</f>
        <v>0.66</v>
      </c>
      <c r="Z52" s="142">
        <f t="shared" ref="Z52:Z57" si="83">SUM(V52:Y52)</f>
        <v>1.1100000000000001</v>
      </c>
      <c r="AA52" s="138">
        <f t="shared" ref="AA52:AA57" si="84">Z52+U52</f>
        <v>7.25</v>
      </c>
      <c r="AB52" s="141">
        <f t="shared" ref="AB52:AB57" si="85">(AC52-AA52)/AC52</f>
        <v>0.1159</v>
      </c>
      <c r="AC52" s="140">
        <v>8.1999999999999993</v>
      </c>
      <c r="AD52" s="139">
        <v>200</v>
      </c>
      <c r="AE52" s="138">
        <f t="shared" ref="AE52:AE57" si="86">AD52*AC52</f>
        <v>1640</v>
      </c>
      <c r="AF52" s="138">
        <f t="shared" ref="AF52:AF57" si="87">AD52*AA52</f>
        <v>1450</v>
      </c>
    </row>
    <row r="53" spans="1:32" ht="35.1" customHeight="1">
      <c r="A53" s="280"/>
      <c r="B53" s="280"/>
      <c r="C53" s="280"/>
      <c r="D53" s="155" t="s">
        <v>690</v>
      </c>
      <c r="E53" s="287"/>
      <c r="F53" s="271"/>
      <c r="G53" s="271"/>
      <c r="H53" s="153"/>
      <c r="I53" s="153">
        <f t="shared" si="75"/>
        <v>5.27</v>
      </c>
      <c r="J53" s="152">
        <v>30</v>
      </c>
      <c r="K53" s="152">
        <v>25</v>
      </c>
      <c r="L53" s="152">
        <v>16</v>
      </c>
      <c r="M53" s="151">
        <v>2</v>
      </c>
      <c r="N53" s="150">
        <f t="shared" si="76"/>
        <v>6.0000000000000001E-3</v>
      </c>
      <c r="O53" s="149">
        <f t="shared" si="77"/>
        <v>9333</v>
      </c>
      <c r="P53" s="148">
        <v>3500</v>
      </c>
      <c r="Q53" s="145">
        <f t="shared" si="78"/>
        <v>0.38</v>
      </c>
      <c r="R53" s="147" t="s">
        <v>687</v>
      </c>
      <c r="S53" s="146">
        <v>0.41399999999999998</v>
      </c>
      <c r="T53" s="145">
        <f t="shared" si="79"/>
        <v>2.1800000000000002</v>
      </c>
      <c r="U53" s="145">
        <f t="shared" si="80"/>
        <v>7.83</v>
      </c>
      <c r="V53" s="144"/>
      <c r="W53" s="144"/>
      <c r="X53" s="143">
        <f t="shared" si="81"/>
        <v>0.52</v>
      </c>
      <c r="Y53" s="143">
        <f t="shared" si="82"/>
        <v>0.75</v>
      </c>
      <c r="Z53" s="142">
        <f t="shared" si="83"/>
        <v>1.27</v>
      </c>
      <c r="AA53" s="138">
        <f t="shared" si="84"/>
        <v>9.1</v>
      </c>
      <c r="AB53" s="141">
        <f t="shared" si="85"/>
        <v>3.1899999999999998E-2</v>
      </c>
      <c r="AC53" s="140">
        <v>9.4</v>
      </c>
      <c r="AD53" s="139">
        <v>400</v>
      </c>
      <c r="AE53" s="138">
        <f t="shared" si="86"/>
        <v>3760</v>
      </c>
      <c r="AF53" s="138">
        <f t="shared" si="87"/>
        <v>3640</v>
      </c>
    </row>
    <row r="54" spans="1:32" ht="35.1" customHeight="1">
      <c r="A54" s="280"/>
      <c r="B54" s="280"/>
      <c r="C54" s="280"/>
      <c r="D54" s="155" t="s">
        <v>689</v>
      </c>
      <c r="E54" s="287"/>
      <c r="F54" s="271"/>
      <c r="G54" s="271"/>
      <c r="H54" s="153"/>
      <c r="I54" s="153">
        <f t="shared" si="75"/>
        <v>5.83</v>
      </c>
      <c r="J54" s="152">
        <v>30</v>
      </c>
      <c r="K54" s="152">
        <v>25</v>
      </c>
      <c r="L54" s="152">
        <v>18</v>
      </c>
      <c r="M54" s="151">
        <v>2</v>
      </c>
      <c r="N54" s="150">
        <f t="shared" si="76"/>
        <v>6.7999999999999996E-3</v>
      </c>
      <c r="O54" s="149">
        <f t="shared" si="77"/>
        <v>8235</v>
      </c>
      <c r="P54" s="148">
        <v>3500</v>
      </c>
      <c r="Q54" s="145">
        <f t="shared" si="78"/>
        <v>0.43</v>
      </c>
      <c r="R54" s="147" t="s">
        <v>687</v>
      </c>
      <c r="S54" s="146">
        <v>0.41399999999999998</v>
      </c>
      <c r="T54" s="145">
        <f t="shared" si="79"/>
        <v>2.41</v>
      </c>
      <c r="U54" s="145">
        <f t="shared" si="80"/>
        <v>8.67</v>
      </c>
      <c r="V54" s="144"/>
      <c r="W54" s="144"/>
      <c r="X54" s="143">
        <f t="shared" si="81"/>
        <v>0.59</v>
      </c>
      <c r="Y54" s="143">
        <f t="shared" si="82"/>
        <v>0.86</v>
      </c>
      <c r="Z54" s="142">
        <f t="shared" si="83"/>
        <v>1.45</v>
      </c>
      <c r="AA54" s="138">
        <f t="shared" si="84"/>
        <v>10.119999999999999</v>
      </c>
      <c r="AB54" s="141">
        <f t="shared" si="85"/>
        <v>5.4199999999999998E-2</v>
      </c>
      <c r="AC54" s="140">
        <v>10.7</v>
      </c>
      <c r="AD54" s="139">
        <v>700</v>
      </c>
      <c r="AE54" s="138">
        <f t="shared" si="86"/>
        <v>7490</v>
      </c>
      <c r="AF54" s="138">
        <f t="shared" si="87"/>
        <v>7084</v>
      </c>
    </row>
    <row r="55" spans="1:32" ht="35.1" customHeight="1">
      <c r="A55" s="280"/>
      <c r="B55" s="280"/>
      <c r="C55" s="280"/>
      <c r="D55" s="155" t="s">
        <v>688</v>
      </c>
      <c r="E55" s="287"/>
      <c r="F55" s="271"/>
      <c r="G55" s="271"/>
      <c r="H55" s="153"/>
      <c r="I55" s="153">
        <f t="shared" si="75"/>
        <v>6.8</v>
      </c>
      <c r="J55" s="152">
        <v>30</v>
      </c>
      <c r="K55" s="152">
        <v>25</v>
      </c>
      <c r="L55" s="152">
        <v>21</v>
      </c>
      <c r="M55" s="151">
        <v>2</v>
      </c>
      <c r="N55" s="150">
        <f t="shared" si="76"/>
        <v>7.9000000000000008E-3</v>
      </c>
      <c r="O55" s="149">
        <f t="shared" si="77"/>
        <v>7089</v>
      </c>
      <c r="P55" s="148">
        <v>3500</v>
      </c>
      <c r="Q55" s="145">
        <f t="shared" si="78"/>
        <v>0.49</v>
      </c>
      <c r="R55" s="147" t="s">
        <v>687</v>
      </c>
      <c r="S55" s="146">
        <v>0.41399999999999998</v>
      </c>
      <c r="T55" s="145">
        <f t="shared" si="79"/>
        <v>2.82</v>
      </c>
      <c r="U55" s="145">
        <f t="shared" si="80"/>
        <v>10.11</v>
      </c>
      <c r="V55" s="144"/>
      <c r="W55" s="144"/>
      <c r="X55" s="143">
        <f t="shared" si="81"/>
        <v>0.69</v>
      </c>
      <c r="Y55" s="143">
        <f t="shared" si="82"/>
        <v>1</v>
      </c>
      <c r="Z55" s="142">
        <f t="shared" si="83"/>
        <v>1.69</v>
      </c>
      <c r="AA55" s="138">
        <f t="shared" si="84"/>
        <v>11.8</v>
      </c>
      <c r="AB55" s="141">
        <f t="shared" si="85"/>
        <v>5.3699999999999998E-2</v>
      </c>
      <c r="AC55" s="140">
        <v>12.47</v>
      </c>
      <c r="AD55" s="139">
        <v>420</v>
      </c>
      <c r="AE55" s="138">
        <f t="shared" si="86"/>
        <v>5237.3999999999996</v>
      </c>
      <c r="AF55" s="138">
        <f t="shared" si="87"/>
        <v>4956</v>
      </c>
    </row>
    <row r="56" spans="1:32" ht="35.1" customHeight="1">
      <c r="A56" s="280"/>
      <c r="B56" s="280"/>
      <c r="C56" s="280"/>
      <c r="D56" s="155" t="s">
        <v>686</v>
      </c>
      <c r="E56" s="287"/>
      <c r="F56" s="271"/>
      <c r="G56" s="271"/>
      <c r="H56" s="153"/>
      <c r="I56" s="153">
        <f t="shared" si="75"/>
        <v>1.08</v>
      </c>
      <c r="J56" s="152">
        <v>25</v>
      </c>
      <c r="K56" s="152">
        <v>16</v>
      </c>
      <c r="L56" s="152">
        <v>14</v>
      </c>
      <c r="M56" s="151">
        <v>4</v>
      </c>
      <c r="N56" s="150">
        <f t="shared" si="76"/>
        <v>1.4E-3</v>
      </c>
      <c r="O56" s="149">
        <f t="shared" si="77"/>
        <v>40000</v>
      </c>
      <c r="P56" s="148">
        <v>3500</v>
      </c>
      <c r="Q56" s="145">
        <f t="shared" si="78"/>
        <v>0.09</v>
      </c>
      <c r="R56" s="147" t="s">
        <v>684</v>
      </c>
      <c r="S56" s="146">
        <v>0.41399999999999998</v>
      </c>
      <c r="T56" s="145">
        <f t="shared" si="79"/>
        <v>0.45</v>
      </c>
      <c r="U56" s="145">
        <f t="shared" si="80"/>
        <v>1.62</v>
      </c>
      <c r="V56" s="144"/>
      <c r="W56" s="144"/>
      <c r="X56" s="143">
        <f t="shared" si="81"/>
        <v>0.14000000000000001</v>
      </c>
      <c r="Y56" s="143">
        <f t="shared" si="82"/>
        <v>0.2</v>
      </c>
      <c r="Z56" s="142">
        <f t="shared" si="83"/>
        <v>0.34</v>
      </c>
      <c r="AA56" s="138">
        <f t="shared" si="84"/>
        <v>1.96</v>
      </c>
      <c r="AB56" s="141">
        <f t="shared" si="85"/>
        <v>0.20649999999999999</v>
      </c>
      <c r="AC56" s="140">
        <v>2.4700000000000002</v>
      </c>
      <c r="AD56" s="139">
        <v>600</v>
      </c>
      <c r="AE56" s="138">
        <f t="shared" si="86"/>
        <v>1482</v>
      </c>
      <c r="AF56" s="138">
        <f t="shared" si="87"/>
        <v>1176</v>
      </c>
    </row>
    <row r="57" spans="1:32" ht="35.1" customHeight="1">
      <c r="A57" s="281"/>
      <c r="B57" s="281"/>
      <c r="C57" s="281"/>
      <c r="D57" s="155" t="s">
        <v>685</v>
      </c>
      <c r="E57" s="288"/>
      <c r="F57" s="271"/>
      <c r="G57" s="271"/>
      <c r="H57" s="153"/>
      <c r="I57" s="153">
        <f t="shared" si="75"/>
        <v>1.22</v>
      </c>
      <c r="J57" s="152">
        <v>25</v>
      </c>
      <c r="K57" s="152">
        <v>16</v>
      </c>
      <c r="L57" s="152">
        <v>16</v>
      </c>
      <c r="M57" s="151">
        <v>4</v>
      </c>
      <c r="N57" s="150">
        <f t="shared" si="76"/>
        <v>1.6000000000000001E-3</v>
      </c>
      <c r="O57" s="149">
        <f t="shared" si="77"/>
        <v>35000</v>
      </c>
      <c r="P57" s="148">
        <v>3500</v>
      </c>
      <c r="Q57" s="145">
        <f t="shared" si="78"/>
        <v>0.1</v>
      </c>
      <c r="R57" s="147" t="s">
        <v>684</v>
      </c>
      <c r="S57" s="146">
        <v>0.41399999999999998</v>
      </c>
      <c r="T57" s="145">
        <f t="shared" si="79"/>
        <v>0.51</v>
      </c>
      <c r="U57" s="145">
        <f t="shared" si="80"/>
        <v>1.83</v>
      </c>
      <c r="V57" s="144"/>
      <c r="W57" s="144"/>
      <c r="X57" s="143">
        <f t="shared" si="81"/>
        <v>0.15</v>
      </c>
      <c r="Y57" s="143">
        <f t="shared" si="82"/>
        <v>0.22</v>
      </c>
      <c r="Z57" s="142">
        <f t="shared" si="83"/>
        <v>0.37</v>
      </c>
      <c r="AA57" s="138">
        <f t="shared" si="84"/>
        <v>2.2000000000000002</v>
      </c>
      <c r="AB57" s="141">
        <f t="shared" si="85"/>
        <v>0.1971</v>
      </c>
      <c r="AC57" s="140">
        <v>2.74</v>
      </c>
      <c r="AD57" s="139">
        <v>400</v>
      </c>
      <c r="AE57" s="138">
        <f t="shared" si="86"/>
        <v>1096</v>
      </c>
      <c r="AF57" s="138">
        <f t="shared" si="87"/>
        <v>880</v>
      </c>
    </row>
    <row r="58" spans="1:32" ht="35.1" customHeight="1">
      <c r="A58" s="279" t="s">
        <v>694</v>
      </c>
      <c r="B58" s="279" t="s">
        <v>693</v>
      </c>
      <c r="C58" s="279" t="s">
        <v>692</v>
      </c>
      <c r="D58" s="155" t="s">
        <v>691</v>
      </c>
      <c r="E58" s="286" t="s">
        <v>697</v>
      </c>
      <c r="F58" s="272" t="s">
        <v>930</v>
      </c>
      <c r="G58" s="272" t="s">
        <v>931</v>
      </c>
      <c r="H58" s="153"/>
      <c r="I58" s="153">
        <f t="shared" si="75"/>
        <v>4.1100000000000003</v>
      </c>
      <c r="J58" s="152">
        <v>30</v>
      </c>
      <c r="K58" s="152">
        <v>25</v>
      </c>
      <c r="L58" s="152">
        <v>14</v>
      </c>
      <c r="M58" s="151">
        <v>2</v>
      </c>
      <c r="N58" s="150">
        <f t="shared" ref="N58:N63" si="88">J58*K58*L58/1000000/M58</f>
        <v>5.3E-3</v>
      </c>
      <c r="O58" s="149">
        <f t="shared" ref="O58:O63" si="89">56/N58</f>
        <v>10566</v>
      </c>
      <c r="P58" s="148">
        <v>3500</v>
      </c>
      <c r="Q58" s="145">
        <f t="shared" ref="Q58:Q63" si="90">P58/O58</f>
        <v>0.33</v>
      </c>
      <c r="R58" s="147" t="s">
        <v>687</v>
      </c>
      <c r="S58" s="146">
        <v>0.41399999999999998</v>
      </c>
      <c r="T58" s="145">
        <f t="shared" ref="T58:T63" si="91">I58*S58</f>
        <v>1.7</v>
      </c>
      <c r="U58" s="145">
        <f t="shared" ref="U58:U63" si="92">T58+Q58+I58</f>
        <v>6.14</v>
      </c>
      <c r="V58" s="144"/>
      <c r="W58" s="144"/>
      <c r="X58" s="143">
        <f t="shared" ref="X58:X63" si="93">AC58*$X$10</f>
        <v>0.45</v>
      </c>
      <c r="Y58" s="143">
        <f t="shared" ref="Y58:Y63" si="94">AC58*$Y$10</f>
        <v>0.66</v>
      </c>
      <c r="Z58" s="142">
        <f t="shared" ref="Z58:Z63" si="95">SUM(V58:Y58)</f>
        <v>1.1100000000000001</v>
      </c>
      <c r="AA58" s="138">
        <f t="shared" ref="AA58:AA63" si="96">Z58+U58</f>
        <v>7.25</v>
      </c>
      <c r="AB58" s="141">
        <f t="shared" ref="AB58:AB63" si="97">(AC58-AA58)/AC58</f>
        <v>0.1159</v>
      </c>
      <c r="AC58" s="140">
        <v>8.1999999999999993</v>
      </c>
      <c r="AD58" s="139">
        <v>200</v>
      </c>
      <c r="AE58" s="138">
        <f t="shared" ref="AE58:AE63" si="98">AD58*AC58</f>
        <v>1640</v>
      </c>
      <c r="AF58" s="138">
        <f t="shared" ref="AF58:AF63" si="99">AD58*AA58</f>
        <v>1450</v>
      </c>
    </row>
    <row r="59" spans="1:32" ht="35.1" customHeight="1">
      <c r="A59" s="280"/>
      <c r="B59" s="280"/>
      <c r="C59" s="280"/>
      <c r="D59" s="155" t="s">
        <v>690</v>
      </c>
      <c r="E59" s="287"/>
      <c r="F59" s="270" t="s">
        <v>932</v>
      </c>
      <c r="G59" s="270" t="s">
        <v>933</v>
      </c>
      <c r="H59" s="153"/>
      <c r="I59" s="153">
        <f t="shared" si="75"/>
        <v>5.27</v>
      </c>
      <c r="J59" s="152">
        <v>30</v>
      </c>
      <c r="K59" s="152">
        <v>25</v>
      </c>
      <c r="L59" s="152">
        <v>16</v>
      </c>
      <c r="M59" s="151">
        <v>2</v>
      </c>
      <c r="N59" s="150">
        <f t="shared" si="88"/>
        <v>6.0000000000000001E-3</v>
      </c>
      <c r="O59" s="149">
        <f t="shared" si="89"/>
        <v>9333</v>
      </c>
      <c r="P59" s="148">
        <v>3500</v>
      </c>
      <c r="Q59" s="145">
        <f t="shared" si="90"/>
        <v>0.38</v>
      </c>
      <c r="R59" s="147" t="s">
        <v>687</v>
      </c>
      <c r="S59" s="146">
        <v>0.41399999999999998</v>
      </c>
      <c r="T59" s="145">
        <f t="shared" si="91"/>
        <v>2.1800000000000002</v>
      </c>
      <c r="U59" s="145">
        <f t="shared" si="92"/>
        <v>7.83</v>
      </c>
      <c r="V59" s="144"/>
      <c r="W59" s="144"/>
      <c r="X59" s="143">
        <f t="shared" si="93"/>
        <v>0.52</v>
      </c>
      <c r="Y59" s="143">
        <f t="shared" si="94"/>
        <v>0.75</v>
      </c>
      <c r="Z59" s="142">
        <f t="shared" si="95"/>
        <v>1.27</v>
      </c>
      <c r="AA59" s="138">
        <f t="shared" si="96"/>
        <v>9.1</v>
      </c>
      <c r="AB59" s="141">
        <f t="shared" si="97"/>
        <v>3.1899999999999998E-2</v>
      </c>
      <c r="AC59" s="140">
        <v>9.4</v>
      </c>
      <c r="AD59" s="139">
        <v>400</v>
      </c>
      <c r="AE59" s="138">
        <f t="shared" si="98"/>
        <v>3760</v>
      </c>
      <c r="AF59" s="138">
        <f t="shared" si="99"/>
        <v>3640</v>
      </c>
    </row>
    <row r="60" spans="1:32" ht="35.1" customHeight="1">
      <c r="A60" s="280"/>
      <c r="B60" s="280"/>
      <c r="C60" s="280"/>
      <c r="D60" s="155" t="s">
        <v>689</v>
      </c>
      <c r="E60" s="287"/>
      <c r="F60" s="270" t="s">
        <v>934</v>
      </c>
      <c r="G60" s="270" t="s">
        <v>935</v>
      </c>
      <c r="H60" s="153"/>
      <c r="I60" s="153">
        <f t="shared" si="75"/>
        <v>5.83</v>
      </c>
      <c r="J60" s="152">
        <v>30</v>
      </c>
      <c r="K60" s="152">
        <v>25</v>
      </c>
      <c r="L60" s="152">
        <v>18</v>
      </c>
      <c r="M60" s="151">
        <v>2</v>
      </c>
      <c r="N60" s="150">
        <f t="shared" si="88"/>
        <v>6.7999999999999996E-3</v>
      </c>
      <c r="O60" s="149">
        <f t="shared" si="89"/>
        <v>8235</v>
      </c>
      <c r="P60" s="148">
        <v>3500</v>
      </c>
      <c r="Q60" s="145">
        <f t="shared" si="90"/>
        <v>0.43</v>
      </c>
      <c r="R60" s="147" t="s">
        <v>687</v>
      </c>
      <c r="S60" s="146">
        <v>0.41399999999999998</v>
      </c>
      <c r="T60" s="145">
        <f t="shared" si="91"/>
        <v>2.41</v>
      </c>
      <c r="U60" s="145">
        <f t="shared" si="92"/>
        <v>8.67</v>
      </c>
      <c r="V60" s="144"/>
      <c r="W60" s="144"/>
      <c r="X60" s="143">
        <f t="shared" si="93"/>
        <v>0.59</v>
      </c>
      <c r="Y60" s="143">
        <f t="shared" si="94"/>
        <v>0.86</v>
      </c>
      <c r="Z60" s="142">
        <f t="shared" si="95"/>
        <v>1.45</v>
      </c>
      <c r="AA60" s="138">
        <f t="shared" si="96"/>
        <v>10.119999999999999</v>
      </c>
      <c r="AB60" s="141">
        <f t="shared" si="97"/>
        <v>5.4199999999999998E-2</v>
      </c>
      <c r="AC60" s="140">
        <v>10.7</v>
      </c>
      <c r="AD60" s="139">
        <v>700</v>
      </c>
      <c r="AE60" s="138">
        <f t="shared" si="98"/>
        <v>7490</v>
      </c>
      <c r="AF60" s="138">
        <f t="shared" si="99"/>
        <v>7084</v>
      </c>
    </row>
    <row r="61" spans="1:32" ht="35.1" customHeight="1">
      <c r="A61" s="280"/>
      <c r="B61" s="280"/>
      <c r="C61" s="280"/>
      <c r="D61" s="155" t="s">
        <v>688</v>
      </c>
      <c r="E61" s="287"/>
      <c r="F61" s="270" t="s">
        <v>936</v>
      </c>
      <c r="G61" s="270" t="s">
        <v>937</v>
      </c>
      <c r="H61" s="153"/>
      <c r="I61" s="153">
        <f t="shared" si="75"/>
        <v>6.8</v>
      </c>
      <c r="J61" s="152">
        <v>30</v>
      </c>
      <c r="K61" s="152">
        <v>25</v>
      </c>
      <c r="L61" s="152">
        <v>21</v>
      </c>
      <c r="M61" s="151">
        <v>2</v>
      </c>
      <c r="N61" s="150">
        <f t="shared" si="88"/>
        <v>7.9000000000000008E-3</v>
      </c>
      <c r="O61" s="149">
        <f t="shared" si="89"/>
        <v>7089</v>
      </c>
      <c r="P61" s="148">
        <v>3500</v>
      </c>
      <c r="Q61" s="145">
        <f t="shared" si="90"/>
        <v>0.49</v>
      </c>
      <c r="R61" s="147" t="s">
        <v>687</v>
      </c>
      <c r="S61" s="146">
        <v>0.41399999999999998</v>
      </c>
      <c r="T61" s="145">
        <f t="shared" si="91"/>
        <v>2.82</v>
      </c>
      <c r="U61" s="145">
        <f t="shared" si="92"/>
        <v>10.11</v>
      </c>
      <c r="V61" s="144"/>
      <c r="W61" s="144"/>
      <c r="X61" s="143">
        <f t="shared" si="93"/>
        <v>0.69</v>
      </c>
      <c r="Y61" s="143">
        <f t="shared" si="94"/>
        <v>1</v>
      </c>
      <c r="Z61" s="142">
        <f t="shared" si="95"/>
        <v>1.69</v>
      </c>
      <c r="AA61" s="138">
        <f t="shared" si="96"/>
        <v>11.8</v>
      </c>
      <c r="AB61" s="141">
        <f t="shared" si="97"/>
        <v>5.3699999999999998E-2</v>
      </c>
      <c r="AC61" s="140">
        <v>12.47</v>
      </c>
      <c r="AD61" s="139">
        <v>420</v>
      </c>
      <c r="AE61" s="138">
        <f t="shared" si="98"/>
        <v>5237.3999999999996</v>
      </c>
      <c r="AF61" s="138">
        <f t="shared" si="99"/>
        <v>4956</v>
      </c>
    </row>
    <row r="62" spans="1:32" ht="35.1" customHeight="1">
      <c r="A62" s="280"/>
      <c r="B62" s="280"/>
      <c r="C62" s="280"/>
      <c r="D62" s="155" t="s">
        <v>686</v>
      </c>
      <c r="E62" s="287"/>
      <c r="F62" s="270" t="s">
        <v>938</v>
      </c>
      <c r="G62" s="270" t="s">
        <v>939</v>
      </c>
      <c r="H62" s="153"/>
      <c r="I62" s="153">
        <f t="shared" si="75"/>
        <v>1.08</v>
      </c>
      <c r="J62" s="152">
        <v>25</v>
      </c>
      <c r="K62" s="152">
        <v>16</v>
      </c>
      <c r="L62" s="152">
        <v>14</v>
      </c>
      <c r="M62" s="151">
        <v>4</v>
      </c>
      <c r="N62" s="150">
        <f t="shared" si="88"/>
        <v>1.4E-3</v>
      </c>
      <c r="O62" s="149">
        <f t="shared" si="89"/>
        <v>40000</v>
      </c>
      <c r="P62" s="148">
        <v>3500</v>
      </c>
      <c r="Q62" s="145">
        <f t="shared" si="90"/>
        <v>0.09</v>
      </c>
      <c r="R62" s="147" t="s">
        <v>684</v>
      </c>
      <c r="S62" s="146">
        <v>0.41399999999999998</v>
      </c>
      <c r="T62" s="145">
        <f t="shared" si="91"/>
        <v>0.45</v>
      </c>
      <c r="U62" s="145">
        <f t="shared" si="92"/>
        <v>1.62</v>
      </c>
      <c r="V62" s="144"/>
      <c r="W62" s="144"/>
      <c r="X62" s="143">
        <f t="shared" si="93"/>
        <v>0.14000000000000001</v>
      </c>
      <c r="Y62" s="143">
        <f t="shared" si="94"/>
        <v>0.2</v>
      </c>
      <c r="Z62" s="142">
        <f t="shared" si="95"/>
        <v>0.34</v>
      </c>
      <c r="AA62" s="138">
        <f t="shared" si="96"/>
        <v>1.96</v>
      </c>
      <c r="AB62" s="141">
        <f t="shared" si="97"/>
        <v>0.20649999999999999</v>
      </c>
      <c r="AC62" s="140">
        <v>2.4700000000000002</v>
      </c>
      <c r="AD62" s="139">
        <v>600</v>
      </c>
      <c r="AE62" s="138">
        <f t="shared" si="98"/>
        <v>1482</v>
      </c>
      <c r="AF62" s="138">
        <f t="shared" si="99"/>
        <v>1176</v>
      </c>
    </row>
    <row r="63" spans="1:32" ht="35.1" customHeight="1">
      <c r="A63" s="281"/>
      <c r="B63" s="281"/>
      <c r="C63" s="281"/>
      <c r="D63" s="155" t="s">
        <v>685</v>
      </c>
      <c r="E63" s="288"/>
      <c r="F63" s="270" t="s">
        <v>940</v>
      </c>
      <c r="G63" s="270" t="s">
        <v>941</v>
      </c>
      <c r="H63" s="153"/>
      <c r="I63" s="153">
        <f t="shared" si="75"/>
        <v>1.22</v>
      </c>
      <c r="J63" s="152">
        <v>25</v>
      </c>
      <c r="K63" s="152">
        <v>16</v>
      </c>
      <c r="L63" s="152">
        <v>16</v>
      </c>
      <c r="M63" s="151">
        <v>4</v>
      </c>
      <c r="N63" s="150">
        <f t="shared" si="88"/>
        <v>1.6000000000000001E-3</v>
      </c>
      <c r="O63" s="149">
        <f t="shared" si="89"/>
        <v>35000</v>
      </c>
      <c r="P63" s="148">
        <v>3500</v>
      </c>
      <c r="Q63" s="145">
        <f t="shared" si="90"/>
        <v>0.1</v>
      </c>
      <c r="R63" s="147" t="s">
        <v>684</v>
      </c>
      <c r="S63" s="146">
        <v>0.41399999999999998</v>
      </c>
      <c r="T63" s="145">
        <f t="shared" si="91"/>
        <v>0.51</v>
      </c>
      <c r="U63" s="145">
        <f t="shared" si="92"/>
        <v>1.83</v>
      </c>
      <c r="V63" s="144"/>
      <c r="W63" s="144"/>
      <c r="X63" s="143">
        <f t="shared" si="93"/>
        <v>0.15</v>
      </c>
      <c r="Y63" s="143">
        <f t="shared" si="94"/>
        <v>0.22</v>
      </c>
      <c r="Z63" s="142">
        <f t="shared" si="95"/>
        <v>0.37</v>
      </c>
      <c r="AA63" s="138">
        <f t="shared" si="96"/>
        <v>2.2000000000000002</v>
      </c>
      <c r="AB63" s="141">
        <f t="shared" si="97"/>
        <v>0.1971</v>
      </c>
      <c r="AC63" s="140">
        <v>2.74</v>
      </c>
      <c r="AD63" s="139">
        <v>400</v>
      </c>
      <c r="AE63" s="138">
        <f t="shared" si="98"/>
        <v>1096</v>
      </c>
      <c r="AF63" s="138">
        <f t="shared" si="99"/>
        <v>880</v>
      </c>
    </row>
    <row r="64" spans="1:32" ht="35.1" customHeight="1">
      <c r="A64" s="279" t="s">
        <v>694</v>
      </c>
      <c r="B64" s="279" t="s">
        <v>693</v>
      </c>
      <c r="C64" s="279" t="s">
        <v>692</v>
      </c>
      <c r="D64" s="155" t="s">
        <v>691</v>
      </c>
      <c r="E64" s="286" t="s">
        <v>696</v>
      </c>
      <c r="F64" s="270" t="s">
        <v>942</v>
      </c>
      <c r="G64" s="270" t="s">
        <v>943</v>
      </c>
      <c r="H64" s="153"/>
      <c r="I64" s="153">
        <f t="shared" ref="I64:I69" si="100">I46</f>
        <v>4.1100000000000003</v>
      </c>
      <c r="J64" s="152">
        <v>30</v>
      </c>
      <c r="K64" s="152">
        <v>25</v>
      </c>
      <c r="L64" s="152">
        <v>14</v>
      </c>
      <c r="M64" s="151">
        <v>2</v>
      </c>
      <c r="N64" s="150">
        <f t="shared" ref="N64:N69" si="101">J64*K64*L64/1000000/M64</f>
        <v>5.3E-3</v>
      </c>
      <c r="O64" s="149">
        <f t="shared" ref="O64:O69" si="102">56/N64</f>
        <v>10566</v>
      </c>
      <c r="P64" s="148">
        <v>3500</v>
      </c>
      <c r="Q64" s="145">
        <f t="shared" ref="Q64:Q69" si="103">P64/O64</f>
        <v>0.33</v>
      </c>
      <c r="R64" s="147" t="s">
        <v>687</v>
      </c>
      <c r="S64" s="146">
        <v>0.41399999999999998</v>
      </c>
      <c r="T64" s="145">
        <f t="shared" ref="T64:T69" si="104">I64*S64</f>
        <v>1.7</v>
      </c>
      <c r="U64" s="145">
        <f t="shared" ref="U64:U69" si="105">T64+Q64+I64</f>
        <v>6.14</v>
      </c>
      <c r="V64" s="144"/>
      <c r="W64" s="144"/>
      <c r="X64" s="143">
        <f t="shared" ref="X64:X69" si="106">AC64*$X$10</f>
        <v>0.45</v>
      </c>
      <c r="Y64" s="143">
        <f t="shared" ref="Y64:Y69" si="107">AC64*$Y$10</f>
        <v>0.66</v>
      </c>
      <c r="Z64" s="142">
        <f t="shared" ref="Z64:Z69" si="108">SUM(V64:Y64)</f>
        <v>1.1100000000000001</v>
      </c>
      <c r="AA64" s="138">
        <f t="shared" ref="AA64:AA69" si="109">Z64+U64</f>
        <v>7.25</v>
      </c>
      <c r="AB64" s="141">
        <f t="shared" ref="AB64:AB69" si="110">(AC64-AA64)/AC64</f>
        <v>0.1159</v>
      </c>
      <c r="AC64" s="140">
        <v>8.1999999999999993</v>
      </c>
      <c r="AD64" s="139">
        <v>300</v>
      </c>
      <c r="AE64" s="138">
        <f t="shared" ref="AE64:AE69" si="111">AD64*AC64</f>
        <v>2460</v>
      </c>
      <c r="AF64" s="138">
        <f t="shared" ref="AF64:AF69" si="112">AD64*AA64</f>
        <v>2175</v>
      </c>
    </row>
    <row r="65" spans="1:33" ht="35.1" customHeight="1">
      <c r="A65" s="280"/>
      <c r="B65" s="280"/>
      <c r="C65" s="280"/>
      <c r="D65" s="155" t="s">
        <v>690</v>
      </c>
      <c r="E65" s="287"/>
      <c r="F65" s="270" t="s">
        <v>944</v>
      </c>
      <c r="G65" s="270" t="s">
        <v>945</v>
      </c>
      <c r="H65" s="153"/>
      <c r="I65" s="153">
        <f t="shared" si="100"/>
        <v>5.27</v>
      </c>
      <c r="J65" s="152">
        <v>30</v>
      </c>
      <c r="K65" s="152">
        <v>25</v>
      </c>
      <c r="L65" s="152">
        <v>16</v>
      </c>
      <c r="M65" s="151">
        <v>2</v>
      </c>
      <c r="N65" s="150">
        <f t="shared" si="101"/>
        <v>6.0000000000000001E-3</v>
      </c>
      <c r="O65" s="149">
        <f t="shared" si="102"/>
        <v>9333</v>
      </c>
      <c r="P65" s="148">
        <v>3500</v>
      </c>
      <c r="Q65" s="145">
        <f t="shared" si="103"/>
        <v>0.38</v>
      </c>
      <c r="R65" s="147" t="s">
        <v>687</v>
      </c>
      <c r="S65" s="146">
        <v>0.41399999999999998</v>
      </c>
      <c r="T65" s="145">
        <f t="shared" si="104"/>
        <v>2.1800000000000002</v>
      </c>
      <c r="U65" s="145">
        <f t="shared" si="105"/>
        <v>7.83</v>
      </c>
      <c r="V65" s="144"/>
      <c r="W65" s="144"/>
      <c r="X65" s="143">
        <f t="shared" si="106"/>
        <v>0.52</v>
      </c>
      <c r="Y65" s="143">
        <f t="shared" si="107"/>
        <v>0.75</v>
      </c>
      <c r="Z65" s="142">
        <f t="shared" si="108"/>
        <v>1.27</v>
      </c>
      <c r="AA65" s="138">
        <f t="shared" si="109"/>
        <v>9.1</v>
      </c>
      <c r="AB65" s="141">
        <f t="shared" si="110"/>
        <v>3.1899999999999998E-2</v>
      </c>
      <c r="AC65" s="140">
        <v>9.4</v>
      </c>
      <c r="AD65" s="139">
        <v>600</v>
      </c>
      <c r="AE65" s="138">
        <f t="shared" si="111"/>
        <v>5640</v>
      </c>
      <c r="AF65" s="138">
        <f t="shared" si="112"/>
        <v>5460</v>
      </c>
    </row>
    <row r="66" spans="1:33" ht="35.1" customHeight="1">
      <c r="A66" s="280"/>
      <c r="B66" s="280"/>
      <c r="C66" s="280"/>
      <c r="D66" s="155" t="s">
        <v>689</v>
      </c>
      <c r="E66" s="287"/>
      <c r="F66" s="270" t="s">
        <v>946</v>
      </c>
      <c r="G66" s="270" t="s">
        <v>947</v>
      </c>
      <c r="H66" s="153"/>
      <c r="I66" s="153">
        <f t="shared" si="100"/>
        <v>5.83</v>
      </c>
      <c r="J66" s="152">
        <v>30</v>
      </c>
      <c r="K66" s="152">
        <v>25</v>
      </c>
      <c r="L66" s="152">
        <v>18</v>
      </c>
      <c r="M66" s="151">
        <v>2</v>
      </c>
      <c r="N66" s="150">
        <f t="shared" si="101"/>
        <v>6.7999999999999996E-3</v>
      </c>
      <c r="O66" s="149">
        <f t="shared" si="102"/>
        <v>8235</v>
      </c>
      <c r="P66" s="148">
        <v>3500</v>
      </c>
      <c r="Q66" s="145">
        <f t="shared" si="103"/>
        <v>0.43</v>
      </c>
      <c r="R66" s="147" t="s">
        <v>687</v>
      </c>
      <c r="S66" s="146">
        <v>0.41399999999999998</v>
      </c>
      <c r="T66" s="145">
        <f t="shared" si="104"/>
        <v>2.41</v>
      </c>
      <c r="U66" s="145">
        <f t="shared" si="105"/>
        <v>8.67</v>
      </c>
      <c r="V66" s="144"/>
      <c r="W66" s="144"/>
      <c r="X66" s="143">
        <f t="shared" si="106"/>
        <v>0.59</v>
      </c>
      <c r="Y66" s="143">
        <f t="shared" si="107"/>
        <v>0.86</v>
      </c>
      <c r="Z66" s="142">
        <f t="shared" si="108"/>
        <v>1.45</v>
      </c>
      <c r="AA66" s="138">
        <f t="shared" si="109"/>
        <v>10.119999999999999</v>
      </c>
      <c r="AB66" s="141">
        <f t="shared" si="110"/>
        <v>5.4199999999999998E-2</v>
      </c>
      <c r="AC66" s="140">
        <v>10.7</v>
      </c>
      <c r="AD66" s="139">
        <v>1050</v>
      </c>
      <c r="AE66" s="138">
        <f t="shared" si="111"/>
        <v>11235</v>
      </c>
      <c r="AF66" s="138">
        <f t="shared" si="112"/>
        <v>10626</v>
      </c>
    </row>
    <row r="67" spans="1:33" ht="35.1" customHeight="1">
      <c r="A67" s="280"/>
      <c r="B67" s="280"/>
      <c r="C67" s="280"/>
      <c r="D67" s="155" t="s">
        <v>688</v>
      </c>
      <c r="E67" s="287"/>
      <c r="F67" s="270" t="s">
        <v>948</v>
      </c>
      <c r="G67" s="270" t="s">
        <v>949</v>
      </c>
      <c r="H67" s="153"/>
      <c r="I67" s="153">
        <f t="shared" si="100"/>
        <v>6.8</v>
      </c>
      <c r="J67" s="152">
        <v>30</v>
      </c>
      <c r="K67" s="152">
        <v>25</v>
      </c>
      <c r="L67" s="152">
        <v>21</v>
      </c>
      <c r="M67" s="151">
        <v>2</v>
      </c>
      <c r="N67" s="150">
        <f t="shared" si="101"/>
        <v>7.9000000000000008E-3</v>
      </c>
      <c r="O67" s="149">
        <f t="shared" si="102"/>
        <v>7089</v>
      </c>
      <c r="P67" s="148">
        <v>3500</v>
      </c>
      <c r="Q67" s="145">
        <f t="shared" si="103"/>
        <v>0.49</v>
      </c>
      <c r="R67" s="147" t="s">
        <v>687</v>
      </c>
      <c r="S67" s="146">
        <v>0.41399999999999998</v>
      </c>
      <c r="T67" s="145">
        <f t="shared" si="104"/>
        <v>2.82</v>
      </c>
      <c r="U67" s="145">
        <f t="shared" si="105"/>
        <v>10.11</v>
      </c>
      <c r="V67" s="144"/>
      <c r="W67" s="144"/>
      <c r="X67" s="143">
        <f t="shared" si="106"/>
        <v>0.69</v>
      </c>
      <c r="Y67" s="143">
        <f t="shared" si="107"/>
        <v>1</v>
      </c>
      <c r="Z67" s="142">
        <f t="shared" si="108"/>
        <v>1.69</v>
      </c>
      <c r="AA67" s="138">
        <f t="shared" si="109"/>
        <v>11.8</v>
      </c>
      <c r="AB67" s="141">
        <f t="shared" si="110"/>
        <v>5.3699999999999998E-2</v>
      </c>
      <c r="AC67" s="140">
        <v>12.47</v>
      </c>
      <c r="AD67" s="139">
        <v>630</v>
      </c>
      <c r="AE67" s="138">
        <f t="shared" si="111"/>
        <v>7856.1</v>
      </c>
      <c r="AF67" s="138">
        <f t="shared" si="112"/>
        <v>7434</v>
      </c>
    </row>
    <row r="68" spans="1:33" ht="35.1" customHeight="1">
      <c r="A68" s="280"/>
      <c r="B68" s="280"/>
      <c r="C68" s="280"/>
      <c r="D68" s="155" t="s">
        <v>686</v>
      </c>
      <c r="E68" s="287"/>
      <c r="F68" s="270" t="s">
        <v>950</v>
      </c>
      <c r="G68" s="270" t="s">
        <v>951</v>
      </c>
      <c r="H68" s="153"/>
      <c r="I68" s="153">
        <f t="shared" si="100"/>
        <v>1.08</v>
      </c>
      <c r="J68" s="152">
        <v>25</v>
      </c>
      <c r="K68" s="152">
        <v>16</v>
      </c>
      <c r="L68" s="152">
        <v>14</v>
      </c>
      <c r="M68" s="151">
        <v>4</v>
      </c>
      <c r="N68" s="150">
        <f t="shared" si="101"/>
        <v>1.4E-3</v>
      </c>
      <c r="O68" s="149">
        <f t="shared" si="102"/>
        <v>40000</v>
      </c>
      <c r="P68" s="148">
        <v>3500</v>
      </c>
      <c r="Q68" s="145">
        <f t="shared" si="103"/>
        <v>0.09</v>
      </c>
      <c r="R68" s="147" t="s">
        <v>684</v>
      </c>
      <c r="S68" s="146">
        <v>0.41399999999999998</v>
      </c>
      <c r="T68" s="145">
        <f t="shared" si="104"/>
        <v>0.45</v>
      </c>
      <c r="U68" s="145">
        <f t="shared" si="105"/>
        <v>1.62</v>
      </c>
      <c r="V68" s="144"/>
      <c r="W68" s="144"/>
      <c r="X68" s="143">
        <f t="shared" si="106"/>
        <v>0.14000000000000001</v>
      </c>
      <c r="Y68" s="143">
        <f t="shared" si="107"/>
        <v>0.2</v>
      </c>
      <c r="Z68" s="142">
        <f t="shared" si="108"/>
        <v>0.34</v>
      </c>
      <c r="AA68" s="138">
        <f t="shared" si="109"/>
        <v>1.96</v>
      </c>
      <c r="AB68" s="141">
        <f t="shared" si="110"/>
        <v>0.20649999999999999</v>
      </c>
      <c r="AC68" s="140">
        <v>2.4700000000000002</v>
      </c>
      <c r="AD68" s="139">
        <v>900</v>
      </c>
      <c r="AE68" s="138">
        <f t="shared" si="111"/>
        <v>2223</v>
      </c>
      <c r="AF68" s="138">
        <f t="shared" si="112"/>
        <v>1764</v>
      </c>
    </row>
    <row r="69" spans="1:33" ht="35.1" customHeight="1">
      <c r="A69" s="281"/>
      <c r="B69" s="281"/>
      <c r="C69" s="281"/>
      <c r="D69" s="155" t="s">
        <v>685</v>
      </c>
      <c r="E69" s="288"/>
      <c r="F69" s="270" t="s">
        <v>952</v>
      </c>
      <c r="G69" s="270" t="s">
        <v>953</v>
      </c>
      <c r="H69" s="153"/>
      <c r="I69" s="153">
        <f t="shared" si="100"/>
        <v>1.22</v>
      </c>
      <c r="J69" s="152">
        <v>25</v>
      </c>
      <c r="K69" s="152">
        <v>16</v>
      </c>
      <c r="L69" s="152">
        <v>16</v>
      </c>
      <c r="M69" s="151">
        <v>4</v>
      </c>
      <c r="N69" s="150">
        <f t="shared" si="101"/>
        <v>1.6000000000000001E-3</v>
      </c>
      <c r="O69" s="149">
        <f t="shared" si="102"/>
        <v>35000</v>
      </c>
      <c r="P69" s="148">
        <v>3500</v>
      </c>
      <c r="Q69" s="145">
        <f t="shared" si="103"/>
        <v>0.1</v>
      </c>
      <c r="R69" s="147" t="s">
        <v>684</v>
      </c>
      <c r="S69" s="146">
        <v>0.41399999999999998</v>
      </c>
      <c r="T69" s="145">
        <f t="shared" si="104"/>
        <v>0.51</v>
      </c>
      <c r="U69" s="145">
        <f t="shared" si="105"/>
        <v>1.83</v>
      </c>
      <c r="V69" s="144"/>
      <c r="W69" s="144"/>
      <c r="X69" s="143">
        <f t="shared" si="106"/>
        <v>0.15</v>
      </c>
      <c r="Y69" s="143">
        <f t="shared" si="107"/>
        <v>0.22</v>
      </c>
      <c r="Z69" s="142">
        <f t="shared" si="108"/>
        <v>0.37</v>
      </c>
      <c r="AA69" s="138">
        <f t="shared" si="109"/>
        <v>2.2000000000000002</v>
      </c>
      <c r="AB69" s="141">
        <f t="shared" si="110"/>
        <v>0.1971</v>
      </c>
      <c r="AC69" s="140">
        <v>2.74</v>
      </c>
      <c r="AD69" s="139">
        <v>600</v>
      </c>
      <c r="AE69" s="138">
        <f t="shared" si="111"/>
        <v>1644</v>
      </c>
      <c r="AF69" s="138">
        <f t="shared" si="112"/>
        <v>1320</v>
      </c>
    </row>
    <row r="70" spans="1:33">
      <c r="AD70" s="136">
        <f>SUM(AD46:AD69)</f>
        <v>13600</v>
      </c>
      <c r="AE70" s="137">
        <f>SUM(AE46:AE69)</f>
        <v>103527</v>
      </c>
      <c r="AF70" s="137">
        <f>SUM(AF46:AF69)</f>
        <v>95930</v>
      </c>
      <c r="AG70" s="135">
        <f>(AE70-AF70)/AE70</f>
        <v>7.2999999999999995E-2</v>
      </c>
    </row>
    <row r="71" spans="1:33" s="134" customFormat="1" ht="24.6" customHeight="1">
      <c r="A71" s="207" t="s">
        <v>972</v>
      </c>
      <c r="B71" s="206"/>
      <c r="C71" s="206"/>
      <c r="D71" s="205"/>
      <c r="E71" s="202"/>
      <c r="F71" s="202"/>
      <c r="G71" s="202"/>
      <c r="H71" s="196"/>
      <c r="I71" s="196"/>
      <c r="J71" s="204"/>
      <c r="K71" s="204"/>
      <c r="L71" s="204"/>
      <c r="M71" s="203"/>
      <c r="N71" s="196"/>
      <c r="O71" s="196"/>
      <c r="P71" s="202"/>
      <c r="Q71" s="196"/>
      <c r="R71" s="202"/>
      <c r="S71" s="202"/>
      <c r="T71" s="196"/>
      <c r="U71" s="196"/>
      <c r="V71" s="200"/>
      <c r="W71" s="201"/>
      <c r="X71" s="200"/>
      <c r="Y71" s="199"/>
      <c r="Z71" s="196"/>
      <c r="AA71" s="196"/>
      <c r="AB71" s="198"/>
      <c r="AC71" s="197"/>
      <c r="AD71" s="196"/>
      <c r="AE71" s="196"/>
      <c r="AF71" s="196"/>
    </row>
    <row r="72" spans="1:33" s="156" customFormat="1" ht="29.1" customHeight="1">
      <c r="A72" s="175" t="s">
        <v>967</v>
      </c>
      <c r="B72" s="174"/>
      <c r="C72" s="174"/>
      <c r="D72" s="173"/>
      <c r="E72" s="195"/>
      <c r="F72" s="195"/>
      <c r="G72" s="195"/>
      <c r="H72" s="194"/>
      <c r="I72" s="193"/>
      <c r="J72" s="192"/>
      <c r="K72" s="192"/>
      <c r="L72" s="192"/>
      <c r="M72" s="191"/>
      <c r="N72" s="190"/>
      <c r="O72" s="189"/>
      <c r="P72" s="188"/>
      <c r="Q72" s="187"/>
      <c r="R72" s="186"/>
      <c r="S72" s="185"/>
      <c r="T72" s="184"/>
      <c r="U72" s="184"/>
      <c r="V72" s="183"/>
      <c r="W72" s="182"/>
      <c r="X72" s="181"/>
      <c r="Y72" s="180"/>
      <c r="Z72" s="179"/>
      <c r="AA72" s="176"/>
      <c r="AB72" s="178"/>
      <c r="AC72" s="177"/>
      <c r="AD72" s="176"/>
      <c r="AE72" s="176"/>
      <c r="AF72" s="176"/>
    </row>
    <row r="73" spans="1:33" ht="35.1" customHeight="1">
      <c r="A73" s="279" t="s">
        <v>966</v>
      </c>
      <c r="B73" s="279" t="s">
        <v>968</v>
      </c>
      <c r="C73" s="279" t="s">
        <v>692</v>
      </c>
      <c r="D73" s="155" t="s">
        <v>691</v>
      </c>
      <c r="E73" s="286" t="s">
        <v>704</v>
      </c>
      <c r="F73" s="154"/>
      <c r="G73" s="154"/>
      <c r="H73" s="153"/>
      <c r="I73" s="153">
        <f>'[4]CHN 10-10-2025'!F7</f>
        <v>5.05</v>
      </c>
      <c r="J73" s="152">
        <v>30</v>
      </c>
      <c r="K73" s="152">
        <v>25</v>
      </c>
      <c r="L73" s="152">
        <v>30</v>
      </c>
      <c r="M73" s="151">
        <v>4</v>
      </c>
      <c r="N73" s="150">
        <f t="shared" ref="N73:N78" si="113">J73*K73*L73/1000000/M73</f>
        <v>5.5999999999999999E-3</v>
      </c>
      <c r="O73" s="149">
        <f t="shared" ref="O73:O78" si="114">56/N73</f>
        <v>10000</v>
      </c>
      <c r="P73" s="148">
        <v>3500</v>
      </c>
      <c r="Q73" s="145">
        <f t="shared" ref="Q73:Q78" si="115">P73/O73</f>
        <v>0.35</v>
      </c>
      <c r="R73" s="147" t="s">
        <v>701</v>
      </c>
      <c r="S73" s="146">
        <v>0.41399999999999998</v>
      </c>
      <c r="T73" s="145">
        <f t="shared" ref="T73:T78" si="116">I73*S73</f>
        <v>2.09</v>
      </c>
      <c r="U73" s="145">
        <f t="shared" ref="U73:U78" si="117">T73+Q73+I73</f>
        <v>7.49</v>
      </c>
      <c r="V73" s="144"/>
      <c r="W73" s="144"/>
      <c r="X73" s="143">
        <f t="shared" ref="X73:X78" si="118">AC73*$X$10</f>
        <v>0.45</v>
      </c>
      <c r="Y73" s="143">
        <f t="shared" ref="Y73:Y78" si="119">AC73*$Y$10</f>
        <v>0.66</v>
      </c>
      <c r="Z73" s="142">
        <f t="shared" ref="Z73:Z78" si="120">SUM(V73:Y73)</f>
        <v>1.1100000000000001</v>
      </c>
      <c r="AA73" s="138">
        <f t="shared" ref="AA73:AA78" si="121">Z73+U73</f>
        <v>8.6</v>
      </c>
      <c r="AB73" s="141">
        <f t="shared" ref="AB73:AB78" si="122">(AC73-AA73)/AC73</f>
        <v>-4.8800000000000003E-2</v>
      </c>
      <c r="AC73" s="140">
        <v>8.1999999999999993</v>
      </c>
      <c r="AD73" s="139">
        <v>400</v>
      </c>
      <c r="AE73" s="138">
        <f t="shared" ref="AE73:AE78" si="123">AD73*AC73</f>
        <v>3280</v>
      </c>
      <c r="AF73" s="138">
        <f t="shared" ref="AF73:AF78" si="124">AD73*AA73</f>
        <v>3440</v>
      </c>
    </row>
    <row r="74" spans="1:33" ht="35.1" customHeight="1">
      <c r="A74" s="280"/>
      <c r="B74" s="280"/>
      <c r="C74" s="280"/>
      <c r="D74" s="155" t="s">
        <v>690</v>
      </c>
      <c r="E74" s="287"/>
      <c r="F74" s="154"/>
      <c r="G74" s="154"/>
      <c r="H74" s="153"/>
      <c r="I74" s="153">
        <f>'[4]CHN 10-10-2025'!F9</f>
        <v>6.47</v>
      </c>
      <c r="J74" s="152">
        <v>30</v>
      </c>
      <c r="K74" s="152">
        <v>25</v>
      </c>
      <c r="L74" s="152">
        <v>34</v>
      </c>
      <c r="M74" s="151">
        <v>4</v>
      </c>
      <c r="N74" s="150">
        <f t="shared" si="113"/>
        <v>6.4000000000000003E-3</v>
      </c>
      <c r="O74" s="149">
        <f t="shared" si="114"/>
        <v>8750</v>
      </c>
      <c r="P74" s="148">
        <v>3500</v>
      </c>
      <c r="Q74" s="145">
        <f t="shared" si="115"/>
        <v>0.4</v>
      </c>
      <c r="R74" s="147" t="s">
        <v>701</v>
      </c>
      <c r="S74" s="146">
        <v>0.41399999999999998</v>
      </c>
      <c r="T74" s="145">
        <f t="shared" si="116"/>
        <v>2.68</v>
      </c>
      <c r="U74" s="145">
        <f t="shared" si="117"/>
        <v>9.5500000000000007</v>
      </c>
      <c r="V74" s="144"/>
      <c r="W74" s="144"/>
      <c r="X74" s="143">
        <f t="shared" si="118"/>
        <v>0.52</v>
      </c>
      <c r="Y74" s="143">
        <f t="shared" si="119"/>
        <v>0.75</v>
      </c>
      <c r="Z74" s="142">
        <f t="shared" si="120"/>
        <v>1.27</v>
      </c>
      <c r="AA74" s="138">
        <f t="shared" si="121"/>
        <v>10.82</v>
      </c>
      <c r="AB74" s="141">
        <f t="shared" si="122"/>
        <v>-0.15110000000000001</v>
      </c>
      <c r="AC74" s="140">
        <v>9.4</v>
      </c>
      <c r="AD74" s="139">
        <v>780</v>
      </c>
      <c r="AE74" s="138">
        <f t="shared" si="123"/>
        <v>7332</v>
      </c>
      <c r="AF74" s="138">
        <f t="shared" si="124"/>
        <v>8439.6</v>
      </c>
    </row>
    <row r="75" spans="1:33" ht="35.1" customHeight="1">
      <c r="A75" s="280"/>
      <c r="B75" s="280"/>
      <c r="C75" s="280"/>
      <c r="D75" s="155" t="s">
        <v>689</v>
      </c>
      <c r="E75" s="287"/>
      <c r="F75" s="154"/>
      <c r="G75" s="154"/>
      <c r="H75" s="153"/>
      <c r="I75" s="153">
        <f>'[4]CHN 10-10-2025'!F10</f>
        <v>7.16</v>
      </c>
      <c r="J75" s="152">
        <v>30</v>
      </c>
      <c r="K75" s="152">
        <v>25</v>
      </c>
      <c r="L75" s="152">
        <v>38</v>
      </c>
      <c r="M75" s="151">
        <v>4</v>
      </c>
      <c r="N75" s="150">
        <f t="shared" si="113"/>
        <v>7.1000000000000004E-3</v>
      </c>
      <c r="O75" s="149">
        <f t="shared" si="114"/>
        <v>7887</v>
      </c>
      <c r="P75" s="148">
        <v>3500</v>
      </c>
      <c r="Q75" s="145">
        <f t="shared" si="115"/>
        <v>0.44</v>
      </c>
      <c r="R75" s="147" t="s">
        <v>701</v>
      </c>
      <c r="S75" s="146">
        <v>0.41399999999999998</v>
      </c>
      <c r="T75" s="145">
        <f t="shared" si="116"/>
        <v>2.96</v>
      </c>
      <c r="U75" s="145">
        <f t="shared" si="117"/>
        <v>10.56</v>
      </c>
      <c r="V75" s="144"/>
      <c r="W75" s="144"/>
      <c r="X75" s="143">
        <f t="shared" si="118"/>
        <v>0.59</v>
      </c>
      <c r="Y75" s="143">
        <f t="shared" si="119"/>
        <v>0.86</v>
      </c>
      <c r="Z75" s="142">
        <f t="shared" si="120"/>
        <v>1.45</v>
      </c>
      <c r="AA75" s="138">
        <f t="shared" si="121"/>
        <v>12.01</v>
      </c>
      <c r="AB75" s="141">
        <f t="shared" si="122"/>
        <v>-0.12239999999999999</v>
      </c>
      <c r="AC75" s="140">
        <v>10.7</v>
      </c>
      <c r="AD75" s="139">
        <v>1300</v>
      </c>
      <c r="AE75" s="138">
        <f t="shared" si="123"/>
        <v>13910</v>
      </c>
      <c r="AF75" s="138">
        <f t="shared" si="124"/>
        <v>15613</v>
      </c>
    </row>
    <row r="76" spans="1:33" ht="35.1" customHeight="1">
      <c r="A76" s="280"/>
      <c r="B76" s="280"/>
      <c r="C76" s="280"/>
      <c r="D76" s="155" t="s">
        <v>688</v>
      </c>
      <c r="E76" s="287"/>
      <c r="F76" s="154"/>
      <c r="G76" s="154"/>
      <c r="H76" s="153"/>
      <c r="I76" s="153">
        <f>'[4]CHN 10-10-2025'!F11</f>
        <v>8.36</v>
      </c>
      <c r="J76" s="152">
        <v>30</v>
      </c>
      <c r="K76" s="152">
        <v>25</v>
      </c>
      <c r="L76" s="152">
        <v>40</v>
      </c>
      <c r="M76" s="151">
        <v>4</v>
      </c>
      <c r="N76" s="150">
        <f t="shared" si="113"/>
        <v>7.4999999999999997E-3</v>
      </c>
      <c r="O76" s="149">
        <f t="shared" si="114"/>
        <v>7467</v>
      </c>
      <c r="P76" s="148">
        <v>3500</v>
      </c>
      <c r="Q76" s="145">
        <f t="shared" si="115"/>
        <v>0.47</v>
      </c>
      <c r="R76" s="147" t="s">
        <v>701</v>
      </c>
      <c r="S76" s="146">
        <v>0.41399999999999998</v>
      </c>
      <c r="T76" s="145">
        <f t="shared" si="116"/>
        <v>3.46</v>
      </c>
      <c r="U76" s="145">
        <f t="shared" si="117"/>
        <v>12.29</v>
      </c>
      <c r="V76" s="144"/>
      <c r="W76" s="144"/>
      <c r="X76" s="143">
        <f t="shared" si="118"/>
        <v>0.69</v>
      </c>
      <c r="Y76" s="143">
        <f t="shared" si="119"/>
        <v>1</v>
      </c>
      <c r="Z76" s="142">
        <f t="shared" si="120"/>
        <v>1.69</v>
      </c>
      <c r="AA76" s="138">
        <f t="shared" si="121"/>
        <v>13.98</v>
      </c>
      <c r="AB76" s="141">
        <f t="shared" si="122"/>
        <v>-0.1211</v>
      </c>
      <c r="AC76" s="140">
        <v>12.47</v>
      </c>
      <c r="AD76" s="139">
        <v>800</v>
      </c>
      <c r="AE76" s="138">
        <f t="shared" si="123"/>
        <v>9976</v>
      </c>
      <c r="AF76" s="138">
        <f t="shared" si="124"/>
        <v>11184</v>
      </c>
    </row>
    <row r="77" spans="1:33" ht="35.1" customHeight="1">
      <c r="A77" s="280"/>
      <c r="B77" s="280"/>
      <c r="C77" s="280"/>
      <c r="D77" s="155" t="s">
        <v>686</v>
      </c>
      <c r="E77" s="287"/>
      <c r="F77" s="154"/>
      <c r="G77" s="154"/>
      <c r="H77" s="153"/>
      <c r="I77" s="153">
        <f>'[4]CHN 10-10-2025'!F12</f>
        <v>1.3</v>
      </c>
      <c r="J77" s="152">
        <v>25</v>
      </c>
      <c r="K77" s="152">
        <v>16</v>
      </c>
      <c r="L77" s="152">
        <v>14</v>
      </c>
      <c r="M77" s="151">
        <v>4</v>
      </c>
      <c r="N77" s="150">
        <f t="shared" si="113"/>
        <v>1.4E-3</v>
      </c>
      <c r="O77" s="149">
        <f t="shared" si="114"/>
        <v>40000</v>
      </c>
      <c r="P77" s="148">
        <v>3500</v>
      </c>
      <c r="Q77" s="145">
        <f t="shared" si="115"/>
        <v>0.09</v>
      </c>
      <c r="R77" s="147" t="s">
        <v>701</v>
      </c>
      <c r="S77" s="146">
        <v>0.41399999999999998</v>
      </c>
      <c r="T77" s="145">
        <f t="shared" si="116"/>
        <v>0.54</v>
      </c>
      <c r="U77" s="145">
        <f t="shared" si="117"/>
        <v>1.93</v>
      </c>
      <c r="V77" s="144"/>
      <c r="W77" s="144"/>
      <c r="X77" s="143">
        <f t="shared" si="118"/>
        <v>0.14000000000000001</v>
      </c>
      <c r="Y77" s="143">
        <f t="shared" si="119"/>
        <v>0.2</v>
      </c>
      <c r="Z77" s="142">
        <f t="shared" si="120"/>
        <v>0.34</v>
      </c>
      <c r="AA77" s="138">
        <f t="shared" si="121"/>
        <v>2.27</v>
      </c>
      <c r="AB77" s="141">
        <f t="shared" si="122"/>
        <v>8.1000000000000003E-2</v>
      </c>
      <c r="AC77" s="140">
        <v>2.4700000000000002</v>
      </c>
      <c r="AD77" s="139">
        <v>1200</v>
      </c>
      <c r="AE77" s="138">
        <f t="shared" si="123"/>
        <v>2964</v>
      </c>
      <c r="AF77" s="138">
        <f t="shared" si="124"/>
        <v>2724</v>
      </c>
    </row>
    <row r="78" spans="1:33" ht="35.1" customHeight="1">
      <c r="A78" s="281"/>
      <c r="B78" s="281"/>
      <c r="C78" s="281"/>
      <c r="D78" s="155" t="s">
        <v>685</v>
      </c>
      <c r="E78" s="288"/>
      <c r="F78" s="154"/>
      <c r="G78" s="154"/>
      <c r="H78" s="153"/>
      <c r="I78" s="153">
        <f>'[4]CHN 10-10-2025'!F13</f>
        <v>1.5</v>
      </c>
      <c r="J78" s="152">
        <v>25</v>
      </c>
      <c r="K78" s="152">
        <v>16</v>
      </c>
      <c r="L78" s="152">
        <v>16</v>
      </c>
      <c r="M78" s="151">
        <v>4</v>
      </c>
      <c r="N78" s="150">
        <f t="shared" si="113"/>
        <v>1.6000000000000001E-3</v>
      </c>
      <c r="O78" s="149">
        <f t="shared" si="114"/>
        <v>35000</v>
      </c>
      <c r="P78" s="148">
        <v>3500</v>
      </c>
      <c r="Q78" s="145">
        <f t="shared" si="115"/>
        <v>0.1</v>
      </c>
      <c r="R78" s="147" t="s">
        <v>701</v>
      </c>
      <c r="S78" s="146">
        <v>0.41399999999999998</v>
      </c>
      <c r="T78" s="145">
        <f t="shared" si="116"/>
        <v>0.62</v>
      </c>
      <c r="U78" s="145">
        <f t="shared" si="117"/>
        <v>2.2200000000000002</v>
      </c>
      <c r="V78" s="144"/>
      <c r="W78" s="144"/>
      <c r="X78" s="143">
        <f t="shared" si="118"/>
        <v>0.15</v>
      </c>
      <c r="Y78" s="143">
        <f t="shared" si="119"/>
        <v>0.22</v>
      </c>
      <c r="Z78" s="142">
        <f t="shared" si="120"/>
        <v>0.37</v>
      </c>
      <c r="AA78" s="138">
        <f t="shared" si="121"/>
        <v>2.59</v>
      </c>
      <c r="AB78" s="141">
        <f t="shared" si="122"/>
        <v>5.4699999999999999E-2</v>
      </c>
      <c r="AC78" s="140">
        <v>2.74</v>
      </c>
      <c r="AD78" s="139">
        <v>700</v>
      </c>
      <c r="AE78" s="138">
        <f t="shared" si="123"/>
        <v>1918</v>
      </c>
      <c r="AF78" s="138">
        <f t="shared" si="124"/>
        <v>1813</v>
      </c>
    </row>
    <row r="79" spans="1:33" ht="35.1" customHeight="1">
      <c r="A79" s="279" t="s">
        <v>966</v>
      </c>
      <c r="B79" s="279" t="s">
        <v>968</v>
      </c>
      <c r="C79" s="279" t="s">
        <v>692</v>
      </c>
      <c r="D79" s="155" t="s">
        <v>691</v>
      </c>
      <c r="E79" s="286" t="s">
        <v>703</v>
      </c>
      <c r="F79" s="154"/>
      <c r="G79" s="154"/>
      <c r="H79" s="153"/>
      <c r="I79" s="153">
        <f t="shared" ref="I79:I90" si="125">I73</f>
        <v>5.05</v>
      </c>
      <c r="J79" s="152">
        <v>30</v>
      </c>
      <c r="K79" s="152">
        <v>25</v>
      </c>
      <c r="L79" s="152">
        <v>30</v>
      </c>
      <c r="M79" s="151">
        <v>4</v>
      </c>
      <c r="N79" s="150">
        <f t="shared" ref="N79:N84" si="126">J79*K79*L79/1000000/M79</f>
        <v>5.5999999999999999E-3</v>
      </c>
      <c r="O79" s="149">
        <f t="shared" ref="O79:O84" si="127">56/N79</f>
        <v>10000</v>
      </c>
      <c r="P79" s="148">
        <v>3500</v>
      </c>
      <c r="Q79" s="145">
        <f t="shared" ref="Q79:Q84" si="128">P79/O79</f>
        <v>0.35</v>
      </c>
      <c r="R79" s="147" t="s">
        <v>701</v>
      </c>
      <c r="S79" s="146">
        <v>0.41399999999999998</v>
      </c>
      <c r="T79" s="145">
        <f t="shared" ref="T79:T84" si="129">I79*S79</f>
        <v>2.09</v>
      </c>
      <c r="U79" s="145">
        <f t="shared" ref="U79:U84" si="130">T79+Q79+I79</f>
        <v>7.49</v>
      </c>
      <c r="V79" s="144"/>
      <c r="W79" s="144"/>
      <c r="X79" s="143">
        <f t="shared" ref="X79:X84" si="131">AC79*$X$10</f>
        <v>0.45</v>
      </c>
      <c r="Y79" s="143">
        <f t="shared" ref="Y79:Y84" si="132">AC79*$Y$10</f>
        <v>0.66</v>
      </c>
      <c r="Z79" s="142">
        <f t="shared" ref="Z79:Z84" si="133">SUM(V79:Y79)</f>
        <v>1.1100000000000001</v>
      </c>
      <c r="AA79" s="138">
        <f t="shared" ref="AA79:AA84" si="134">Z79+U79</f>
        <v>8.6</v>
      </c>
      <c r="AB79" s="141">
        <f t="shared" ref="AB79:AB84" si="135">(AC79-AA79)/AC79</f>
        <v>-4.8800000000000003E-2</v>
      </c>
      <c r="AC79" s="140">
        <v>8.1999999999999993</v>
      </c>
      <c r="AD79" s="139">
        <v>300</v>
      </c>
      <c r="AE79" s="138">
        <f t="shared" ref="AE79:AE84" si="136">AD79*AC79</f>
        <v>2460</v>
      </c>
      <c r="AF79" s="138">
        <f t="shared" ref="AF79:AF84" si="137">AD79*AA79</f>
        <v>2580</v>
      </c>
    </row>
    <row r="80" spans="1:33" ht="35.1" customHeight="1">
      <c r="A80" s="280"/>
      <c r="B80" s="280"/>
      <c r="C80" s="280"/>
      <c r="D80" s="155" t="s">
        <v>690</v>
      </c>
      <c r="E80" s="287"/>
      <c r="F80" s="154"/>
      <c r="G80" s="154"/>
      <c r="H80" s="153"/>
      <c r="I80" s="153">
        <f t="shared" si="125"/>
        <v>6.47</v>
      </c>
      <c r="J80" s="152">
        <v>30</v>
      </c>
      <c r="K80" s="152">
        <v>25</v>
      </c>
      <c r="L80" s="152">
        <v>34</v>
      </c>
      <c r="M80" s="151">
        <v>4</v>
      </c>
      <c r="N80" s="150">
        <f t="shared" si="126"/>
        <v>6.4000000000000003E-3</v>
      </c>
      <c r="O80" s="149">
        <f t="shared" si="127"/>
        <v>8750</v>
      </c>
      <c r="P80" s="148">
        <v>3500</v>
      </c>
      <c r="Q80" s="145">
        <f t="shared" si="128"/>
        <v>0.4</v>
      </c>
      <c r="R80" s="147" t="s">
        <v>701</v>
      </c>
      <c r="S80" s="146">
        <v>0.41399999999999998</v>
      </c>
      <c r="T80" s="145">
        <f t="shared" si="129"/>
        <v>2.68</v>
      </c>
      <c r="U80" s="145">
        <f t="shared" si="130"/>
        <v>9.5500000000000007</v>
      </c>
      <c r="V80" s="144"/>
      <c r="W80" s="144"/>
      <c r="X80" s="143">
        <f t="shared" si="131"/>
        <v>0.52</v>
      </c>
      <c r="Y80" s="143">
        <f t="shared" si="132"/>
        <v>0.75</v>
      </c>
      <c r="Z80" s="142">
        <f t="shared" si="133"/>
        <v>1.27</v>
      </c>
      <c r="AA80" s="138">
        <f t="shared" si="134"/>
        <v>10.82</v>
      </c>
      <c r="AB80" s="141">
        <f t="shared" si="135"/>
        <v>-0.15110000000000001</v>
      </c>
      <c r="AC80" s="140">
        <v>9.4</v>
      </c>
      <c r="AD80" s="139">
        <v>550</v>
      </c>
      <c r="AE80" s="138">
        <f t="shared" si="136"/>
        <v>5170</v>
      </c>
      <c r="AF80" s="138">
        <f t="shared" si="137"/>
        <v>5951</v>
      </c>
    </row>
    <row r="81" spans="1:33" ht="35.1" customHeight="1">
      <c r="A81" s="280"/>
      <c r="B81" s="280"/>
      <c r="C81" s="280"/>
      <c r="D81" s="155" t="s">
        <v>689</v>
      </c>
      <c r="E81" s="287"/>
      <c r="F81" s="154"/>
      <c r="G81" s="154"/>
      <c r="H81" s="153"/>
      <c r="I81" s="153">
        <f t="shared" si="125"/>
        <v>7.16</v>
      </c>
      <c r="J81" s="152">
        <v>30</v>
      </c>
      <c r="K81" s="152">
        <v>25</v>
      </c>
      <c r="L81" s="152">
        <v>38</v>
      </c>
      <c r="M81" s="151">
        <v>4</v>
      </c>
      <c r="N81" s="150">
        <f t="shared" si="126"/>
        <v>7.1000000000000004E-3</v>
      </c>
      <c r="O81" s="149">
        <f t="shared" si="127"/>
        <v>7887</v>
      </c>
      <c r="P81" s="148">
        <v>3500</v>
      </c>
      <c r="Q81" s="145">
        <f t="shared" si="128"/>
        <v>0.44</v>
      </c>
      <c r="R81" s="147" t="s">
        <v>701</v>
      </c>
      <c r="S81" s="146">
        <v>0.41399999999999998</v>
      </c>
      <c r="T81" s="145">
        <f t="shared" si="129"/>
        <v>2.96</v>
      </c>
      <c r="U81" s="145">
        <f t="shared" si="130"/>
        <v>10.56</v>
      </c>
      <c r="V81" s="144"/>
      <c r="W81" s="144"/>
      <c r="X81" s="143">
        <f t="shared" si="131"/>
        <v>0.59</v>
      </c>
      <c r="Y81" s="143">
        <f t="shared" si="132"/>
        <v>0.86</v>
      </c>
      <c r="Z81" s="142">
        <f t="shared" si="133"/>
        <v>1.45</v>
      </c>
      <c r="AA81" s="138">
        <f t="shared" si="134"/>
        <v>12.01</v>
      </c>
      <c r="AB81" s="141">
        <f t="shared" si="135"/>
        <v>-0.12239999999999999</v>
      </c>
      <c r="AC81" s="140">
        <v>10.7</v>
      </c>
      <c r="AD81" s="139">
        <v>1000</v>
      </c>
      <c r="AE81" s="138">
        <f t="shared" si="136"/>
        <v>10700</v>
      </c>
      <c r="AF81" s="138">
        <f t="shared" si="137"/>
        <v>12010</v>
      </c>
    </row>
    <row r="82" spans="1:33" ht="35.1" customHeight="1">
      <c r="A82" s="280"/>
      <c r="B82" s="280"/>
      <c r="C82" s="280"/>
      <c r="D82" s="155" t="s">
        <v>688</v>
      </c>
      <c r="E82" s="287"/>
      <c r="F82" s="154"/>
      <c r="G82" s="154"/>
      <c r="H82" s="153"/>
      <c r="I82" s="153">
        <f t="shared" si="125"/>
        <v>8.36</v>
      </c>
      <c r="J82" s="152">
        <v>30</v>
      </c>
      <c r="K82" s="152">
        <v>25</v>
      </c>
      <c r="L82" s="152">
        <v>40</v>
      </c>
      <c r="M82" s="151">
        <v>4</v>
      </c>
      <c r="N82" s="150">
        <f t="shared" si="126"/>
        <v>7.4999999999999997E-3</v>
      </c>
      <c r="O82" s="149">
        <f t="shared" si="127"/>
        <v>7467</v>
      </c>
      <c r="P82" s="148">
        <v>3500</v>
      </c>
      <c r="Q82" s="145">
        <f t="shared" si="128"/>
        <v>0.47</v>
      </c>
      <c r="R82" s="147" t="s">
        <v>701</v>
      </c>
      <c r="S82" s="146">
        <v>0.41399999999999998</v>
      </c>
      <c r="T82" s="145">
        <f t="shared" si="129"/>
        <v>3.46</v>
      </c>
      <c r="U82" s="145">
        <f t="shared" si="130"/>
        <v>12.29</v>
      </c>
      <c r="V82" s="144"/>
      <c r="W82" s="144"/>
      <c r="X82" s="143">
        <f t="shared" si="131"/>
        <v>0.69</v>
      </c>
      <c r="Y82" s="143">
        <f t="shared" si="132"/>
        <v>1</v>
      </c>
      <c r="Z82" s="142">
        <f t="shared" si="133"/>
        <v>1.69</v>
      </c>
      <c r="AA82" s="138">
        <f t="shared" si="134"/>
        <v>13.98</v>
      </c>
      <c r="AB82" s="141">
        <f t="shared" si="135"/>
        <v>-0.1211</v>
      </c>
      <c r="AC82" s="140">
        <v>12.47</v>
      </c>
      <c r="AD82" s="139">
        <v>550</v>
      </c>
      <c r="AE82" s="138">
        <f t="shared" si="136"/>
        <v>6858.5</v>
      </c>
      <c r="AF82" s="138">
        <f t="shared" si="137"/>
        <v>7689</v>
      </c>
    </row>
    <row r="83" spans="1:33" ht="35.1" customHeight="1">
      <c r="A83" s="280"/>
      <c r="B83" s="280"/>
      <c r="C83" s="280"/>
      <c r="D83" s="155" t="s">
        <v>686</v>
      </c>
      <c r="E83" s="287"/>
      <c r="F83" s="154"/>
      <c r="G83" s="154"/>
      <c r="H83" s="153"/>
      <c r="I83" s="153">
        <f t="shared" si="125"/>
        <v>1.3</v>
      </c>
      <c r="J83" s="152">
        <v>25</v>
      </c>
      <c r="K83" s="152">
        <v>16</v>
      </c>
      <c r="L83" s="152">
        <v>14</v>
      </c>
      <c r="M83" s="151">
        <v>4</v>
      </c>
      <c r="N83" s="150">
        <f t="shared" si="126"/>
        <v>1.4E-3</v>
      </c>
      <c r="O83" s="149">
        <f t="shared" si="127"/>
        <v>40000</v>
      </c>
      <c r="P83" s="148">
        <v>3500</v>
      </c>
      <c r="Q83" s="145">
        <f t="shared" si="128"/>
        <v>0.09</v>
      </c>
      <c r="R83" s="147" t="s">
        <v>701</v>
      </c>
      <c r="S83" s="146">
        <v>0.41399999999999998</v>
      </c>
      <c r="T83" s="145">
        <f t="shared" si="129"/>
        <v>0.54</v>
      </c>
      <c r="U83" s="145">
        <f t="shared" si="130"/>
        <v>1.93</v>
      </c>
      <c r="V83" s="144"/>
      <c r="W83" s="144"/>
      <c r="X83" s="143">
        <f t="shared" si="131"/>
        <v>0.14000000000000001</v>
      </c>
      <c r="Y83" s="143">
        <f t="shared" si="132"/>
        <v>0.2</v>
      </c>
      <c r="Z83" s="142">
        <f t="shared" si="133"/>
        <v>0.34</v>
      </c>
      <c r="AA83" s="138">
        <f t="shared" si="134"/>
        <v>2.27</v>
      </c>
      <c r="AB83" s="141">
        <f t="shared" si="135"/>
        <v>8.1000000000000003E-2</v>
      </c>
      <c r="AC83" s="140">
        <v>2.4700000000000002</v>
      </c>
      <c r="AD83" s="139">
        <v>700</v>
      </c>
      <c r="AE83" s="138">
        <f t="shared" si="136"/>
        <v>1729</v>
      </c>
      <c r="AF83" s="138">
        <f t="shared" si="137"/>
        <v>1589</v>
      </c>
    </row>
    <row r="84" spans="1:33" ht="35.1" customHeight="1">
      <c r="A84" s="281"/>
      <c r="B84" s="281"/>
      <c r="C84" s="281"/>
      <c r="D84" s="155" t="s">
        <v>685</v>
      </c>
      <c r="E84" s="288"/>
      <c r="F84" s="154"/>
      <c r="G84" s="154"/>
      <c r="H84" s="153"/>
      <c r="I84" s="153">
        <f t="shared" si="125"/>
        <v>1.5</v>
      </c>
      <c r="J84" s="152">
        <v>25</v>
      </c>
      <c r="K84" s="152">
        <v>16</v>
      </c>
      <c r="L84" s="152">
        <v>16</v>
      </c>
      <c r="M84" s="151">
        <v>4</v>
      </c>
      <c r="N84" s="150">
        <f t="shared" si="126"/>
        <v>1.6000000000000001E-3</v>
      </c>
      <c r="O84" s="149">
        <f t="shared" si="127"/>
        <v>35000</v>
      </c>
      <c r="P84" s="148">
        <v>3500</v>
      </c>
      <c r="Q84" s="145">
        <f t="shared" si="128"/>
        <v>0.1</v>
      </c>
      <c r="R84" s="147" t="s">
        <v>701</v>
      </c>
      <c r="S84" s="146">
        <v>0.41399999999999998</v>
      </c>
      <c r="T84" s="145">
        <f t="shared" si="129"/>
        <v>0.62</v>
      </c>
      <c r="U84" s="145">
        <f t="shared" si="130"/>
        <v>2.2200000000000002</v>
      </c>
      <c r="V84" s="144"/>
      <c r="W84" s="144"/>
      <c r="X84" s="143">
        <f t="shared" si="131"/>
        <v>0.15</v>
      </c>
      <c r="Y84" s="143">
        <f t="shared" si="132"/>
        <v>0.22</v>
      </c>
      <c r="Z84" s="142">
        <f t="shared" si="133"/>
        <v>0.37</v>
      </c>
      <c r="AA84" s="138">
        <f t="shared" si="134"/>
        <v>2.59</v>
      </c>
      <c r="AB84" s="141">
        <f t="shared" si="135"/>
        <v>5.4699999999999999E-2</v>
      </c>
      <c r="AC84" s="140">
        <v>2.74</v>
      </c>
      <c r="AD84" s="139">
        <v>500</v>
      </c>
      <c r="AE84" s="138">
        <f t="shared" si="136"/>
        <v>1370</v>
      </c>
      <c r="AF84" s="138">
        <f t="shared" si="137"/>
        <v>1295</v>
      </c>
    </row>
    <row r="85" spans="1:33" ht="35.1" customHeight="1">
      <c r="A85" s="279" t="s">
        <v>966</v>
      </c>
      <c r="B85" s="279" t="s">
        <v>968</v>
      </c>
      <c r="C85" s="279" t="s">
        <v>692</v>
      </c>
      <c r="D85" s="155" t="s">
        <v>691</v>
      </c>
      <c r="E85" s="286" t="s">
        <v>702</v>
      </c>
      <c r="F85" s="154"/>
      <c r="G85" s="154"/>
      <c r="H85" s="153"/>
      <c r="I85" s="153">
        <f t="shared" si="125"/>
        <v>5.05</v>
      </c>
      <c r="J85" s="152">
        <v>30</v>
      </c>
      <c r="K85" s="152">
        <v>25</v>
      </c>
      <c r="L85" s="152">
        <v>30</v>
      </c>
      <c r="M85" s="151">
        <v>4</v>
      </c>
      <c r="N85" s="150">
        <f t="shared" ref="N85:N90" si="138">J85*K85*L85/1000000/M85</f>
        <v>5.5999999999999999E-3</v>
      </c>
      <c r="O85" s="149">
        <f t="shared" ref="O85:O90" si="139">56/N85</f>
        <v>10000</v>
      </c>
      <c r="P85" s="148">
        <v>3500</v>
      </c>
      <c r="Q85" s="145">
        <f t="shared" ref="Q85:Q90" si="140">P85/O85</f>
        <v>0.35</v>
      </c>
      <c r="R85" s="147" t="s">
        <v>701</v>
      </c>
      <c r="S85" s="146">
        <v>0.41399999999999998</v>
      </c>
      <c r="T85" s="145">
        <f t="shared" ref="T85:T90" si="141">I85*S85</f>
        <v>2.09</v>
      </c>
      <c r="U85" s="145">
        <f t="shared" ref="U85:U90" si="142">T85+Q85+I85</f>
        <v>7.49</v>
      </c>
      <c r="V85" s="144"/>
      <c r="W85" s="144"/>
      <c r="X85" s="143">
        <f t="shared" ref="X85:X90" si="143">AC85*$X$10</f>
        <v>0.45</v>
      </c>
      <c r="Y85" s="143">
        <f t="shared" ref="Y85:Y90" si="144">AC85*$Y$10</f>
        <v>0.66</v>
      </c>
      <c r="Z85" s="142">
        <f t="shared" ref="Z85:Z90" si="145">SUM(V85:Y85)</f>
        <v>1.1100000000000001</v>
      </c>
      <c r="AA85" s="138">
        <f t="shared" ref="AA85:AA90" si="146">Z85+U85</f>
        <v>8.6</v>
      </c>
      <c r="AB85" s="141">
        <f t="shared" ref="AB85:AB90" si="147">(AC85-AA85)/AC85</f>
        <v>-4.8800000000000003E-2</v>
      </c>
      <c r="AC85" s="140">
        <v>8.1999999999999993</v>
      </c>
      <c r="AD85" s="139">
        <v>300</v>
      </c>
      <c r="AE85" s="138">
        <f t="shared" ref="AE85:AE90" si="148">AD85*AC85</f>
        <v>2460</v>
      </c>
      <c r="AF85" s="138">
        <f t="shared" ref="AF85:AF90" si="149">AD85*AA85</f>
        <v>2580</v>
      </c>
    </row>
    <row r="86" spans="1:33" ht="35.1" customHeight="1">
      <c r="A86" s="280"/>
      <c r="B86" s="280"/>
      <c r="C86" s="280"/>
      <c r="D86" s="155" t="s">
        <v>690</v>
      </c>
      <c r="E86" s="287"/>
      <c r="F86" s="154"/>
      <c r="G86" s="154"/>
      <c r="H86" s="153"/>
      <c r="I86" s="153">
        <f t="shared" si="125"/>
        <v>6.47</v>
      </c>
      <c r="J86" s="152">
        <v>30</v>
      </c>
      <c r="K86" s="152">
        <v>25</v>
      </c>
      <c r="L86" s="152">
        <v>34</v>
      </c>
      <c r="M86" s="151">
        <v>4</v>
      </c>
      <c r="N86" s="150">
        <f t="shared" si="138"/>
        <v>6.4000000000000003E-3</v>
      </c>
      <c r="O86" s="149">
        <f t="shared" si="139"/>
        <v>8750</v>
      </c>
      <c r="P86" s="148">
        <v>3500</v>
      </c>
      <c r="Q86" s="145">
        <f t="shared" si="140"/>
        <v>0.4</v>
      </c>
      <c r="R86" s="147" t="s">
        <v>701</v>
      </c>
      <c r="S86" s="146">
        <v>0.41399999999999998</v>
      </c>
      <c r="T86" s="145">
        <f t="shared" si="141"/>
        <v>2.68</v>
      </c>
      <c r="U86" s="145">
        <f t="shared" si="142"/>
        <v>9.5500000000000007</v>
      </c>
      <c r="V86" s="144"/>
      <c r="W86" s="144"/>
      <c r="X86" s="143">
        <f t="shared" si="143"/>
        <v>0.52</v>
      </c>
      <c r="Y86" s="143">
        <f t="shared" si="144"/>
        <v>0.75</v>
      </c>
      <c r="Z86" s="142">
        <f t="shared" si="145"/>
        <v>1.27</v>
      </c>
      <c r="AA86" s="138">
        <f t="shared" si="146"/>
        <v>10.82</v>
      </c>
      <c r="AB86" s="141">
        <f t="shared" si="147"/>
        <v>-0.15110000000000001</v>
      </c>
      <c r="AC86" s="140">
        <v>9.4</v>
      </c>
      <c r="AD86" s="139">
        <v>550</v>
      </c>
      <c r="AE86" s="138">
        <f t="shared" si="148"/>
        <v>5170</v>
      </c>
      <c r="AF86" s="138">
        <f t="shared" si="149"/>
        <v>5951</v>
      </c>
    </row>
    <row r="87" spans="1:33" ht="35.1" customHeight="1">
      <c r="A87" s="280"/>
      <c r="B87" s="280"/>
      <c r="C87" s="280"/>
      <c r="D87" s="155" t="s">
        <v>689</v>
      </c>
      <c r="E87" s="287"/>
      <c r="F87" s="154"/>
      <c r="G87" s="154"/>
      <c r="H87" s="153"/>
      <c r="I87" s="153">
        <f t="shared" si="125"/>
        <v>7.16</v>
      </c>
      <c r="J87" s="152">
        <v>30</v>
      </c>
      <c r="K87" s="152">
        <v>25</v>
      </c>
      <c r="L87" s="152">
        <v>38</v>
      </c>
      <c r="M87" s="151">
        <v>4</v>
      </c>
      <c r="N87" s="150">
        <f t="shared" si="138"/>
        <v>7.1000000000000004E-3</v>
      </c>
      <c r="O87" s="149">
        <f t="shared" si="139"/>
        <v>7887</v>
      </c>
      <c r="P87" s="148">
        <v>3500</v>
      </c>
      <c r="Q87" s="145">
        <f t="shared" si="140"/>
        <v>0.44</v>
      </c>
      <c r="R87" s="147" t="s">
        <v>701</v>
      </c>
      <c r="S87" s="146">
        <v>0.41399999999999998</v>
      </c>
      <c r="T87" s="145">
        <f t="shared" si="141"/>
        <v>2.96</v>
      </c>
      <c r="U87" s="145">
        <f t="shared" si="142"/>
        <v>10.56</v>
      </c>
      <c r="V87" s="144"/>
      <c r="W87" s="144"/>
      <c r="X87" s="143">
        <f t="shared" si="143"/>
        <v>0.59</v>
      </c>
      <c r="Y87" s="143">
        <f t="shared" si="144"/>
        <v>0.86</v>
      </c>
      <c r="Z87" s="142">
        <f t="shared" si="145"/>
        <v>1.45</v>
      </c>
      <c r="AA87" s="138">
        <f t="shared" si="146"/>
        <v>12.01</v>
      </c>
      <c r="AB87" s="141">
        <f t="shared" si="147"/>
        <v>-0.12239999999999999</v>
      </c>
      <c r="AC87" s="140">
        <v>10.7</v>
      </c>
      <c r="AD87" s="139">
        <v>900</v>
      </c>
      <c r="AE87" s="138">
        <f t="shared" si="148"/>
        <v>9630</v>
      </c>
      <c r="AF87" s="138">
        <f t="shared" si="149"/>
        <v>10809</v>
      </c>
    </row>
    <row r="88" spans="1:33" ht="35.1" customHeight="1">
      <c r="A88" s="280"/>
      <c r="B88" s="280"/>
      <c r="C88" s="280"/>
      <c r="D88" s="155" t="s">
        <v>688</v>
      </c>
      <c r="E88" s="287"/>
      <c r="F88" s="154"/>
      <c r="G88" s="154"/>
      <c r="H88" s="153"/>
      <c r="I88" s="153">
        <f t="shared" si="125"/>
        <v>8.36</v>
      </c>
      <c r="J88" s="152">
        <v>30</v>
      </c>
      <c r="K88" s="152">
        <v>25</v>
      </c>
      <c r="L88" s="152">
        <v>40</v>
      </c>
      <c r="M88" s="151">
        <v>4</v>
      </c>
      <c r="N88" s="150">
        <f t="shared" si="138"/>
        <v>7.4999999999999997E-3</v>
      </c>
      <c r="O88" s="149">
        <f t="shared" si="139"/>
        <v>7467</v>
      </c>
      <c r="P88" s="148">
        <v>3500</v>
      </c>
      <c r="Q88" s="145">
        <f t="shared" si="140"/>
        <v>0.47</v>
      </c>
      <c r="R88" s="147" t="s">
        <v>701</v>
      </c>
      <c r="S88" s="146">
        <v>0.41399999999999998</v>
      </c>
      <c r="T88" s="145">
        <f t="shared" si="141"/>
        <v>3.46</v>
      </c>
      <c r="U88" s="145">
        <f t="shared" si="142"/>
        <v>12.29</v>
      </c>
      <c r="V88" s="144"/>
      <c r="W88" s="144"/>
      <c r="X88" s="143">
        <f t="shared" si="143"/>
        <v>0.69</v>
      </c>
      <c r="Y88" s="143">
        <f t="shared" si="144"/>
        <v>1</v>
      </c>
      <c r="Z88" s="142">
        <f t="shared" si="145"/>
        <v>1.69</v>
      </c>
      <c r="AA88" s="138">
        <f t="shared" si="146"/>
        <v>13.98</v>
      </c>
      <c r="AB88" s="141">
        <f t="shared" si="147"/>
        <v>-0.1211</v>
      </c>
      <c r="AC88" s="140">
        <v>12.47</v>
      </c>
      <c r="AD88" s="139">
        <v>1200</v>
      </c>
      <c r="AE88" s="138">
        <f t="shared" si="148"/>
        <v>14964</v>
      </c>
      <c r="AF88" s="138">
        <f t="shared" si="149"/>
        <v>16776</v>
      </c>
    </row>
    <row r="89" spans="1:33" ht="35.1" customHeight="1">
      <c r="A89" s="280"/>
      <c r="B89" s="280"/>
      <c r="C89" s="280"/>
      <c r="D89" s="155" t="s">
        <v>686</v>
      </c>
      <c r="E89" s="287"/>
      <c r="F89" s="154"/>
      <c r="G89" s="154"/>
      <c r="H89" s="153"/>
      <c r="I89" s="153">
        <f t="shared" si="125"/>
        <v>1.3</v>
      </c>
      <c r="J89" s="152">
        <v>25</v>
      </c>
      <c r="K89" s="152">
        <v>16</v>
      </c>
      <c r="L89" s="152">
        <v>14</v>
      </c>
      <c r="M89" s="151">
        <v>4</v>
      </c>
      <c r="N89" s="150">
        <f t="shared" si="138"/>
        <v>1.4E-3</v>
      </c>
      <c r="O89" s="149">
        <f t="shared" si="139"/>
        <v>40000</v>
      </c>
      <c r="P89" s="148">
        <v>3500</v>
      </c>
      <c r="Q89" s="145">
        <f t="shared" si="140"/>
        <v>0.09</v>
      </c>
      <c r="R89" s="147" t="s">
        <v>701</v>
      </c>
      <c r="S89" s="146">
        <v>0.41399999999999998</v>
      </c>
      <c r="T89" s="145">
        <f t="shared" si="141"/>
        <v>0.54</v>
      </c>
      <c r="U89" s="145">
        <f t="shared" si="142"/>
        <v>1.93</v>
      </c>
      <c r="V89" s="144"/>
      <c r="W89" s="144"/>
      <c r="X89" s="143">
        <f t="shared" si="143"/>
        <v>0.14000000000000001</v>
      </c>
      <c r="Y89" s="143">
        <f t="shared" si="144"/>
        <v>0.2</v>
      </c>
      <c r="Z89" s="142">
        <f t="shared" si="145"/>
        <v>0.34</v>
      </c>
      <c r="AA89" s="138">
        <f t="shared" si="146"/>
        <v>2.27</v>
      </c>
      <c r="AB89" s="141">
        <f t="shared" si="147"/>
        <v>8.1000000000000003E-2</v>
      </c>
      <c r="AC89" s="140">
        <v>2.4700000000000002</v>
      </c>
      <c r="AD89" s="139">
        <v>700</v>
      </c>
      <c r="AE89" s="138">
        <f t="shared" si="148"/>
        <v>1729</v>
      </c>
      <c r="AF89" s="138">
        <f t="shared" si="149"/>
        <v>1589</v>
      </c>
    </row>
    <row r="90" spans="1:33" ht="35.1" customHeight="1">
      <c r="A90" s="281"/>
      <c r="B90" s="281"/>
      <c r="C90" s="281"/>
      <c r="D90" s="155" t="s">
        <v>685</v>
      </c>
      <c r="E90" s="288"/>
      <c r="F90" s="154"/>
      <c r="G90" s="154"/>
      <c r="H90" s="153"/>
      <c r="I90" s="153">
        <f t="shared" si="125"/>
        <v>1.5</v>
      </c>
      <c r="J90" s="152">
        <v>25</v>
      </c>
      <c r="K90" s="152">
        <v>16</v>
      </c>
      <c r="L90" s="152">
        <v>16</v>
      </c>
      <c r="M90" s="151">
        <v>4</v>
      </c>
      <c r="N90" s="150">
        <f t="shared" si="138"/>
        <v>1.6000000000000001E-3</v>
      </c>
      <c r="O90" s="149">
        <f t="shared" si="139"/>
        <v>35000</v>
      </c>
      <c r="P90" s="148">
        <v>3500</v>
      </c>
      <c r="Q90" s="145">
        <f t="shared" si="140"/>
        <v>0.1</v>
      </c>
      <c r="R90" s="147" t="s">
        <v>701</v>
      </c>
      <c r="S90" s="146">
        <v>0.41399999999999998</v>
      </c>
      <c r="T90" s="145">
        <f t="shared" si="141"/>
        <v>0.62</v>
      </c>
      <c r="U90" s="145">
        <f t="shared" si="142"/>
        <v>2.2200000000000002</v>
      </c>
      <c r="V90" s="144"/>
      <c r="W90" s="144"/>
      <c r="X90" s="143">
        <f t="shared" si="143"/>
        <v>0.15</v>
      </c>
      <c r="Y90" s="143">
        <f t="shared" si="144"/>
        <v>0.22</v>
      </c>
      <c r="Z90" s="142">
        <f t="shared" si="145"/>
        <v>0.37</v>
      </c>
      <c r="AA90" s="138">
        <f t="shared" si="146"/>
        <v>2.59</v>
      </c>
      <c r="AB90" s="141">
        <f t="shared" si="147"/>
        <v>5.4699999999999999E-2</v>
      </c>
      <c r="AC90" s="140">
        <v>2.74</v>
      </c>
      <c r="AD90" s="139">
        <v>500</v>
      </c>
      <c r="AE90" s="138">
        <f t="shared" si="148"/>
        <v>1370</v>
      </c>
      <c r="AF90" s="138">
        <f t="shared" si="149"/>
        <v>1295</v>
      </c>
    </row>
    <row r="91" spans="1:33">
      <c r="AD91" s="136">
        <f>SUM(AD73:AD90)</f>
        <v>12930</v>
      </c>
      <c r="AE91" s="137">
        <f>SUM(AE73:AE90)</f>
        <v>102990.5</v>
      </c>
      <c r="AF91" s="137">
        <f>SUM(AF73:AF90)</f>
        <v>113327.6</v>
      </c>
      <c r="AG91" s="135">
        <f>(AE91-AF91)/AE91</f>
        <v>-0.1</v>
      </c>
    </row>
    <row r="92" spans="1:33" s="134" customFormat="1" ht="24.6" customHeight="1">
      <c r="A92" s="207" t="s">
        <v>971</v>
      </c>
      <c r="B92" s="206"/>
      <c r="C92" s="206"/>
      <c r="D92" s="205"/>
      <c r="E92" s="202"/>
      <c r="F92" s="202"/>
      <c r="G92" s="202"/>
      <c r="H92" s="196"/>
      <c r="I92" s="196"/>
      <c r="J92" s="204"/>
      <c r="K92" s="204"/>
      <c r="L92" s="204"/>
      <c r="M92" s="203"/>
      <c r="N92" s="196"/>
      <c r="O92" s="196"/>
      <c r="P92" s="202"/>
      <c r="Q92" s="196"/>
      <c r="R92" s="202"/>
      <c r="S92" s="202"/>
      <c r="T92" s="196"/>
      <c r="U92" s="196"/>
      <c r="V92" s="200"/>
      <c r="W92" s="201"/>
      <c r="X92" s="200"/>
      <c r="Y92" s="199"/>
      <c r="Z92" s="196"/>
      <c r="AA92" s="196"/>
      <c r="AB92" s="198"/>
      <c r="AC92" s="197"/>
      <c r="AD92" s="196"/>
      <c r="AE92" s="196"/>
      <c r="AF92" s="196"/>
    </row>
    <row r="93" spans="1:33" s="156" customFormat="1" ht="29.1" customHeight="1">
      <c r="A93" s="175" t="s">
        <v>694</v>
      </c>
      <c r="B93" s="174"/>
      <c r="C93" s="174"/>
      <c r="D93" s="173"/>
      <c r="E93" s="195"/>
      <c r="F93" s="195"/>
      <c r="G93" s="195"/>
      <c r="H93" s="194"/>
      <c r="I93" s="193"/>
      <c r="J93" s="192"/>
      <c r="K93" s="192"/>
      <c r="L93" s="192"/>
      <c r="M93" s="191"/>
      <c r="N93" s="190"/>
      <c r="O93" s="189"/>
      <c r="P93" s="188"/>
      <c r="Q93" s="187"/>
      <c r="R93" s="186"/>
      <c r="S93" s="185"/>
      <c r="T93" s="184"/>
      <c r="U93" s="184"/>
      <c r="V93" s="183"/>
      <c r="W93" s="182"/>
      <c r="X93" s="181"/>
      <c r="Y93" s="180"/>
      <c r="Z93" s="179"/>
      <c r="AA93" s="176"/>
      <c r="AB93" s="178"/>
      <c r="AC93" s="177"/>
      <c r="AD93" s="176"/>
      <c r="AE93" s="176"/>
      <c r="AF93" s="176"/>
    </row>
    <row r="94" spans="1:33" ht="35.1" customHeight="1">
      <c r="A94" s="279" t="str">
        <f>A93</f>
        <v>Beautyrest Platinum Brand -- 6 piece set -- Solid 90gsm Polyester Satin Sheet Set</v>
      </c>
      <c r="B94" s="279" t="s">
        <v>693</v>
      </c>
      <c r="C94" s="279" t="s">
        <v>692</v>
      </c>
      <c r="D94" s="155" t="s">
        <v>691</v>
      </c>
      <c r="E94" s="286" t="s">
        <v>700</v>
      </c>
      <c r="F94" s="270" t="s">
        <v>894</v>
      </c>
      <c r="G94" s="270" t="s">
        <v>895</v>
      </c>
      <c r="H94" s="153"/>
      <c r="I94" s="153">
        <f t="shared" ref="I94:I99" si="150">I13</f>
        <v>4.1100000000000003</v>
      </c>
      <c r="J94" s="152">
        <v>30</v>
      </c>
      <c r="K94" s="152">
        <v>25</v>
      </c>
      <c r="L94" s="152">
        <v>14</v>
      </c>
      <c r="M94" s="151">
        <v>2</v>
      </c>
      <c r="N94" s="150">
        <f t="shared" ref="N94:N99" si="151">J94*K94*L94/1000000/M94</f>
        <v>5.3E-3</v>
      </c>
      <c r="O94" s="149">
        <f t="shared" ref="O94:O99" si="152">56/N94</f>
        <v>10566</v>
      </c>
      <c r="P94" s="148">
        <v>3500</v>
      </c>
      <c r="Q94" s="145">
        <f t="shared" ref="Q94:Q99" si="153">P94/O94</f>
        <v>0.33</v>
      </c>
      <c r="R94" s="147" t="s">
        <v>687</v>
      </c>
      <c r="S94" s="146">
        <v>0.41399999999999998</v>
      </c>
      <c r="T94" s="145">
        <f t="shared" ref="T94:T99" si="154">I94*S94</f>
        <v>1.7</v>
      </c>
      <c r="U94" s="145">
        <f t="shared" ref="U94:U99" si="155">T94+Q94+I94</f>
        <v>6.14</v>
      </c>
      <c r="V94" s="144"/>
      <c r="W94" s="144"/>
      <c r="X94" s="143">
        <f t="shared" ref="X94:X99" si="156">AC94*$X$10</f>
        <v>0.45</v>
      </c>
      <c r="Y94" s="143">
        <f t="shared" ref="Y94:Y99" si="157">AC94*$Y$10</f>
        <v>0.66</v>
      </c>
      <c r="Z94" s="142">
        <f t="shared" ref="Z94:Z99" si="158">SUM(V94:Y94)</f>
        <v>1.1100000000000001</v>
      </c>
      <c r="AA94" s="138">
        <f t="shared" ref="AA94:AA99" si="159">Z94+U94</f>
        <v>7.25</v>
      </c>
      <c r="AB94" s="141">
        <f t="shared" ref="AB94:AB99" si="160">(AC94-AA94)/AC94</f>
        <v>0.1159</v>
      </c>
      <c r="AC94" s="140">
        <v>8.1999999999999993</v>
      </c>
      <c r="AD94" s="139">
        <v>200</v>
      </c>
      <c r="AE94" s="138">
        <f t="shared" ref="AE94:AE99" si="161">AD94*AC94</f>
        <v>1640</v>
      </c>
      <c r="AF94" s="138">
        <f t="shared" ref="AF94:AF99" si="162">AD94*AA94</f>
        <v>1450</v>
      </c>
    </row>
    <row r="95" spans="1:33" ht="35.1" customHeight="1">
      <c r="A95" s="280"/>
      <c r="B95" s="280"/>
      <c r="C95" s="280"/>
      <c r="D95" s="155" t="s">
        <v>690</v>
      </c>
      <c r="E95" s="287"/>
      <c r="F95" s="270" t="s">
        <v>896</v>
      </c>
      <c r="G95" s="270" t="s">
        <v>897</v>
      </c>
      <c r="H95" s="153"/>
      <c r="I95" s="153">
        <f t="shared" si="150"/>
        <v>5.27</v>
      </c>
      <c r="J95" s="152">
        <v>30</v>
      </c>
      <c r="K95" s="152">
        <v>25</v>
      </c>
      <c r="L95" s="152">
        <v>16</v>
      </c>
      <c r="M95" s="151">
        <v>2</v>
      </c>
      <c r="N95" s="150">
        <f t="shared" si="151"/>
        <v>6.0000000000000001E-3</v>
      </c>
      <c r="O95" s="149">
        <f t="shared" si="152"/>
        <v>9333</v>
      </c>
      <c r="P95" s="148">
        <v>3500</v>
      </c>
      <c r="Q95" s="145">
        <f t="shared" si="153"/>
        <v>0.38</v>
      </c>
      <c r="R95" s="147" t="s">
        <v>687</v>
      </c>
      <c r="S95" s="146">
        <v>0.41399999999999998</v>
      </c>
      <c r="T95" s="145">
        <f t="shared" si="154"/>
        <v>2.1800000000000002</v>
      </c>
      <c r="U95" s="145">
        <f t="shared" si="155"/>
        <v>7.83</v>
      </c>
      <c r="V95" s="144"/>
      <c r="W95" s="144"/>
      <c r="X95" s="143">
        <f t="shared" si="156"/>
        <v>0.52</v>
      </c>
      <c r="Y95" s="143">
        <f t="shared" si="157"/>
        <v>0.75</v>
      </c>
      <c r="Z95" s="142">
        <f t="shared" si="158"/>
        <v>1.27</v>
      </c>
      <c r="AA95" s="138">
        <f t="shared" si="159"/>
        <v>9.1</v>
      </c>
      <c r="AB95" s="141">
        <f t="shared" si="160"/>
        <v>3.1899999999999998E-2</v>
      </c>
      <c r="AC95" s="140">
        <v>9.4</v>
      </c>
      <c r="AD95" s="139">
        <v>400</v>
      </c>
      <c r="AE95" s="138">
        <f t="shared" si="161"/>
        <v>3760</v>
      </c>
      <c r="AF95" s="138">
        <f t="shared" si="162"/>
        <v>3640</v>
      </c>
    </row>
    <row r="96" spans="1:33" ht="35.1" customHeight="1">
      <c r="A96" s="280"/>
      <c r="B96" s="280"/>
      <c r="C96" s="280"/>
      <c r="D96" s="155" t="s">
        <v>689</v>
      </c>
      <c r="E96" s="287"/>
      <c r="F96" s="270" t="s">
        <v>898</v>
      </c>
      <c r="G96" s="270" t="s">
        <v>899</v>
      </c>
      <c r="H96" s="153"/>
      <c r="I96" s="153">
        <f t="shared" si="150"/>
        <v>5.83</v>
      </c>
      <c r="J96" s="152">
        <v>30</v>
      </c>
      <c r="K96" s="152">
        <v>25</v>
      </c>
      <c r="L96" s="152">
        <v>18</v>
      </c>
      <c r="M96" s="151">
        <v>2</v>
      </c>
      <c r="N96" s="150">
        <f t="shared" si="151"/>
        <v>6.7999999999999996E-3</v>
      </c>
      <c r="O96" s="149">
        <f t="shared" si="152"/>
        <v>8235</v>
      </c>
      <c r="P96" s="148">
        <v>3500</v>
      </c>
      <c r="Q96" s="145">
        <f t="shared" si="153"/>
        <v>0.43</v>
      </c>
      <c r="R96" s="147" t="s">
        <v>687</v>
      </c>
      <c r="S96" s="146">
        <v>0.41399999999999998</v>
      </c>
      <c r="T96" s="145">
        <f t="shared" si="154"/>
        <v>2.41</v>
      </c>
      <c r="U96" s="145">
        <f t="shared" si="155"/>
        <v>8.67</v>
      </c>
      <c r="V96" s="144"/>
      <c r="W96" s="144"/>
      <c r="X96" s="143">
        <f t="shared" si="156"/>
        <v>0.59</v>
      </c>
      <c r="Y96" s="143">
        <f t="shared" si="157"/>
        <v>0.86</v>
      </c>
      <c r="Z96" s="142">
        <f t="shared" si="158"/>
        <v>1.45</v>
      </c>
      <c r="AA96" s="138">
        <f t="shared" si="159"/>
        <v>10.119999999999999</v>
      </c>
      <c r="AB96" s="141">
        <f t="shared" si="160"/>
        <v>5.4199999999999998E-2</v>
      </c>
      <c r="AC96" s="140">
        <v>10.7</v>
      </c>
      <c r="AD96" s="139">
        <v>700</v>
      </c>
      <c r="AE96" s="138">
        <f t="shared" si="161"/>
        <v>7490</v>
      </c>
      <c r="AF96" s="138">
        <f t="shared" si="162"/>
        <v>7084</v>
      </c>
    </row>
    <row r="97" spans="1:32" ht="35.1" customHeight="1">
      <c r="A97" s="280"/>
      <c r="B97" s="280"/>
      <c r="C97" s="280"/>
      <c r="D97" s="155" t="s">
        <v>688</v>
      </c>
      <c r="E97" s="287"/>
      <c r="F97" s="270" t="s">
        <v>900</v>
      </c>
      <c r="G97" s="270" t="s">
        <v>901</v>
      </c>
      <c r="H97" s="153"/>
      <c r="I97" s="153">
        <f t="shared" si="150"/>
        <v>6.8</v>
      </c>
      <c r="J97" s="152">
        <v>30</v>
      </c>
      <c r="K97" s="152">
        <v>25</v>
      </c>
      <c r="L97" s="152">
        <v>21</v>
      </c>
      <c r="M97" s="151">
        <v>2</v>
      </c>
      <c r="N97" s="150">
        <f t="shared" si="151"/>
        <v>7.9000000000000008E-3</v>
      </c>
      <c r="O97" s="149">
        <f t="shared" si="152"/>
        <v>7089</v>
      </c>
      <c r="P97" s="148">
        <v>3500</v>
      </c>
      <c r="Q97" s="145">
        <f t="shared" si="153"/>
        <v>0.49</v>
      </c>
      <c r="R97" s="147" t="s">
        <v>687</v>
      </c>
      <c r="S97" s="146">
        <v>0.41399999999999998</v>
      </c>
      <c r="T97" s="145">
        <f t="shared" si="154"/>
        <v>2.82</v>
      </c>
      <c r="U97" s="145">
        <f t="shared" si="155"/>
        <v>10.11</v>
      </c>
      <c r="V97" s="144"/>
      <c r="W97" s="144"/>
      <c r="X97" s="143">
        <f t="shared" si="156"/>
        <v>0.69</v>
      </c>
      <c r="Y97" s="143">
        <f t="shared" si="157"/>
        <v>1</v>
      </c>
      <c r="Z97" s="142">
        <f t="shared" si="158"/>
        <v>1.69</v>
      </c>
      <c r="AA97" s="138">
        <f t="shared" si="159"/>
        <v>11.8</v>
      </c>
      <c r="AB97" s="141">
        <f t="shared" si="160"/>
        <v>5.3699999999999998E-2</v>
      </c>
      <c r="AC97" s="140">
        <v>12.47</v>
      </c>
      <c r="AD97" s="139">
        <v>420</v>
      </c>
      <c r="AE97" s="138">
        <f t="shared" si="161"/>
        <v>5237.3999999999996</v>
      </c>
      <c r="AF97" s="138">
        <f t="shared" si="162"/>
        <v>4956</v>
      </c>
    </row>
    <row r="98" spans="1:32" ht="35.1" customHeight="1">
      <c r="A98" s="280"/>
      <c r="B98" s="280"/>
      <c r="C98" s="280"/>
      <c r="D98" s="155" t="s">
        <v>686</v>
      </c>
      <c r="E98" s="287"/>
      <c r="F98" s="270" t="s">
        <v>902</v>
      </c>
      <c r="G98" s="270" t="s">
        <v>903</v>
      </c>
      <c r="H98" s="153"/>
      <c r="I98" s="153">
        <f t="shared" si="150"/>
        <v>1.08</v>
      </c>
      <c r="J98" s="152">
        <v>25</v>
      </c>
      <c r="K98" s="152">
        <v>16</v>
      </c>
      <c r="L98" s="152">
        <v>14</v>
      </c>
      <c r="M98" s="151">
        <v>4</v>
      </c>
      <c r="N98" s="150">
        <f t="shared" si="151"/>
        <v>1.4E-3</v>
      </c>
      <c r="O98" s="149">
        <f t="shared" si="152"/>
        <v>40000</v>
      </c>
      <c r="P98" s="148">
        <v>3500</v>
      </c>
      <c r="Q98" s="145">
        <f t="shared" si="153"/>
        <v>0.09</v>
      </c>
      <c r="R98" s="147" t="s">
        <v>684</v>
      </c>
      <c r="S98" s="146">
        <v>0.41399999999999998</v>
      </c>
      <c r="T98" s="145">
        <f t="shared" si="154"/>
        <v>0.45</v>
      </c>
      <c r="U98" s="145">
        <f t="shared" si="155"/>
        <v>1.62</v>
      </c>
      <c r="V98" s="144"/>
      <c r="W98" s="144"/>
      <c r="X98" s="143">
        <f t="shared" si="156"/>
        <v>0.14000000000000001</v>
      </c>
      <c r="Y98" s="143">
        <f t="shared" si="157"/>
        <v>0.2</v>
      </c>
      <c r="Z98" s="142">
        <f t="shared" si="158"/>
        <v>0.34</v>
      </c>
      <c r="AA98" s="138">
        <f t="shared" si="159"/>
        <v>1.96</v>
      </c>
      <c r="AB98" s="141">
        <f t="shared" si="160"/>
        <v>0.20649999999999999</v>
      </c>
      <c r="AC98" s="140">
        <v>2.4700000000000002</v>
      </c>
      <c r="AD98" s="139">
        <v>600</v>
      </c>
      <c r="AE98" s="138">
        <f t="shared" si="161"/>
        <v>1482</v>
      </c>
      <c r="AF98" s="138">
        <f t="shared" si="162"/>
        <v>1176</v>
      </c>
    </row>
    <row r="99" spans="1:32" ht="35.1" customHeight="1">
      <c r="A99" s="281"/>
      <c r="B99" s="281"/>
      <c r="C99" s="281"/>
      <c r="D99" s="155" t="s">
        <v>685</v>
      </c>
      <c r="E99" s="288"/>
      <c r="F99" s="270" t="s">
        <v>904</v>
      </c>
      <c r="G99" s="270" t="s">
        <v>905</v>
      </c>
      <c r="H99" s="153"/>
      <c r="I99" s="153">
        <f t="shared" si="150"/>
        <v>1.22</v>
      </c>
      <c r="J99" s="152">
        <v>25</v>
      </c>
      <c r="K99" s="152">
        <v>16</v>
      </c>
      <c r="L99" s="152">
        <v>16</v>
      </c>
      <c r="M99" s="151">
        <v>4</v>
      </c>
      <c r="N99" s="150">
        <f t="shared" si="151"/>
        <v>1.6000000000000001E-3</v>
      </c>
      <c r="O99" s="149">
        <f t="shared" si="152"/>
        <v>35000</v>
      </c>
      <c r="P99" s="148">
        <v>3500</v>
      </c>
      <c r="Q99" s="145">
        <f t="shared" si="153"/>
        <v>0.1</v>
      </c>
      <c r="R99" s="147" t="s">
        <v>684</v>
      </c>
      <c r="S99" s="146">
        <v>0.41399999999999998</v>
      </c>
      <c r="T99" s="145">
        <f t="shared" si="154"/>
        <v>0.51</v>
      </c>
      <c r="U99" s="145">
        <f t="shared" si="155"/>
        <v>1.83</v>
      </c>
      <c r="V99" s="144"/>
      <c r="W99" s="144"/>
      <c r="X99" s="143">
        <f t="shared" si="156"/>
        <v>0.15</v>
      </c>
      <c r="Y99" s="143">
        <f t="shared" si="157"/>
        <v>0.22</v>
      </c>
      <c r="Z99" s="142">
        <f t="shared" si="158"/>
        <v>0.37</v>
      </c>
      <c r="AA99" s="138">
        <f t="shared" si="159"/>
        <v>2.2000000000000002</v>
      </c>
      <c r="AB99" s="141">
        <f t="shared" si="160"/>
        <v>0.1971</v>
      </c>
      <c r="AC99" s="140">
        <v>2.74</v>
      </c>
      <c r="AD99" s="139">
        <v>400</v>
      </c>
      <c r="AE99" s="138">
        <f t="shared" si="161"/>
        <v>1096</v>
      </c>
      <c r="AF99" s="138">
        <f t="shared" si="162"/>
        <v>880</v>
      </c>
    </row>
    <row r="100" spans="1:32" ht="35.1" customHeight="1">
      <c r="A100" s="279" t="s">
        <v>694</v>
      </c>
      <c r="B100" s="279" t="s">
        <v>693</v>
      </c>
      <c r="C100" s="279" t="s">
        <v>692</v>
      </c>
      <c r="D100" s="155" t="s">
        <v>691</v>
      </c>
      <c r="E100" s="286" t="s">
        <v>699</v>
      </c>
      <c r="F100" s="270" t="s">
        <v>906</v>
      </c>
      <c r="G100" s="270" t="s">
        <v>907</v>
      </c>
      <c r="H100" s="153"/>
      <c r="I100" s="153">
        <f t="shared" ref="I100:I111" si="163">I94</f>
        <v>4.1100000000000003</v>
      </c>
      <c r="J100" s="152">
        <v>30</v>
      </c>
      <c r="K100" s="152">
        <v>25</v>
      </c>
      <c r="L100" s="152">
        <v>14</v>
      </c>
      <c r="M100" s="151">
        <v>2</v>
      </c>
      <c r="N100" s="150">
        <f t="shared" ref="N100:N105" si="164">J100*K100*L100/1000000/M100</f>
        <v>5.3E-3</v>
      </c>
      <c r="O100" s="149">
        <f t="shared" ref="O100:O105" si="165">56/N100</f>
        <v>10566</v>
      </c>
      <c r="P100" s="148">
        <v>3500</v>
      </c>
      <c r="Q100" s="145">
        <f t="shared" ref="Q100:Q105" si="166">P100/O100</f>
        <v>0.33</v>
      </c>
      <c r="R100" s="147" t="s">
        <v>687</v>
      </c>
      <c r="S100" s="146">
        <v>0.41399999999999998</v>
      </c>
      <c r="T100" s="145">
        <f t="shared" ref="T100:T105" si="167">I100*S100</f>
        <v>1.7</v>
      </c>
      <c r="U100" s="145">
        <f t="shared" ref="U100:U105" si="168">T100+Q100+I100</f>
        <v>6.14</v>
      </c>
      <c r="V100" s="144"/>
      <c r="W100" s="144"/>
      <c r="X100" s="143">
        <f t="shared" ref="X100:X105" si="169">AC100*$X$10</f>
        <v>0.45</v>
      </c>
      <c r="Y100" s="143">
        <f t="shared" ref="Y100:Y105" si="170">AC100*$Y$10</f>
        <v>0.66</v>
      </c>
      <c r="Z100" s="142">
        <f t="shared" ref="Z100:Z105" si="171">SUM(V100:Y100)</f>
        <v>1.1100000000000001</v>
      </c>
      <c r="AA100" s="138">
        <f t="shared" ref="AA100:AA105" si="172">Z100+U100</f>
        <v>7.25</v>
      </c>
      <c r="AB100" s="141">
        <f t="shared" ref="AB100:AB105" si="173">(AC100-AA100)/AC100</f>
        <v>0.1159</v>
      </c>
      <c r="AC100" s="140">
        <v>8.1999999999999993</v>
      </c>
      <c r="AD100" s="139">
        <v>200</v>
      </c>
      <c r="AE100" s="138">
        <f t="shared" ref="AE100:AE105" si="174">AD100*AC100</f>
        <v>1640</v>
      </c>
      <c r="AF100" s="138">
        <f t="shared" ref="AF100:AF105" si="175">AD100*AA100</f>
        <v>1450</v>
      </c>
    </row>
    <row r="101" spans="1:32" ht="35.1" customHeight="1">
      <c r="A101" s="280"/>
      <c r="B101" s="280"/>
      <c r="C101" s="280"/>
      <c r="D101" s="155" t="s">
        <v>690</v>
      </c>
      <c r="E101" s="287"/>
      <c r="F101" s="270" t="s">
        <v>908</v>
      </c>
      <c r="G101" s="270" t="s">
        <v>909</v>
      </c>
      <c r="H101" s="153"/>
      <c r="I101" s="153">
        <f t="shared" si="163"/>
        <v>5.27</v>
      </c>
      <c r="J101" s="152">
        <v>30</v>
      </c>
      <c r="K101" s="152">
        <v>25</v>
      </c>
      <c r="L101" s="152">
        <v>16</v>
      </c>
      <c r="M101" s="151">
        <v>2</v>
      </c>
      <c r="N101" s="150">
        <f t="shared" si="164"/>
        <v>6.0000000000000001E-3</v>
      </c>
      <c r="O101" s="149">
        <f t="shared" si="165"/>
        <v>9333</v>
      </c>
      <c r="P101" s="148">
        <v>3500</v>
      </c>
      <c r="Q101" s="145">
        <f t="shared" si="166"/>
        <v>0.38</v>
      </c>
      <c r="R101" s="147" t="s">
        <v>687</v>
      </c>
      <c r="S101" s="146">
        <v>0.41399999999999998</v>
      </c>
      <c r="T101" s="145">
        <f t="shared" si="167"/>
        <v>2.1800000000000002</v>
      </c>
      <c r="U101" s="145">
        <f t="shared" si="168"/>
        <v>7.83</v>
      </c>
      <c r="V101" s="144"/>
      <c r="W101" s="144"/>
      <c r="X101" s="143">
        <f t="shared" si="169"/>
        <v>0.52</v>
      </c>
      <c r="Y101" s="143">
        <f t="shared" si="170"/>
        <v>0.75</v>
      </c>
      <c r="Z101" s="142">
        <f t="shared" si="171"/>
        <v>1.27</v>
      </c>
      <c r="AA101" s="138">
        <f t="shared" si="172"/>
        <v>9.1</v>
      </c>
      <c r="AB101" s="141">
        <f t="shared" si="173"/>
        <v>3.1899999999999998E-2</v>
      </c>
      <c r="AC101" s="140">
        <v>9.4</v>
      </c>
      <c r="AD101" s="139">
        <v>400</v>
      </c>
      <c r="AE101" s="138">
        <f t="shared" si="174"/>
        <v>3760</v>
      </c>
      <c r="AF101" s="138">
        <f t="shared" si="175"/>
        <v>3640</v>
      </c>
    </row>
    <row r="102" spans="1:32" ht="35.1" customHeight="1">
      <c r="A102" s="280"/>
      <c r="B102" s="280"/>
      <c r="C102" s="280"/>
      <c r="D102" s="155" t="s">
        <v>689</v>
      </c>
      <c r="E102" s="287"/>
      <c r="F102" s="270" t="s">
        <v>910</v>
      </c>
      <c r="G102" s="270" t="s">
        <v>911</v>
      </c>
      <c r="H102" s="153"/>
      <c r="I102" s="153">
        <f t="shared" si="163"/>
        <v>5.83</v>
      </c>
      <c r="J102" s="152">
        <v>30</v>
      </c>
      <c r="K102" s="152">
        <v>25</v>
      </c>
      <c r="L102" s="152">
        <v>18</v>
      </c>
      <c r="M102" s="151">
        <v>2</v>
      </c>
      <c r="N102" s="150">
        <f t="shared" si="164"/>
        <v>6.7999999999999996E-3</v>
      </c>
      <c r="O102" s="149">
        <f t="shared" si="165"/>
        <v>8235</v>
      </c>
      <c r="P102" s="148">
        <v>3500</v>
      </c>
      <c r="Q102" s="145">
        <f t="shared" si="166"/>
        <v>0.43</v>
      </c>
      <c r="R102" s="147" t="s">
        <v>687</v>
      </c>
      <c r="S102" s="146">
        <v>0.41399999999999998</v>
      </c>
      <c r="T102" s="145">
        <f t="shared" si="167"/>
        <v>2.41</v>
      </c>
      <c r="U102" s="145">
        <f t="shared" si="168"/>
        <v>8.67</v>
      </c>
      <c r="V102" s="144"/>
      <c r="W102" s="144"/>
      <c r="X102" s="143">
        <f t="shared" si="169"/>
        <v>0.59</v>
      </c>
      <c r="Y102" s="143">
        <f t="shared" si="170"/>
        <v>0.86</v>
      </c>
      <c r="Z102" s="142">
        <f t="shared" si="171"/>
        <v>1.45</v>
      </c>
      <c r="AA102" s="138">
        <f t="shared" si="172"/>
        <v>10.119999999999999</v>
      </c>
      <c r="AB102" s="141">
        <f t="shared" si="173"/>
        <v>5.4199999999999998E-2</v>
      </c>
      <c r="AC102" s="140">
        <v>10.7</v>
      </c>
      <c r="AD102" s="139">
        <v>700</v>
      </c>
      <c r="AE102" s="138">
        <f t="shared" si="174"/>
        <v>7490</v>
      </c>
      <c r="AF102" s="138">
        <f t="shared" si="175"/>
        <v>7084</v>
      </c>
    </row>
    <row r="103" spans="1:32" ht="35.1" customHeight="1">
      <c r="A103" s="280"/>
      <c r="B103" s="280"/>
      <c r="C103" s="280"/>
      <c r="D103" s="155" t="s">
        <v>688</v>
      </c>
      <c r="E103" s="287"/>
      <c r="F103" s="270" t="s">
        <v>912</v>
      </c>
      <c r="G103" s="270" t="s">
        <v>913</v>
      </c>
      <c r="H103" s="153"/>
      <c r="I103" s="153">
        <f t="shared" si="163"/>
        <v>6.8</v>
      </c>
      <c r="J103" s="152">
        <v>30</v>
      </c>
      <c r="K103" s="152">
        <v>25</v>
      </c>
      <c r="L103" s="152">
        <v>21</v>
      </c>
      <c r="M103" s="151">
        <v>2</v>
      </c>
      <c r="N103" s="150">
        <f t="shared" si="164"/>
        <v>7.9000000000000008E-3</v>
      </c>
      <c r="O103" s="149">
        <f t="shared" si="165"/>
        <v>7089</v>
      </c>
      <c r="P103" s="148">
        <v>3500</v>
      </c>
      <c r="Q103" s="145">
        <f t="shared" si="166"/>
        <v>0.49</v>
      </c>
      <c r="R103" s="147" t="s">
        <v>687</v>
      </c>
      <c r="S103" s="146">
        <v>0.41399999999999998</v>
      </c>
      <c r="T103" s="145">
        <f t="shared" si="167"/>
        <v>2.82</v>
      </c>
      <c r="U103" s="145">
        <f t="shared" si="168"/>
        <v>10.11</v>
      </c>
      <c r="V103" s="144"/>
      <c r="W103" s="144"/>
      <c r="X103" s="143">
        <f t="shared" si="169"/>
        <v>0.69</v>
      </c>
      <c r="Y103" s="143">
        <f t="shared" si="170"/>
        <v>1</v>
      </c>
      <c r="Z103" s="142">
        <f t="shared" si="171"/>
        <v>1.69</v>
      </c>
      <c r="AA103" s="138">
        <f t="shared" si="172"/>
        <v>11.8</v>
      </c>
      <c r="AB103" s="141">
        <f t="shared" si="173"/>
        <v>5.3699999999999998E-2</v>
      </c>
      <c r="AC103" s="140">
        <v>12.47</v>
      </c>
      <c r="AD103" s="139">
        <v>420</v>
      </c>
      <c r="AE103" s="138">
        <f t="shared" si="174"/>
        <v>5237.3999999999996</v>
      </c>
      <c r="AF103" s="138">
        <f t="shared" si="175"/>
        <v>4956</v>
      </c>
    </row>
    <row r="104" spans="1:32" ht="35.1" customHeight="1">
      <c r="A104" s="280"/>
      <c r="B104" s="280"/>
      <c r="C104" s="280"/>
      <c r="D104" s="155" t="s">
        <v>686</v>
      </c>
      <c r="E104" s="287"/>
      <c r="F104" s="270" t="s">
        <v>914</v>
      </c>
      <c r="G104" s="270" t="s">
        <v>915</v>
      </c>
      <c r="H104" s="153"/>
      <c r="I104" s="153">
        <f t="shared" si="163"/>
        <v>1.08</v>
      </c>
      <c r="J104" s="152">
        <v>25</v>
      </c>
      <c r="K104" s="152">
        <v>16</v>
      </c>
      <c r="L104" s="152">
        <v>14</v>
      </c>
      <c r="M104" s="151">
        <v>4</v>
      </c>
      <c r="N104" s="150">
        <f t="shared" si="164"/>
        <v>1.4E-3</v>
      </c>
      <c r="O104" s="149">
        <f t="shared" si="165"/>
        <v>40000</v>
      </c>
      <c r="P104" s="148">
        <v>3500</v>
      </c>
      <c r="Q104" s="145">
        <f t="shared" si="166"/>
        <v>0.09</v>
      </c>
      <c r="R104" s="147" t="s">
        <v>684</v>
      </c>
      <c r="S104" s="146">
        <v>0.41399999999999998</v>
      </c>
      <c r="T104" s="145">
        <f t="shared" si="167"/>
        <v>0.45</v>
      </c>
      <c r="U104" s="145">
        <f t="shared" si="168"/>
        <v>1.62</v>
      </c>
      <c r="V104" s="144"/>
      <c r="W104" s="144"/>
      <c r="X104" s="143">
        <f t="shared" si="169"/>
        <v>0.14000000000000001</v>
      </c>
      <c r="Y104" s="143">
        <f t="shared" si="170"/>
        <v>0.2</v>
      </c>
      <c r="Z104" s="142">
        <f t="shared" si="171"/>
        <v>0.34</v>
      </c>
      <c r="AA104" s="138">
        <f t="shared" si="172"/>
        <v>1.96</v>
      </c>
      <c r="AB104" s="141">
        <f t="shared" si="173"/>
        <v>0.20649999999999999</v>
      </c>
      <c r="AC104" s="140">
        <v>2.4700000000000002</v>
      </c>
      <c r="AD104" s="139">
        <v>600</v>
      </c>
      <c r="AE104" s="138">
        <f t="shared" si="174"/>
        <v>1482</v>
      </c>
      <c r="AF104" s="138">
        <f t="shared" si="175"/>
        <v>1176</v>
      </c>
    </row>
    <row r="105" spans="1:32" ht="35.1" customHeight="1">
      <c r="A105" s="281"/>
      <c r="B105" s="281"/>
      <c r="C105" s="281"/>
      <c r="D105" s="155" t="s">
        <v>685</v>
      </c>
      <c r="E105" s="288"/>
      <c r="F105" s="270" t="s">
        <v>916</v>
      </c>
      <c r="G105" s="270" t="s">
        <v>917</v>
      </c>
      <c r="H105" s="153"/>
      <c r="I105" s="153">
        <f t="shared" si="163"/>
        <v>1.22</v>
      </c>
      <c r="J105" s="152">
        <v>25</v>
      </c>
      <c r="K105" s="152">
        <v>16</v>
      </c>
      <c r="L105" s="152">
        <v>16</v>
      </c>
      <c r="M105" s="151">
        <v>4</v>
      </c>
      <c r="N105" s="150">
        <f t="shared" si="164"/>
        <v>1.6000000000000001E-3</v>
      </c>
      <c r="O105" s="149">
        <f t="shared" si="165"/>
        <v>35000</v>
      </c>
      <c r="P105" s="148">
        <v>3500</v>
      </c>
      <c r="Q105" s="145">
        <f t="shared" si="166"/>
        <v>0.1</v>
      </c>
      <c r="R105" s="147" t="s">
        <v>684</v>
      </c>
      <c r="S105" s="146">
        <v>0.41399999999999998</v>
      </c>
      <c r="T105" s="145">
        <f t="shared" si="167"/>
        <v>0.51</v>
      </c>
      <c r="U105" s="145">
        <f t="shared" si="168"/>
        <v>1.83</v>
      </c>
      <c r="V105" s="144"/>
      <c r="W105" s="144"/>
      <c r="X105" s="143">
        <f t="shared" si="169"/>
        <v>0.15</v>
      </c>
      <c r="Y105" s="143">
        <f t="shared" si="170"/>
        <v>0.22</v>
      </c>
      <c r="Z105" s="142">
        <f t="shared" si="171"/>
        <v>0.37</v>
      </c>
      <c r="AA105" s="138">
        <f t="shared" si="172"/>
        <v>2.2000000000000002</v>
      </c>
      <c r="AB105" s="141">
        <f t="shared" si="173"/>
        <v>0.1971</v>
      </c>
      <c r="AC105" s="140">
        <v>2.74</v>
      </c>
      <c r="AD105" s="139">
        <v>400</v>
      </c>
      <c r="AE105" s="138">
        <f t="shared" si="174"/>
        <v>1096</v>
      </c>
      <c r="AF105" s="138">
        <f t="shared" si="175"/>
        <v>880</v>
      </c>
    </row>
    <row r="106" spans="1:32" ht="35.1" customHeight="1">
      <c r="A106" s="279" t="s">
        <v>694</v>
      </c>
      <c r="B106" s="279" t="s">
        <v>693</v>
      </c>
      <c r="C106" s="279" t="s">
        <v>692</v>
      </c>
      <c r="D106" s="155" t="s">
        <v>691</v>
      </c>
      <c r="E106" s="286" t="s">
        <v>698</v>
      </c>
      <c r="F106" s="270" t="s">
        <v>918</v>
      </c>
      <c r="G106" s="270" t="s">
        <v>919</v>
      </c>
      <c r="H106" s="153"/>
      <c r="I106" s="153">
        <f t="shared" si="163"/>
        <v>4.1100000000000003</v>
      </c>
      <c r="J106" s="152">
        <v>30</v>
      </c>
      <c r="K106" s="152">
        <v>25</v>
      </c>
      <c r="L106" s="152">
        <v>14</v>
      </c>
      <c r="M106" s="151">
        <v>2</v>
      </c>
      <c r="N106" s="150">
        <f t="shared" ref="N106:N111" si="176">J106*K106*L106/1000000/M106</f>
        <v>5.3E-3</v>
      </c>
      <c r="O106" s="149">
        <f t="shared" ref="O106:O111" si="177">56/N106</f>
        <v>10566</v>
      </c>
      <c r="P106" s="148">
        <v>3500</v>
      </c>
      <c r="Q106" s="145">
        <f t="shared" ref="Q106:Q111" si="178">P106/O106</f>
        <v>0.33</v>
      </c>
      <c r="R106" s="147" t="s">
        <v>687</v>
      </c>
      <c r="S106" s="146">
        <v>0.41399999999999998</v>
      </c>
      <c r="T106" s="145">
        <f t="shared" ref="T106:T111" si="179">I106*S106</f>
        <v>1.7</v>
      </c>
      <c r="U106" s="145">
        <f t="shared" ref="U106:U111" si="180">T106+Q106+I106</f>
        <v>6.14</v>
      </c>
      <c r="V106" s="144"/>
      <c r="W106" s="144"/>
      <c r="X106" s="143">
        <f t="shared" ref="X106:X111" si="181">AC106*$X$10</f>
        <v>0.45</v>
      </c>
      <c r="Y106" s="143">
        <f t="shared" ref="Y106:Y111" si="182">AC106*$Y$10</f>
        <v>0.66</v>
      </c>
      <c r="Z106" s="142">
        <f t="shared" ref="Z106:Z111" si="183">SUM(V106:Y106)</f>
        <v>1.1100000000000001</v>
      </c>
      <c r="AA106" s="138">
        <f t="shared" ref="AA106:AA111" si="184">Z106+U106</f>
        <v>7.25</v>
      </c>
      <c r="AB106" s="141">
        <f t="shared" ref="AB106:AB111" si="185">(AC106-AA106)/AC106</f>
        <v>0.1159</v>
      </c>
      <c r="AC106" s="140">
        <v>8.1999999999999993</v>
      </c>
      <c r="AD106" s="139">
        <v>200</v>
      </c>
      <c r="AE106" s="138">
        <f t="shared" ref="AE106:AE111" si="186">AD106*AC106</f>
        <v>1640</v>
      </c>
      <c r="AF106" s="138">
        <f t="shared" ref="AF106:AF111" si="187">AD106*AA106</f>
        <v>1450</v>
      </c>
    </row>
    <row r="107" spans="1:32" ht="35.1" customHeight="1">
      <c r="A107" s="280"/>
      <c r="B107" s="280"/>
      <c r="C107" s="280"/>
      <c r="D107" s="155" t="s">
        <v>690</v>
      </c>
      <c r="E107" s="287"/>
      <c r="F107" s="270" t="s">
        <v>920</v>
      </c>
      <c r="G107" s="270" t="s">
        <v>921</v>
      </c>
      <c r="H107" s="153"/>
      <c r="I107" s="153">
        <f t="shared" si="163"/>
        <v>5.27</v>
      </c>
      <c r="J107" s="152">
        <v>30</v>
      </c>
      <c r="K107" s="152">
        <v>25</v>
      </c>
      <c r="L107" s="152">
        <v>16</v>
      </c>
      <c r="M107" s="151">
        <v>2</v>
      </c>
      <c r="N107" s="150">
        <f t="shared" si="176"/>
        <v>6.0000000000000001E-3</v>
      </c>
      <c r="O107" s="149">
        <f t="shared" si="177"/>
        <v>9333</v>
      </c>
      <c r="P107" s="148">
        <v>3500</v>
      </c>
      <c r="Q107" s="145">
        <f t="shared" si="178"/>
        <v>0.38</v>
      </c>
      <c r="R107" s="147" t="s">
        <v>687</v>
      </c>
      <c r="S107" s="146">
        <v>0.41399999999999998</v>
      </c>
      <c r="T107" s="145">
        <f t="shared" si="179"/>
        <v>2.1800000000000002</v>
      </c>
      <c r="U107" s="145">
        <f t="shared" si="180"/>
        <v>7.83</v>
      </c>
      <c r="V107" s="144"/>
      <c r="W107" s="144"/>
      <c r="X107" s="143">
        <f t="shared" si="181"/>
        <v>0.52</v>
      </c>
      <c r="Y107" s="143">
        <f t="shared" si="182"/>
        <v>0.75</v>
      </c>
      <c r="Z107" s="142">
        <f t="shared" si="183"/>
        <v>1.27</v>
      </c>
      <c r="AA107" s="138">
        <f t="shared" si="184"/>
        <v>9.1</v>
      </c>
      <c r="AB107" s="141">
        <f t="shared" si="185"/>
        <v>3.1899999999999998E-2</v>
      </c>
      <c r="AC107" s="140">
        <v>9.4</v>
      </c>
      <c r="AD107" s="139">
        <v>400</v>
      </c>
      <c r="AE107" s="138">
        <f t="shared" si="186"/>
        <v>3760</v>
      </c>
      <c r="AF107" s="138">
        <f t="shared" si="187"/>
        <v>3640</v>
      </c>
    </row>
    <row r="108" spans="1:32" ht="35.1" customHeight="1">
      <c r="A108" s="280"/>
      <c r="B108" s="280"/>
      <c r="C108" s="280"/>
      <c r="D108" s="155" t="s">
        <v>689</v>
      </c>
      <c r="E108" s="287"/>
      <c r="F108" s="270" t="s">
        <v>922</v>
      </c>
      <c r="G108" s="270" t="s">
        <v>923</v>
      </c>
      <c r="H108" s="153"/>
      <c r="I108" s="153">
        <f t="shared" si="163"/>
        <v>5.83</v>
      </c>
      <c r="J108" s="152">
        <v>30</v>
      </c>
      <c r="K108" s="152">
        <v>25</v>
      </c>
      <c r="L108" s="152">
        <v>18</v>
      </c>
      <c r="M108" s="151">
        <v>2</v>
      </c>
      <c r="N108" s="150">
        <f t="shared" si="176"/>
        <v>6.7999999999999996E-3</v>
      </c>
      <c r="O108" s="149">
        <f t="shared" si="177"/>
        <v>8235</v>
      </c>
      <c r="P108" s="148">
        <v>3500</v>
      </c>
      <c r="Q108" s="145">
        <f t="shared" si="178"/>
        <v>0.43</v>
      </c>
      <c r="R108" s="147" t="s">
        <v>687</v>
      </c>
      <c r="S108" s="146">
        <v>0.41399999999999998</v>
      </c>
      <c r="T108" s="145">
        <f t="shared" si="179"/>
        <v>2.41</v>
      </c>
      <c r="U108" s="145">
        <f t="shared" si="180"/>
        <v>8.67</v>
      </c>
      <c r="V108" s="144"/>
      <c r="W108" s="144"/>
      <c r="X108" s="143">
        <f t="shared" si="181"/>
        <v>0.59</v>
      </c>
      <c r="Y108" s="143">
        <f t="shared" si="182"/>
        <v>0.86</v>
      </c>
      <c r="Z108" s="142">
        <f t="shared" si="183"/>
        <v>1.45</v>
      </c>
      <c r="AA108" s="138">
        <f t="shared" si="184"/>
        <v>10.119999999999999</v>
      </c>
      <c r="AB108" s="141">
        <f t="shared" si="185"/>
        <v>5.4199999999999998E-2</v>
      </c>
      <c r="AC108" s="140">
        <v>10.7</v>
      </c>
      <c r="AD108" s="139">
        <v>700</v>
      </c>
      <c r="AE108" s="138">
        <f t="shared" si="186"/>
        <v>7490</v>
      </c>
      <c r="AF108" s="138">
        <f t="shared" si="187"/>
        <v>7084</v>
      </c>
    </row>
    <row r="109" spans="1:32" ht="35.1" customHeight="1">
      <c r="A109" s="280"/>
      <c r="B109" s="280"/>
      <c r="C109" s="280"/>
      <c r="D109" s="155" t="s">
        <v>688</v>
      </c>
      <c r="E109" s="287"/>
      <c r="F109" s="270" t="s">
        <v>924</v>
      </c>
      <c r="G109" s="270" t="s">
        <v>925</v>
      </c>
      <c r="H109" s="153"/>
      <c r="I109" s="153">
        <f t="shared" si="163"/>
        <v>6.8</v>
      </c>
      <c r="J109" s="152">
        <v>30</v>
      </c>
      <c r="K109" s="152">
        <v>25</v>
      </c>
      <c r="L109" s="152">
        <v>21</v>
      </c>
      <c r="M109" s="151">
        <v>2</v>
      </c>
      <c r="N109" s="150">
        <f t="shared" si="176"/>
        <v>7.9000000000000008E-3</v>
      </c>
      <c r="O109" s="149">
        <f t="shared" si="177"/>
        <v>7089</v>
      </c>
      <c r="P109" s="148">
        <v>3500</v>
      </c>
      <c r="Q109" s="145">
        <f t="shared" si="178"/>
        <v>0.49</v>
      </c>
      <c r="R109" s="147" t="s">
        <v>687</v>
      </c>
      <c r="S109" s="146">
        <v>0.41399999999999998</v>
      </c>
      <c r="T109" s="145">
        <f t="shared" si="179"/>
        <v>2.82</v>
      </c>
      <c r="U109" s="145">
        <f t="shared" si="180"/>
        <v>10.11</v>
      </c>
      <c r="V109" s="144"/>
      <c r="W109" s="144"/>
      <c r="X109" s="143">
        <f t="shared" si="181"/>
        <v>0.69</v>
      </c>
      <c r="Y109" s="143">
        <f t="shared" si="182"/>
        <v>1</v>
      </c>
      <c r="Z109" s="142">
        <f t="shared" si="183"/>
        <v>1.69</v>
      </c>
      <c r="AA109" s="138">
        <f t="shared" si="184"/>
        <v>11.8</v>
      </c>
      <c r="AB109" s="141">
        <f t="shared" si="185"/>
        <v>5.3699999999999998E-2</v>
      </c>
      <c r="AC109" s="140">
        <v>12.47</v>
      </c>
      <c r="AD109" s="139">
        <v>420</v>
      </c>
      <c r="AE109" s="138">
        <f t="shared" si="186"/>
        <v>5237.3999999999996</v>
      </c>
      <c r="AF109" s="138">
        <f t="shared" si="187"/>
        <v>4956</v>
      </c>
    </row>
    <row r="110" spans="1:32" ht="35.1" customHeight="1">
      <c r="A110" s="280"/>
      <c r="B110" s="280"/>
      <c r="C110" s="280"/>
      <c r="D110" s="155" t="s">
        <v>686</v>
      </c>
      <c r="E110" s="287"/>
      <c r="F110" s="270" t="s">
        <v>926</v>
      </c>
      <c r="G110" s="270" t="s">
        <v>927</v>
      </c>
      <c r="H110" s="153"/>
      <c r="I110" s="153">
        <f t="shared" si="163"/>
        <v>1.08</v>
      </c>
      <c r="J110" s="152">
        <v>25</v>
      </c>
      <c r="K110" s="152">
        <v>16</v>
      </c>
      <c r="L110" s="152">
        <v>14</v>
      </c>
      <c r="M110" s="151">
        <v>4</v>
      </c>
      <c r="N110" s="150">
        <f t="shared" si="176"/>
        <v>1.4E-3</v>
      </c>
      <c r="O110" s="149">
        <f t="shared" si="177"/>
        <v>40000</v>
      </c>
      <c r="P110" s="148">
        <v>3500</v>
      </c>
      <c r="Q110" s="145">
        <f t="shared" si="178"/>
        <v>0.09</v>
      </c>
      <c r="R110" s="147" t="s">
        <v>684</v>
      </c>
      <c r="S110" s="146">
        <v>0.41399999999999998</v>
      </c>
      <c r="T110" s="145">
        <f t="shared" si="179"/>
        <v>0.45</v>
      </c>
      <c r="U110" s="145">
        <f t="shared" si="180"/>
        <v>1.62</v>
      </c>
      <c r="V110" s="144"/>
      <c r="W110" s="144"/>
      <c r="X110" s="143">
        <f t="shared" si="181"/>
        <v>0.14000000000000001</v>
      </c>
      <c r="Y110" s="143">
        <f t="shared" si="182"/>
        <v>0.2</v>
      </c>
      <c r="Z110" s="142">
        <f t="shared" si="183"/>
        <v>0.34</v>
      </c>
      <c r="AA110" s="138">
        <f t="shared" si="184"/>
        <v>1.96</v>
      </c>
      <c r="AB110" s="141">
        <f t="shared" si="185"/>
        <v>0.20649999999999999</v>
      </c>
      <c r="AC110" s="140">
        <v>2.4700000000000002</v>
      </c>
      <c r="AD110" s="139">
        <v>600</v>
      </c>
      <c r="AE110" s="138">
        <f t="shared" si="186"/>
        <v>1482</v>
      </c>
      <c r="AF110" s="138">
        <f t="shared" si="187"/>
        <v>1176</v>
      </c>
    </row>
    <row r="111" spans="1:32" ht="35.1" customHeight="1">
      <c r="A111" s="281"/>
      <c r="B111" s="281"/>
      <c r="C111" s="281"/>
      <c r="D111" s="155" t="s">
        <v>685</v>
      </c>
      <c r="E111" s="288"/>
      <c r="F111" s="270" t="s">
        <v>928</v>
      </c>
      <c r="G111" s="270" t="s">
        <v>929</v>
      </c>
      <c r="H111" s="153"/>
      <c r="I111" s="153">
        <f t="shared" si="163"/>
        <v>1.22</v>
      </c>
      <c r="J111" s="152">
        <v>25</v>
      </c>
      <c r="K111" s="152">
        <v>16</v>
      </c>
      <c r="L111" s="152">
        <v>16</v>
      </c>
      <c r="M111" s="151">
        <v>4</v>
      </c>
      <c r="N111" s="150">
        <f t="shared" si="176"/>
        <v>1.6000000000000001E-3</v>
      </c>
      <c r="O111" s="149">
        <f t="shared" si="177"/>
        <v>35000</v>
      </c>
      <c r="P111" s="148">
        <v>3500</v>
      </c>
      <c r="Q111" s="145">
        <f t="shared" si="178"/>
        <v>0.1</v>
      </c>
      <c r="R111" s="147" t="s">
        <v>684</v>
      </c>
      <c r="S111" s="146">
        <v>0.41399999999999998</v>
      </c>
      <c r="T111" s="145">
        <f t="shared" si="179"/>
        <v>0.51</v>
      </c>
      <c r="U111" s="145">
        <f t="shared" si="180"/>
        <v>1.83</v>
      </c>
      <c r="V111" s="144"/>
      <c r="W111" s="144"/>
      <c r="X111" s="143">
        <f t="shared" si="181"/>
        <v>0.15</v>
      </c>
      <c r="Y111" s="143">
        <f t="shared" si="182"/>
        <v>0.22</v>
      </c>
      <c r="Z111" s="142">
        <f t="shared" si="183"/>
        <v>0.37</v>
      </c>
      <c r="AA111" s="138">
        <f t="shared" si="184"/>
        <v>2.2000000000000002</v>
      </c>
      <c r="AB111" s="141">
        <f t="shared" si="185"/>
        <v>0.1971</v>
      </c>
      <c r="AC111" s="140">
        <v>2.74</v>
      </c>
      <c r="AD111" s="139">
        <v>400</v>
      </c>
      <c r="AE111" s="138">
        <f t="shared" si="186"/>
        <v>1096</v>
      </c>
      <c r="AF111" s="138">
        <f t="shared" si="187"/>
        <v>880</v>
      </c>
    </row>
    <row r="112" spans="1:32" ht="35.1" customHeight="1">
      <c r="A112" s="279" t="s">
        <v>694</v>
      </c>
      <c r="B112" s="279" t="s">
        <v>693</v>
      </c>
      <c r="C112" s="279" t="s">
        <v>692</v>
      </c>
      <c r="D112" s="155" t="s">
        <v>691</v>
      </c>
      <c r="E112" s="286" t="s">
        <v>697</v>
      </c>
      <c r="F112" s="270" t="s">
        <v>930</v>
      </c>
      <c r="G112" s="270" t="s">
        <v>931</v>
      </c>
      <c r="H112" s="153"/>
      <c r="I112" s="153">
        <f t="shared" ref="I112:I123" si="188">I94</f>
        <v>4.1100000000000003</v>
      </c>
      <c r="J112" s="152">
        <v>30</v>
      </c>
      <c r="K112" s="152">
        <v>25</v>
      </c>
      <c r="L112" s="152">
        <v>14</v>
      </c>
      <c r="M112" s="151">
        <v>2</v>
      </c>
      <c r="N112" s="150">
        <f t="shared" ref="N112:N117" si="189">J112*K112*L112/1000000/M112</f>
        <v>5.3E-3</v>
      </c>
      <c r="O112" s="149">
        <f t="shared" ref="O112:O117" si="190">56/N112</f>
        <v>10566</v>
      </c>
      <c r="P112" s="148">
        <v>3500</v>
      </c>
      <c r="Q112" s="145">
        <f t="shared" ref="Q112:Q117" si="191">P112/O112</f>
        <v>0.33</v>
      </c>
      <c r="R112" s="147" t="s">
        <v>687</v>
      </c>
      <c r="S112" s="146">
        <v>0.41399999999999998</v>
      </c>
      <c r="T112" s="145">
        <f t="shared" ref="T112:T117" si="192">I112*S112</f>
        <v>1.7</v>
      </c>
      <c r="U112" s="145">
        <f t="shared" ref="U112:U117" si="193">T112+Q112+I112</f>
        <v>6.14</v>
      </c>
      <c r="V112" s="144"/>
      <c r="W112" s="144"/>
      <c r="X112" s="143">
        <f t="shared" ref="X112:X117" si="194">AC112*$X$10</f>
        <v>0.45</v>
      </c>
      <c r="Y112" s="143">
        <f t="shared" ref="Y112:Y117" si="195">AC112*$Y$10</f>
        <v>0.66</v>
      </c>
      <c r="Z112" s="142">
        <f t="shared" ref="Z112:Z117" si="196">SUM(V112:Y112)</f>
        <v>1.1100000000000001</v>
      </c>
      <c r="AA112" s="138">
        <f t="shared" ref="AA112:AA117" si="197">Z112+U112</f>
        <v>7.25</v>
      </c>
      <c r="AB112" s="141">
        <f t="shared" ref="AB112:AB117" si="198">(AC112-AA112)/AC112</f>
        <v>0.1159</v>
      </c>
      <c r="AC112" s="140">
        <v>8.1999999999999993</v>
      </c>
      <c r="AD112" s="139">
        <v>200</v>
      </c>
      <c r="AE112" s="138">
        <f t="shared" ref="AE112:AE117" si="199">AD112*AC112</f>
        <v>1640</v>
      </c>
      <c r="AF112" s="138">
        <f t="shared" ref="AF112:AF117" si="200">AD112*AA112</f>
        <v>1450</v>
      </c>
    </row>
    <row r="113" spans="1:33" ht="35.1" customHeight="1">
      <c r="A113" s="280"/>
      <c r="B113" s="280"/>
      <c r="C113" s="280"/>
      <c r="D113" s="155" t="s">
        <v>690</v>
      </c>
      <c r="E113" s="287"/>
      <c r="F113" s="270" t="s">
        <v>932</v>
      </c>
      <c r="G113" s="270" t="s">
        <v>933</v>
      </c>
      <c r="H113" s="153"/>
      <c r="I113" s="153">
        <f t="shared" si="188"/>
        <v>5.27</v>
      </c>
      <c r="J113" s="152">
        <v>30</v>
      </c>
      <c r="K113" s="152">
        <v>25</v>
      </c>
      <c r="L113" s="152">
        <v>16</v>
      </c>
      <c r="M113" s="151">
        <v>2</v>
      </c>
      <c r="N113" s="150">
        <f t="shared" si="189"/>
        <v>6.0000000000000001E-3</v>
      </c>
      <c r="O113" s="149">
        <f t="shared" si="190"/>
        <v>9333</v>
      </c>
      <c r="P113" s="148">
        <v>3500</v>
      </c>
      <c r="Q113" s="145">
        <f t="shared" si="191"/>
        <v>0.38</v>
      </c>
      <c r="R113" s="147" t="s">
        <v>687</v>
      </c>
      <c r="S113" s="146">
        <v>0.41399999999999998</v>
      </c>
      <c r="T113" s="145">
        <f t="shared" si="192"/>
        <v>2.1800000000000002</v>
      </c>
      <c r="U113" s="145">
        <f t="shared" si="193"/>
        <v>7.83</v>
      </c>
      <c r="V113" s="144"/>
      <c r="W113" s="144"/>
      <c r="X113" s="143">
        <f t="shared" si="194"/>
        <v>0.52</v>
      </c>
      <c r="Y113" s="143">
        <f t="shared" si="195"/>
        <v>0.75</v>
      </c>
      <c r="Z113" s="142">
        <f t="shared" si="196"/>
        <v>1.27</v>
      </c>
      <c r="AA113" s="138">
        <f t="shared" si="197"/>
        <v>9.1</v>
      </c>
      <c r="AB113" s="141">
        <f t="shared" si="198"/>
        <v>3.1899999999999998E-2</v>
      </c>
      <c r="AC113" s="140">
        <v>9.4</v>
      </c>
      <c r="AD113" s="139">
        <v>400</v>
      </c>
      <c r="AE113" s="138">
        <f t="shared" si="199"/>
        <v>3760</v>
      </c>
      <c r="AF113" s="138">
        <f t="shared" si="200"/>
        <v>3640</v>
      </c>
    </row>
    <row r="114" spans="1:33" ht="35.1" customHeight="1">
      <c r="A114" s="280"/>
      <c r="B114" s="280"/>
      <c r="C114" s="280"/>
      <c r="D114" s="155" t="s">
        <v>689</v>
      </c>
      <c r="E114" s="287"/>
      <c r="F114" s="270" t="s">
        <v>934</v>
      </c>
      <c r="G114" s="270" t="s">
        <v>935</v>
      </c>
      <c r="H114" s="153"/>
      <c r="I114" s="153">
        <f t="shared" si="188"/>
        <v>5.83</v>
      </c>
      <c r="J114" s="152">
        <v>30</v>
      </c>
      <c r="K114" s="152">
        <v>25</v>
      </c>
      <c r="L114" s="152">
        <v>18</v>
      </c>
      <c r="M114" s="151">
        <v>2</v>
      </c>
      <c r="N114" s="150">
        <f t="shared" si="189"/>
        <v>6.7999999999999996E-3</v>
      </c>
      <c r="O114" s="149">
        <f t="shared" si="190"/>
        <v>8235</v>
      </c>
      <c r="P114" s="148">
        <v>3500</v>
      </c>
      <c r="Q114" s="145">
        <f t="shared" si="191"/>
        <v>0.43</v>
      </c>
      <c r="R114" s="147" t="s">
        <v>687</v>
      </c>
      <c r="S114" s="146">
        <v>0.41399999999999998</v>
      </c>
      <c r="T114" s="145">
        <f t="shared" si="192"/>
        <v>2.41</v>
      </c>
      <c r="U114" s="145">
        <f t="shared" si="193"/>
        <v>8.67</v>
      </c>
      <c r="V114" s="144"/>
      <c r="W114" s="144"/>
      <c r="X114" s="143">
        <f t="shared" si="194"/>
        <v>0.59</v>
      </c>
      <c r="Y114" s="143">
        <f t="shared" si="195"/>
        <v>0.86</v>
      </c>
      <c r="Z114" s="142">
        <f t="shared" si="196"/>
        <v>1.45</v>
      </c>
      <c r="AA114" s="138">
        <f t="shared" si="197"/>
        <v>10.119999999999999</v>
      </c>
      <c r="AB114" s="141">
        <f t="shared" si="198"/>
        <v>5.4199999999999998E-2</v>
      </c>
      <c r="AC114" s="140">
        <v>10.7</v>
      </c>
      <c r="AD114" s="139">
        <v>700</v>
      </c>
      <c r="AE114" s="138">
        <f t="shared" si="199"/>
        <v>7490</v>
      </c>
      <c r="AF114" s="138">
        <f t="shared" si="200"/>
        <v>7084</v>
      </c>
    </row>
    <row r="115" spans="1:33" ht="35.1" customHeight="1">
      <c r="A115" s="280"/>
      <c r="B115" s="280"/>
      <c r="C115" s="280"/>
      <c r="D115" s="155" t="s">
        <v>688</v>
      </c>
      <c r="E115" s="287"/>
      <c r="F115" s="270" t="s">
        <v>936</v>
      </c>
      <c r="G115" s="270" t="s">
        <v>937</v>
      </c>
      <c r="H115" s="153"/>
      <c r="I115" s="153">
        <f t="shared" si="188"/>
        <v>6.8</v>
      </c>
      <c r="J115" s="152">
        <v>30</v>
      </c>
      <c r="K115" s="152">
        <v>25</v>
      </c>
      <c r="L115" s="152">
        <v>21</v>
      </c>
      <c r="M115" s="151">
        <v>2</v>
      </c>
      <c r="N115" s="150">
        <f t="shared" si="189"/>
        <v>7.9000000000000008E-3</v>
      </c>
      <c r="O115" s="149">
        <f t="shared" si="190"/>
        <v>7089</v>
      </c>
      <c r="P115" s="148">
        <v>3500</v>
      </c>
      <c r="Q115" s="145">
        <f t="shared" si="191"/>
        <v>0.49</v>
      </c>
      <c r="R115" s="147" t="s">
        <v>687</v>
      </c>
      <c r="S115" s="146">
        <v>0.41399999999999998</v>
      </c>
      <c r="T115" s="145">
        <f t="shared" si="192"/>
        <v>2.82</v>
      </c>
      <c r="U115" s="145">
        <f t="shared" si="193"/>
        <v>10.11</v>
      </c>
      <c r="V115" s="144"/>
      <c r="W115" s="144"/>
      <c r="X115" s="143">
        <f t="shared" si="194"/>
        <v>0.69</v>
      </c>
      <c r="Y115" s="143">
        <f t="shared" si="195"/>
        <v>1</v>
      </c>
      <c r="Z115" s="142">
        <f t="shared" si="196"/>
        <v>1.69</v>
      </c>
      <c r="AA115" s="138">
        <f t="shared" si="197"/>
        <v>11.8</v>
      </c>
      <c r="AB115" s="141">
        <f t="shared" si="198"/>
        <v>5.3699999999999998E-2</v>
      </c>
      <c r="AC115" s="140">
        <v>12.47</v>
      </c>
      <c r="AD115" s="139">
        <v>420</v>
      </c>
      <c r="AE115" s="138">
        <f t="shared" si="199"/>
        <v>5237.3999999999996</v>
      </c>
      <c r="AF115" s="138">
        <f t="shared" si="200"/>
        <v>4956</v>
      </c>
    </row>
    <row r="116" spans="1:33" ht="35.1" customHeight="1">
      <c r="A116" s="280"/>
      <c r="B116" s="280"/>
      <c r="C116" s="280"/>
      <c r="D116" s="155" t="s">
        <v>686</v>
      </c>
      <c r="E116" s="287"/>
      <c r="F116" s="270" t="s">
        <v>938</v>
      </c>
      <c r="G116" s="270" t="s">
        <v>939</v>
      </c>
      <c r="H116" s="153"/>
      <c r="I116" s="153">
        <f t="shared" si="188"/>
        <v>1.08</v>
      </c>
      <c r="J116" s="152">
        <v>25</v>
      </c>
      <c r="K116" s="152">
        <v>16</v>
      </c>
      <c r="L116" s="152">
        <v>14</v>
      </c>
      <c r="M116" s="151">
        <v>4</v>
      </c>
      <c r="N116" s="150">
        <f t="shared" si="189"/>
        <v>1.4E-3</v>
      </c>
      <c r="O116" s="149">
        <f t="shared" si="190"/>
        <v>40000</v>
      </c>
      <c r="P116" s="148">
        <v>3500</v>
      </c>
      <c r="Q116" s="145">
        <f t="shared" si="191"/>
        <v>0.09</v>
      </c>
      <c r="R116" s="147" t="s">
        <v>684</v>
      </c>
      <c r="S116" s="146">
        <v>0.41399999999999998</v>
      </c>
      <c r="T116" s="145">
        <f t="shared" si="192"/>
        <v>0.45</v>
      </c>
      <c r="U116" s="145">
        <f t="shared" si="193"/>
        <v>1.62</v>
      </c>
      <c r="V116" s="144"/>
      <c r="W116" s="144"/>
      <c r="X116" s="143">
        <f t="shared" si="194"/>
        <v>0.14000000000000001</v>
      </c>
      <c r="Y116" s="143">
        <f t="shared" si="195"/>
        <v>0.2</v>
      </c>
      <c r="Z116" s="142">
        <f t="shared" si="196"/>
        <v>0.34</v>
      </c>
      <c r="AA116" s="138">
        <f t="shared" si="197"/>
        <v>1.96</v>
      </c>
      <c r="AB116" s="141">
        <f t="shared" si="198"/>
        <v>0.20649999999999999</v>
      </c>
      <c r="AC116" s="140">
        <v>2.4700000000000002</v>
      </c>
      <c r="AD116" s="139">
        <v>600</v>
      </c>
      <c r="AE116" s="138">
        <f t="shared" si="199"/>
        <v>1482</v>
      </c>
      <c r="AF116" s="138">
        <f t="shared" si="200"/>
        <v>1176</v>
      </c>
    </row>
    <row r="117" spans="1:33" ht="35.1" customHeight="1">
      <c r="A117" s="281"/>
      <c r="B117" s="281"/>
      <c r="C117" s="281"/>
      <c r="D117" s="155" t="s">
        <v>685</v>
      </c>
      <c r="E117" s="288"/>
      <c r="F117" s="270" t="s">
        <v>940</v>
      </c>
      <c r="G117" s="270" t="s">
        <v>941</v>
      </c>
      <c r="H117" s="153"/>
      <c r="I117" s="153">
        <f t="shared" si="188"/>
        <v>1.22</v>
      </c>
      <c r="J117" s="152">
        <v>25</v>
      </c>
      <c r="K117" s="152">
        <v>16</v>
      </c>
      <c r="L117" s="152">
        <v>16</v>
      </c>
      <c r="M117" s="151">
        <v>4</v>
      </c>
      <c r="N117" s="150">
        <f t="shared" si="189"/>
        <v>1.6000000000000001E-3</v>
      </c>
      <c r="O117" s="149">
        <f t="shared" si="190"/>
        <v>35000</v>
      </c>
      <c r="P117" s="148">
        <v>3500</v>
      </c>
      <c r="Q117" s="145">
        <f t="shared" si="191"/>
        <v>0.1</v>
      </c>
      <c r="R117" s="147" t="s">
        <v>684</v>
      </c>
      <c r="S117" s="146">
        <v>0.41399999999999998</v>
      </c>
      <c r="T117" s="145">
        <f t="shared" si="192"/>
        <v>0.51</v>
      </c>
      <c r="U117" s="145">
        <f t="shared" si="193"/>
        <v>1.83</v>
      </c>
      <c r="V117" s="144"/>
      <c r="W117" s="144"/>
      <c r="X117" s="143">
        <f t="shared" si="194"/>
        <v>0.15</v>
      </c>
      <c r="Y117" s="143">
        <f t="shared" si="195"/>
        <v>0.22</v>
      </c>
      <c r="Z117" s="142">
        <f t="shared" si="196"/>
        <v>0.37</v>
      </c>
      <c r="AA117" s="138">
        <f t="shared" si="197"/>
        <v>2.2000000000000002</v>
      </c>
      <c r="AB117" s="141">
        <f t="shared" si="198"/>
        <v>0.1971</v>
      </c>
      <c r="AC117" s="140">
        <v>2.74</v>
      </c>
      <c r="AD117" s="139">
        <v>400</v>
      </c>
      <c r="AE117" s="138">
        <f t="shared" si="199"/>
        <v>1096</v>
      </c>
      <c r="AF117" s="138">
        <f t="shared" si="200"/>
        <v>880</v>
      </c>
    </row>
    <row r="118" spans="1:33" ht="35.1" customHeight="1">
      <c r="A118" s="279" t="s">
        <v>694</v>
      </c>
      <c r="B118" s="279" t="s">
        <v>693</v>
      </c>
      <c r="C118" s="279" t="s">
        <v>692</v>
      </c>
      <c r="D118" s="155" t="s">
        <v>691</v>
      </c>
      <c r="E118" s="286" t="s">
        <v>696</v>
      </c>
      <c r="F118" s="270" t="s">
        <v>942</v>
      </c>
      <c r="G118" s="270" t="s">
        <v>943</v>
      </c>
      <c r="H118" s="153"/>
      <c r="I118" s="153">
        <f t="shared" si="188"/>
        <v>4.1100000000000003</v>
      </c>
      <c r="J118" s="152">
        <v>30</v>
      </c>
      <c r="K118" s="152">
        <v>25</v>
      </c>
      <c r="L118" s="152">
        <v>14</v>
      </c>
      <c r="M118" s="151">
        <v>2</v>
      </c>
      <c r="N118" s="150">
        <f t="shared" ref="N118:N123" si="201">J118*K118*L118/1000000/M118</f>
        <v>5.3E-3</v>
      </c>
      <c r="O118" s="149">
        <f t="shared" ref="O118:O123" si="202">56/N118</f>
        <v>10566</v>
      </c>
      <c r="P118" s="148">
        <v>3500</v>
      </c>
      <c r="Q118" s="145">
        <f t="shared" ref="Q118:Q123" si="203">P118/O118</f>
        <v>0.33</v>
      </c>
      <c r="R118" s="147" t="s">
        <v>687</v>
      </c>
      <c r="S118" s="146">
        <v>0.41399999999999998</v>
      </c>
      <c r="T118" s="145">
        <f t="shared" ref="T118:T123" si="204">I118*S118</f>
        <v>1.7</v>
      </c>
      <c r="U118" s="145">
        <f t="shared" ref="U118:U123" si="205">T118+Q118+I118</f>
        <v>6.14</v>
      </c>
      <c r="V118" s="144"/>
      <c r="W118" s="144"/>
      <c r="X118" s="143">
        <f t="shared" ref="X118:X123" si="206">AC118*$X$10</f>
        <v>0.45</v>
      </c>
      <c r="Y118" s="143">
        <f t="shared" ref="Y118:Y123" si="207">AC118*$Y$10</f>
        <v>0.66</v>
      </c>
      <c r="Z118" s="142">
        <f t="shared" ref="Z118:Z123" si="208">SUM(V118:Y118)</f>
        <v>1.1100000000000001</v>
      </c>
      <c r="AA118" s="138">
        <f t="shared" ref="AA118:AA123" si="209">Z118+U118</f>
        <v>7.25</v>
      </c>
      <c r="AB118" s="141">
        <f t="shared" ref="AB118:AB123" si="210">(AC118-AA118)/AC118</f>
        <v>0.1159</v>
      </c>
      <c r="AC118" s="140">
        <v>8.1999999999999993</v>
      </c>
      <c r="AD118" s="139">
        <v>200</v>
      </c>
      <c r="AE118" s="138">
        <f t="shared" ref="AE118:AE123" si="211">AD118*AC118</f>
        <v>1640</v>
      </c>
      <c r="AF118" s="138">
        <f t="shared" ref="AF118:AF123" si="212">AD118*AA118</f>
        <v>1450</v>
      </c>
    </row>
    <row r="119" spans="1:33" ht="35.1" customHeight="1">
      <c r="A119" s="280"/>
      <c r="B119" s="280"/>
      <c r="C119" s="280"/>
      <c r="D119" s="155" t="s">
        <v>690</v>
      </c>
      <c r="E119" s="287"/>
      <c r="F119" s="270" t="s">
        <v>944</v>
      </c>
      <c r="G119" s="270" t="s">
        <v>945</v>
      </c>
      <c r="H119" s="153"/>
      <c r="I119" s="153">
        <f t="shared" si="188"/>
        <v>5.27</v>
      </c>
      <c r="J119" s="152">
        <v>30</v>
      </c>
      <c r="K119" s="152">
        <v>25</v>
      </c>
      <c r="L119" s="152">
        <v>16</v>
      </c>
      <c r="M119" s="151">
        <v>2</v>
      </c>
      <c r="N119" s="150">
        <f t="shared" si="201"/>
        <v>6.0000000000000001E-3</v>
      </c>
      <c r="O119" s="149">
        <f t="shared" si="202"/>
        <v>9333</v>
      </c>
      <c r="P119" s="148">
        <v>3500</v>
      </c>
      <c r="Q119" s="145">
        <f t="shared" si="203"/>
        <v>0.38</v>
      </c>
      <c r="R119" s="147" t="s">
        <v>687</v>
      </c>
      <c r="S119" s="146">
        <v>0.41399999999999998</v>
      </c>
      <c r="T119" s="145">
        <f t="shared" si="204"/>
        <v>2.1800000000000002</v>
      </c>
      <c r="U119" s="145">
        <f t="shared" si="205"/>
        <v>7.83</v>
      </c>
      <c r="V119" s="144"/>
      <c r="W119" s="144"/>
      <c r="X119" s="143">
        <f t="shared" si="206"/>
        <v>0.52</v>
      </c>
      <c r="Y119" s="143">
        <f t="shared" si="207"/>
        <v>0.75</v>
      </c>
      <c r="Z119" s="142">
        <f t="shared" si="208"/>
        <v>1.27</v>
      </c>
      <c r="AA119" s="138">
        <f t="shared" si="209"/>
        <v>9.1</v>
      </c>
      <c r="AB119" s="141">
        <f t="shared" si="210"/>
        <v>3.1899999999999998E-2</v>
      </c>
      <c r="AC119" s="140">
        <v>9.4</v>
      </c>
      <c r="AD119" s="139">
        <v>400</v>
      </c>
      <c r="AE119" s="138">
        <f t="shared" si="211"/>
        <v>3760</v>
      </c>
      <c r="AF119" s="138">
        <f t="shared" si="212"/>
        <v>3640</v>
      </c>
    </row>
    <row r="120" spans="1:33" ht="35.1" customHeight="1">
      <c r="A120" s="280"/>
      <c r="B120" s="280"/>
      <c r="C120" s="280"/>
      <c r="D120" s="155" t="s">
        <v>689</v>
      </c>
      <c r="E120" s="287"/>
      <c r="F120" s="270" t="s">
        <v>946</v>
      </c>
      <c r="G120" s="270" t="s">
        <v>947</v>
      </c>
      <c r="H120" s="153"/>
      <c r="I120" s="153">
        <f t="shared" si="188"/>
        <v>5.83</v>
      </c>
      <c r="J120" s="152">
        <v>30</v>
      </c>
      <c r="K120" s="152">
        <v>25</v>
      </c>
      <c r="L120" s="152">
        <v>18</v>
      </c>
      <c r="M120" s="151">
        <v>2</v>
      </c>
      <c r="N120" s="150">
        <f t="shared" si="201"/>
        <v>6.7999999999999996E-3</v>
      </c>
      <c r="O120" s="149">
        <f t="shared" si="202"/>
        <v>8235</v>
      </c>
      <c r="P120" s="148">
        <v>3500</v>
      </c>
      <c r="Q120" s="145">
        <f t="shared" si="203"/>
        <v>0.43</v>
      </c>
      <c r="R120" s="147" t="s">
        <v>687</v>
      </c>
      <c r="S120" s="146">
        <v>0.41399999999999998</v>
      </c>
      <c r="T120" s="145">
        <f t="shared" si="204"/>
        <v>2.41</v>
      </c>
      <c r="U120" s="145">
        <f t="shared" si="205"/>
        <v>8.67</v>
      </c>
      <c r="V120" s="144"/>
      <c r="W120" s="144"/>
      <c r="X120" s="143">
        <f t="shared" si="206"/>
        <v>0.59</v>
      </c>
      <c r="Y120" s="143">
        <f t="shared" si="207"/>
        <v>0.86</v>
      </c>
      <c r="Z120" s="142">
        <f t="shared" si="208"/>
        <v>1.45</v>
      </c>
      <c r="AA120" s="138">
        <f t="shared" si="209"/>
        <v>10.119999999999999</v>
      </c>
      <c r="AB120" s="141">
        <f t="shared" si="210"/>
        <v>5.4199999999999998E-2</v>
      </c>
      <c r="AC120" s="140">
        <v>10.7</v>
      </c>
      <c r="AD120" s="139">
        <v>700</v>
      </c>
      <c r="AE120" s="138">
        <f t="shared" si="211"/>
        <v>7490</v>
      </c>
      <c r="AF120" s="138">
        <f t="shared" si="212"/>
        <v>7084</v>
      </c>
    </row>
    <row r="121" spans="1:33" ht="35.1" customHeight="1">
      <c r="A121" s="280"/>
      <c r="B121" s="280"/>
      <c r="C121" s="280"/>
      <c r="D121" s="155" t="s">
        <v>688</v>
      </c>
      <c r="E121" s="287"/>
      <c r="F121" s="270" t="s">
        <v>948</v>
      </c>
      <c r="G121" s="270" t="s">
        <v>949</v>
      </c>
      <c r="H121" s="153"/>
      <c r="I121" s="153">
        <f t="shared" si="188"/>
        <v>6.8</v>
      </c>
      <c r="J121" s="152">
        <v>30</v>
      </c>
      <c r="K121" s="152">
        <v>25</v>
      </c>
      <c r="L121" s="152">
        <v>21</v>
      </c>
      <c r="M121" s="151">
        <v>2</v>
      </c>
      <c r="N121" s="150">
        <f t="shared" si="201"/>
        <v>7.9000000000000008E-3</v>
      </c>
      <c r="O121" s="149">
        <f t="shared" si="202"/>
        <v>7089</v>
      </c>
      <c r="P121" s="148">
        <v>3500</v>
      </c>
      <c r="Q121" s="145">
        <f t="shared" si="203"/>
        <v>0.49</v>
      </c>
      <c r="R121" s="147" t="s">
        <v>687</v>
      </c>
      <c r="S121" s="146">
        <v>0.41399999999999998</v>
      </c>
      <c r="T121" s="145">
        <f t="shared" si="204"/>
        <v>2.82</v>
      </c>
      <c r="U121" s="145">
        <f t="shared" si="205"/>
        <v>10.11</v>
      </c>
      <c r="V121" s="144"/>
      <c r="W121" s="144"/>
      <c r="X121" s="143">
        <f t="shared" si="206"/>
        <v>0.69</v>
      </c>
      <c r="Y121" s="143">
        <f t="shared" si="207"/>
        <v>1</v>
      </c>
      <c r="Z121" s="142">
        <f t="shared" si="208"/>
        <v>1.69</v>
      </c>
      <c r="AA121" s="138">
        <f t="shared" si="209"/>
        <v>11.8</v>
      </c>
      <c r="AB121" s="141">
        <f t="shared" si="210"/>
        <v>5.3699999999999998E-2</v>
      </c>
      <c r="AC121" s="140">
        <v>12.47</v>
      </c>
      <c r="AD121" s="139">
        <v>420</v>
      </c>
      <c r="AE121" s="138">
        <f t="shared" si="211"/>
        <v>5237.3999999999996</v>
      </c>
      <c r="AF121" s="138">
        <f t="shared" si="212"/>
        <v>4956</v>
      </c>
    </row>
    <row r="122" spans="1:33" ht="35.1" customHeight="1">
      <c r="A122" s="280"/>
      <c r="B122" s="280"/>
      <c r="C122" s="280"/>
      <c r="D122" s="155" t="s">
        <v>686</v>
      </c>
      <c r="E122" s="287"/>
      <c r="F122" s="270" t="s">
        <v>950</v>
      </c>
      <c r="G122" s="270" t="s">
        <v>951</v>
      </c>
      <c r="H122" s="153"/>
      <c r="I122" s="153">
        <f t="shared" si="188"/>
        <v>1.08</v>
      </c>
      <c r="J122" s="152">
        <v>25</v>
      </c>
      <c r="K122" s="152">
        <v>16</v>
      </c>
      <c r="L122" s="152">
        <v>14</v>
      </c>
      <c r="M122" s="151">
        <v>4</v>
      </c>
      <c r="N122" s="150">
        <f t="shared" si="201"/>
        <v>1.4E-3</v>
      </c>
      <c r="O122" s="149">
        <f t="shared" si="202"/>
        <v>40000</v>
      </c>
      <c r="P122" s="148">
        <v>3500</v>
      </c>
      <c r="Q122" s="145">
        <f t="shared" si="203"/>
        <v>0.09</v>
      </c>
      <c r="R122" s="147" t="s">
        <v>684</v>
      </c>
      <c r="S122" s="146">
        <v>0.41399999999999998</v>
      </c>
      <c r="T122" s="145">
        <f t="shared" si="204"/>
        <v>0.45</v>
      </c>
      <c r="U122" s="145">
        <f t="shared" si="205"/>
        <v>1.62</v>
      </c>
      <c r="V122" s="144"/>
      <c r="W122" s="144"/>
      <c r="X122" s="143">
        <f t="shared" si="206"/>
        <v>0.14000000000000001</v>
      </c>
      <c r="Y122" s="143">
        <f t="shared" si="207"/>
        <v>0.2</v>
      </c>
      <c r="Z122" s="142">
        <f t="shared" si="208"/>
        <v>0.34</v>
      </c>
      <c r="AA122" s="138">
        <f t="shared" si="209"/>
        <v>1.96</v>
      </c>
      <c r="AB122" s="141">
        <f t="shared" si="210"/>
        <v>0.20649999999999999</v>
      </c>
      <c r="AC122" s="140">
        <v>2.4700000000000002</v>
      </c>
      <c r="AD122" s="139">
        <v>600</v>
      </c>
      <c r="AE122" s="138">
        <f t="shared" si="211"/>
        <v>1482</v>
      </c>
      <c r="AF122" s="138">
        <f t="shared" si="212"/>
        <v>1176</v>
      </c>
    </row>
    <row r="123" spans="1:33" ht="35.1" customHeight="1">
      <c r="A123" s="281"/>
      <c r="B123" s="281"/>
      <c r="C123" s="281"/>
      <c r="D123" s="155" t="s">
        <v>685</v>
      </c>
      <c r="E123" s="288"/>
      <c r="F123" s="270" t="s">
        <v>952</v>
      </c>
      <c r="G123" s="270" t="s">
        <v>953</v>
      </c>
      <c r="H123" s="153"/>
      <c r="I123" s="153">
        <f t="shared" si="188"/>
        <v>1.22</v>
      </c>
      <c r="J123" s="152">
        <v>25</v>
      </c>
      <c r="K123" s="152">
        <v>16</v>
      </c>
      <c r="L123" s="152">
        <v>16</v>
      </c>
      <c r="M123" s="151">
        <v>4</v>
      </c>
      <c r="N123" s="150">
        <f t="shared" si="201"/>
        <v>1.6000000000000001E-3</v>
      </c>
      <c r="O123" s="149">
        <f t="shared" si="202"/>
        <v>35000</v>
      </c>
      <c r="P123" s="148">
        <v>3500</v>
      </c>
      <c r="Q123" s="145">
        <f t="shared" si="203"/>
        <v>0.1</v>
      </c>
      <c r="R123" s="147" t="s">
        <v>684</v>
      </c>
      <c r="S123" s="146">
        <v>0.41399999999999998</v>
      </c>
      <c r="T123" s="145">
        <f t="shared" si="204"/>
        <v>0.51</v>
      </c>
      <c r="U123" s="145">
        <f t="shared" si="205"/>
        <v>1.83</v>
      </c>
      <c r="V123" s="144"/>
      <c r="W123" s="144"/>
      <c r="X123" s="143">
        <f t="shared" si="206"/>
        <v>0.15</v>
      </c>
      <c r="Y123" s="143">
        <f t="shared" si="207"/>
        <v>0.22</v>
      </c>
      <c r="Z123" s="142">
        <f t="shared" si="208"/>
        <v>0.37</v>
      </c>
      <c r="AA123" s="138">
        <f t="shared" si="209"/>
        <v>2.2000000000000002</v>
      </c>
      <c r="AB123" s="141">
        <f t="shared" si="210"/>
        <v>0.1971</v>
      </c>
      <c r="AC123" s="140">
        <v>2.74</v>
      </c>
      <c r="AD123" s="139">
        <v>400</v>
      </c>
      <c r="AE123" s="138">
        <f t="shared" si="211"/>
        <v>1096</v>
      </c>
      <c r="AF123" s="138">
        <f t="shared" si="212"/>
        <v>880</v>
      </c>
    </row>
    <row r="124" spans="1:33">
      <c r="AD124" s="136">
        <f>SUM(AD94:AD123)</f>
        <v>13600</v>
      </c>
      <c r="AE124" s="137">
        <f>SUM(AE94:AE123)</f>
        <v>103527</v>
      </c>
      <c r="AF124" s="137">
        <f>SUM(AF94:AF123)</f>
        <v>95930</v>
      </c>
      <c r="AG124" s="135">
        <f>(AE124-AF124)/AE124</f>
        <v>7.2999999999999995E-2</v>
      </c>
    </row>
    <row r="125" spans="1:33" s="134" customFormat="1" ht="24.6" customHeight="1">
      <c r="A125" s="207" t="s">
        <v>973</v>
      </c>
      <c r="B125" s="206"/>
      <c r="C125" s="206"/>
      <c r="D125" s="205"/>
      <c r="E125" s="202"/>
      <c r="F125" s="202"/>
      <c r="G125" s="202"/>
      <c r="H125" s="196"/>
      <c r="I125" s="196"/>
      <c r="J125" s="204"/>
      <c r="K125" s="204"/>
      <c r="L125" s="204"/>
      <c r="M125" s="203"/>
      <c r="N125" s="196"/>
      <c r="O125" s="196"/>
      <c r="P125" s="202"/>
      <c r="Q125" s="196"/>
      <c r="R125" s="202"/>
      <c r="S125" s="202"/>
      <c r="T125" s="196"/>
      <c r="U125" s="196"/>
      <c r="V125" s="200"/>
      <c r="W125" s="201"/>
      <c r="X125" s="200"/>
      <c r="Y125" s="199"/>
      <c r="Z125" s="196"/>
      <c r="AA125" s="196"/>
      <c r="AB125" s="198"/>
      <c r="AC125" s="197"/>
      <c r="AD125" s="196"/>
      <c r="AE125" s="196"/>
      <c r="AF125" s="196"/>
    </row>
    <row r="126" spans="1:33" s="156" customFormat="1" ht="29.1" customHeight="1">
      <c r="A126" s="175" t="s">
        <v>694</v>
      </c>
      <c r="B126" s="174"/>
      <c r="C126" s="174"/>
      <c r="D126" s="173"/>
      <c r="E126" s="195"/>
      <c r="F126" s="195"/>
      <c r="G126" s="195"/>
      <c r="H126" s="194"/>
      <c r="I126" s="193"/>
      <c r="J126" s="192"/>
      <c r="K126" s="192"/>
      <c r="L126" s="192"/>
      <c r="M126" s="191"/>
      <c r="N126" s="190"/>
      <c r="O126" s="189"/>
      <c r="P126" s="188"/>
      <c r="Q126" s="187"/>
      <c r="R126" s="186"/>
      <c r="S126" s="185"/>
      <c r="T126" s="184"/>
      <c r="U126" s="184"/>
      <c r="V126" s="183"/>
      <c r="W126" s="182"/>
      <c r="X126" s="181"/>
      <c r="Y126" s="180"/>
      <c r="Z126" s="179"/>
      <c r="AA126" s="176"/>
      <c r="AB126" s="178"/>
      <c r="AC126" s="177"/>
      <c r="AD126" s="176"/>
      <c r="AE126" s="176"/>
      <c r="AF126" s="176"/>
    </row>
    <row r="127" spans="1:33" ht="35.1" customHeight="1">
      <c r="A127" s="279" t="str">
        <f>A126</f>
        <v>Beautyrest Platinum Brand -- 6 piece set -- Solid 90gsm Polyester Satin Sheet Set</v>
      </c>
      <c r="B127" s="279" t="s">
        <v>693</v>
      </c>
      <c r="C127" s="279" t="s">
        <v>692</v>
      </c>
      <c r="D127" s="155" t="s">
        <v>691</v>
      </c>
      <c r="E127" s="282" t="s">
        <v>889</v>
      </c>
      <c r="F127" s="270" t="s">
        <v>894</v>
      </c>
      <c r="G127" s="270" t="s">
        <v>895</v>
      </c>
      <c r="H127" s="153"/>
      <c r="I127" s="153">
        <f t="shared" ref="I127:I132" si="213">I46</f>
        <v>4.1100000000000003</v>
      </c>
      <c r="J127" s="152">
        <v>30</v>
      </c>
      <c r="K127" s="152">
        <v>25</v>
      </c>
      <c r="L127" s="152">
        <v>14</v>
      </c>
      <c r="M127" s="151">
        <v>2</v>
      </c>
      <c r="N127" s="150">
        <f t="shared" ref="N127:N132" si="214">J127*K127*L127/1000000/M127</f>
        <v>5.3E-3</v>
      </c>
      <c r="O127" s="149">
        <f t="shared" ref="O127:O132" si="215">56/N127</f>
        <v>10566</v>
      </c>
      <c r="P127" s="148">
        <v>3500</v>
      </c>
      <c r="Q127" s="145">
        <f t="shared" ref="Q127:Q132" si="216">P127/O127</f>
        <v>0.33</v>
      </c>
      <c r="R127" s="147" t="s">
        <v>687</v>
      </c>
      <c r="S127" s="146">
        <v>0.41399999999999998</v>
      </c>
      <c r="T127" s="145">
        <f t="shared" ref="T127:T132" si="217">I127*S127</f>
        <v>1.7</v>
      </c>
      <c r="U127" s="145">
        <f t="shared" ref="U127:U132" si="218">T127+Q127+I127</f>
        <v>6.14</v>
      </c>
      <c r="V127" s="144"/>
      <c r="W127" s="144"/>
      <c r="X127" s="143">
        <f t="shared" ref="X127:X132" si="219">AC127*$X$10</f>
        <v>0.45</v>
      </c>
      <c r="Y127" s="143">
        <f t="shared" ref="Y127:Y132" si="220">AC127*$Y$10</f>
        <v>0.66</v>
      </c>
      <c r="Z127" s="142">
        <f t="shared" ref="Z127:Z132" si="221">SUM(V127:Y127)</f>
        <v>1.1100000000000001</v>
      </c>
      <c r="AA127" s="138">
        <f t="shared" ref="AA127:AA132" si="222">Z127+U127</f>
        <v>7.25</v>
      </c>
      <c r="AB127" s="141">
        <f t="shared" ref="AB127:AB132" si="223">(AC127-AA127)/AC127</f>
        <v>0.1159</v>
      </c>
      <c r="AC127" s="140">
        <v>8.1999999999999993</v>
      </c>
      <c r="AD127" s="139">
        <v>200</v>
      </c>
      <c r="AE127" s="138">
        <f t="shared" ref="AE127:AE132" si="224">AD127*AC127</f>
        <v>1640</v>
      </c>
      <c r="AF127" s="138">
        <f t="shared" ref="AF127:AF132" si="225">AD127*AA127</f>
        <v>1450</v>
      </c>
    </row>
    <row r="128" spans="1:33" ht="35.1" customHeight="1">
      <c r="A128" s="280"/>
      <c r="B128" s="280"/>
      <c r="C128" s="280"/>
      <c r="D128" s="155" t="s">
        <v>690</v>
      </c>
      <c r="E128" s="283"/>
      <c r="F128" s="270" t="s">
        <v>896</v>
      </c>
      <c r="G128" s="270" t="s">
        <v>897</v>
      </c>
      <c r="H128" s="153"/>
      <c r="I128" s="153">
        <f t="shared" si="213"/>
        <v>5.27</v>
      </c>
      <c r="J128" s="152">
        <v>30</v>
      </c>
      <c r="K128" s="152">
        <v>25</v>
      </c>
      <c r="L128" s="152">
        <v>16</v>
      </c>
      <c r="M128" s="151">
        <v>2</v>
      </c>
      <c r="N128" s="150">
        <f t="shared" si="214"/>
        <v>6.0000000000000001E-3</v>
      </c>
      <c r="O128" s="149">
        <f t="shared" si="215"/>
        <v>9333</v>
      </c>
      <c r="P128" s="148">
        <v>3500</v>
      </c>
      <c r="Q128" s="145">
        <f t="shared" si="216"/>
        <v>0.38</v>
      </c>
      <c r="R128" s="147" t="s">
        <v>687</v>
      </c>
      <c r="S128" s="146">
        <v>0.41399999999999998</v>
      </c>
      <c r="T128" s="145">
        <f t="shared" si="217"/>
        <v>2.1800000000000002</v>
      </c>
      <c r="U128" s="145">
        <f t="shared" si="218"/>
        <v>7.83</v>
      </c>
      <c r="V128" s="144"/>
      <c r="W128" s="144"/>
      <c r="X128" s="143">
        <f t="shared" si="219"/>
        <v>0.52</v>
      </c>
      <c r="Y128" s="143">
        <f t="shared" si="220"/>
        <v>0.75</v>
      </c>
      <c r="Z128" s="142">
        <f t="shared" si="221"/>
        <v>1.27</v>
      </c>
      <c r="AA128" s="138">
        <f t="shared" si="222"/>
        <v>9.1</v>
      </c>
      <c r="AB128" s="141">
        <f t="shared" si="223"/>
        <v>3.1899999999999998E-2</v>
      </c>
      <c r="AC128" s="140">
        <v>9.4</v>
      </c>
      <c r="AD128" s="139">
        <v>400</v>
      </c>
      <c r="AE128" s="138">
        <f t="shared" si="224"/>
        <v>3760</v>
      </c>
      <c r="AF128" s="138">
        <f t="shared" si="225"/>
        <v>3640</v>
      </c>
    </row>
    <row r="129" spans="1:32" ht="35.1" customHeight="1">
      <c r="A129" s="280"/>
      <c r="B129" s="280"/>
      <c r="C129" s="280"/>
      <c r="D129" s="155" t="s">
        <v>689</v>
      </c>
      <c r="E129" s="283"/>
      <c r="F129" s="270" t="s">
        <v>898</v>
      </c>
      <c r="G129" s="270" t="s">
        <v>899</v>
      </c>
      <c r="H129" s="153"/>
      <c r="I129" s="153">
        <f t="shared" si="213"/>
        <v>5.83</v>
      </c>
      <c r="J129" s="152">
        <v>30</v>
      </c>
      <c r="K129" s="152">
        <v>25</v>
      </c>
      <c r="L129" s="152">
        <v>18</v>
      </c>
      <c r="M129" s="151">
        <v>2</v>
      </c>
      <c r="N129" s="150">
        <f t="shared" si="214"/>
        <v>6.7999999999999996E-3</v>
      </c>
      <c r="O129" s="149">
        <f t="shared" si="215"/>
        <v>8235</v>
      </c>
      <c r="P129" s="148">
        <v>3500</v>
      </c>
      <c r="Q129" s="145">
        <f t="shared" si="216"/>
        <v>0.43</v>
      </c>
      <c r="R129" s="147" t="s">
        <v>687</v>
      </c>
      <c r="S129" s="146">
        <v>0.41399999999999998</v>
      </c>
      <c r="T129" s="145">
        <f t="shared" si="217"/>
        <v>2.41</v>
      </c>
      <c r="U129" s="145">
        <f t="shared" si="218"/>
        <v>8.67</v>
      </c>
      <c r="V129" s="144"/>
      <c r="W129" s="144"/>
      <c r="X129" s="143">
        <f t="shared" si="219"/>
        <v>0.59</v>
      </c>
      <c r="Y129" s="143">
        <f t="shared" si="220"/>
        <v>0.86</v>
      </c>
      <c r="Z129" s="142">
        <f t="shared" si="221"/>
        <v>1.45</v>
      </c>
      <c r="AA129" s="138">
        <f t="shared" si="222"/>
        <v>10.119999999999999</v>
      </c>
      <c r="AB129" s="141">
        <f t="shared" si="223"/>
        <v>5.4199999999999998E-2</v>
      </c>
      <c r="AC129" s="140">
        <v>10.7</v>
      </c>
      <c r="AD129" s="139">
        <v>700</v>
      </c>
      <c r="AE129" s="138">
        <f t="shared" si="224"/>
        <v>7490</v>
      </c>
      <c r="AF129" s="138">
        <f t="shared" si="225"/>
        <v>7084</v>
      </c>
    </row>
    <row r="130" spans="1:32" ht="35.1" customHeight="1">
      <c r="A130" s="280"/>
      <c r="B130" s="280"/>
      <c r="C130" s="280"/>
      <c r="D130" s="155" t="s">
        <v>688</v>
      </c>
      <c r="E130" s="283"/>
      <c r="F130" s="270" t="s">
        <v>900</v>
      </c>
      <c r="G130" s="270" t="s">
        <v>901</v>
      </c>
      <c r="H130" s="153"/>
      <c r="I130" s="153">
        <f t="shared" si="213"/>
        <v>6.8</v>
      </c>
      <c r="J130" s="152">
        <v>30</v>
      </c>
      <c r="K130" s="152">
        <v>25</v>
      </c>
      <c r="L130" s="152">
        <v>21</v>
      </c>
      <c r="M130" s="151">
        <v>2</v>
      </c>
      <c r="N130" s="150">
        <f t="shared" si="214"/>
        <v>7.9000000000000008E-3</v>
      </c>
      <c r="O130" s="149">
        <f t="shared" si="215"/>
        <v>7089</v>
      </c>
      <c r="P130" s="148">
        <v>3500</v>
      </c>
      <c r="Q130" s="145">
        <f t="shared" si="216"/>
        <v>0.49</v>
      </c>
      <c r="R130" s="147" t="s">
        <v>687</v>
      </c>
      <c r="S130" s="146">
        <v>0.41399999999999998</v>
      </c>
      <c r="T130" s="145">
        <f t="shared" si="217"/>
        <v>2.82</v>
      </c>
      <c r="U130" s="145">
        <f t="shared" si="218"/>
        <v>10.11</v>
      </c>
      <c r="V130" s="144"/>
      <c r="W130" s="144"/>
      <c r="X130" s="143">
        <f t="shared" si="219"/>
        <v>0.69</v>
      </c>
      <c r="Y130" s="143">
        <f t="shared" si="220"/>
        <v>1</v>
      </c>
      <c r="Z130" s="142">
        <f t="shared" si="221"/>
        <v>1.69</v>
      </c>
      <c r="AA130" s="138">
        <f t="shared" si="222"/>
        <v>11.8</v>
      </c>
      <c r="AB130" s="141">
        <f t="shared" si="223"/>
        <v>5.3699999999999998E-2</v>
      </c>
      <c r="AC130" s="140">
        <v>12.47</v>
      </c>
      <c r="AD130" s="139">
        <v>420</v>
      </c>
      <c r="AE130" s="138">
        <f t="shared" si="224"/>
        <v>5237.3999999999996</v>
      </c>
      <c r="AF130" s="138">
        <f t="shared" si="225"/>
        <v>4956</v>
      </c>
    </row>
    <row r="131" spans="1:32" ht="35.1" customHeight="1">
      <c r="A131" s="280"/>
      <c r="B131" s="280"/>
      <c r="C131" s="280"/>
      <c r="D131" s="155" t="s">
        <v>686</v>
      </c>
      <c r="E131" s="283"/>
      <c r="F131" s="270" t="s">
        <v>902</v>
      </c>
      <c r="G131" s="270" t="s">
        <v>903</v>
      </c>
      <c r="H131" s="153"/>
      <c r="I131" s="153">
        <f t="shared" si="213"/>
        <v>1.08</v>
      </c>
      <c r="J131" s="152">
        <v>25</v>
      </c>
      <c r="K131" s="152">
        <v>16</v>
      </c>
      <c r="L131" s="152">
        <v>14</v>
      </c>
      <c r="M131" s="151">
        <v>4</v>
      </c>
      <c r="N131" s="150">
        <f t="shared" si="214"/>
        <v>1.4E-3</v>
      </c>
      <c r="O131" s="149">
        <f t="shared" si="215"/>
        <v>40000</v>
      </c>
      <c r="P131" s="148">
        <v>3500</v>
      </c>
      <c r="Q131" s="145">
        <f t="shared" si="216"/>
        <v>0.09</v>
      </c>
      <c r="R131" s="147" t="s">
        <v>684</v>
      </c>
      <c r="S131" s="146">
        <v>0.41399999999999998</v>
      </c>
      <c r="T131" s="145">
        <f t="shared" si="217"/>
        <v>0.45</v>
      </c>
      <c r="U131" s="145">
        <f t="shared" si="218"/>
        <v>1.62</v>
      </c>
      <c r="V131" s="144"/>
      <c r="W131" s="144"/>
      <c r="X131" s="143">
        <f t="shared" si="219"/>
        <v>0.14000000000000001</v>
      </c>
      <c r="Y131" s="143">
        <f t="shared" si="220"/>
        <v>0.2</v>
      </c>
      <c r="Z131" s="142">
        <f t="shared" si="221"/>
        <v>0.34</v>
      </c>
      <c r="AA131" s="138">
        <f t="shared" si="222"/>
        <v>1.96</v>
      </c>
      <c r="AB131" s="141">
        <f t="shared" si="223"/>
        <v>0.20649999999999999</v>
      </c>
      <c r="AC131" s="140">
        <v>2.4700000000000002</v>
      </c>
      <c r="AD131" s="139">
        <v>600</v>
      </c>
      <c r="AE131" s="138">
        <f t="shared" si="224"/>
        <v>1482</v>
      </c>
      <c r="AF131" s="138">
        <f t="shared" si="225"/>
        <v>1176</v>
      </c>
    </row>
    <row r="132" spans="1:32" ht="35.1" customHeight="1">
      <c r="A132" s="281"/>
      <c r="B132" s="281"/>
      <c r="C132" s="281"/>
      <c r="D132" s="155" t="s">
        <v>685</v>
      </c>
      <c r="E132" s="284"/>
      <c r="F132" s="270" t="s">
        <v>904</v>
      </c>
      <c r="G132" s="270" t="s">
        <v>905</v>
      </c>
      <c r="H132" s="153"/>
      <c r="I132" s="153">
        <f t="shared" si="213"/>
        <v>1.22</v>
      </c>
      <c r="J132" s="152">
        <v>25</v>
      </c>
      <c r="K132" s="152">
        <v>16</v>
      </c>
      <c r="L132" s="152">
        <v>16</v>
      </c>
      <c r="M132" s="151">
        <v>4</v>
      </c>
      <c r="N132" s="150">
        <f t="shared" si="214"/>
        <v>1.6000000000000001E-3</v>
      </c>
      <c r="O132" s="149">
        <f t="shared" si="215"/>
        <v>35000</v>
      </c>
      <c r="P132" s="148">
        <v>3500</v>
      </c>
      <c r="Q132" s="145">
        <f t="shared" si="216"/>
        <v>0.1</v>
      </c>
      <c r="R132" s="147" t="s">
        <v>684</v>
      </c>
      <c r="S132" s="146">
        <v>0.41399999999999998</v>
      </c>
      <c r="T132" s="145">
        <f t="shared" si="217"/>
        <v>0.51</v>
      </c>
      <c r="U132" s="145">
        <f t="shared" si="218"/>
        <v>1.83</v>
      </c>
      <c r="V132" s="144"/>
      <c r="W132" s="144"/>
      <c r="X132" s="143">
        <f t="shared" si="219"/>
        <v>0.15</v>
      </c>
      <c r="Y132" s="143">
        <f t="shared" si="220"/>
        <v>0.22</v>
      </c>
      <c r="Z132" s="142">
        <f t="shared" si="221"/>
        <v>0.37</v>
      </c>
      <c r="AA132" s="138">
        <f t="shared" si="222"/>
        <v>2.2000000000000002</v>
      </c>
      <c r="AB132" s="141">
        <f t="shared" si="223"/>
        <v>0.1971</v>
      </c>
      <c r="AC132" s="140">
        <v>2.74</v>
      </c>
      <c r="AD132" s="139">
        <v>400</v>
      </c>
      <c r="AE132" s="138">
        <f t="shared" si="224"/>
        <v>1096</v>
      </c>
      <c r="AF132" s="138">
        <f t="shared" si="225"/>
        <v>880</v>
      </c>
    </row>
    <row r="133" spans="1:32" ht="35.1" customHeight="1">
      <c r="A133" s="279" t="s">
        <v>694</v>
      </c>
      <c r="B133" s="279" t="s">
        <v>693</v>
      </c>
      <c r="C133" s="279" t="s">
        <v>692</v>
      </c>
      <c r="D133" s="155" t="s">
        <v>691</v>
      </c>
      <c r="E133" s="286" t="s">
        <v>695</v>
      </c>
      <c r="F133" s="271"/>
      <c r="G133" s="271"/>
      <c r="H133" s="153"/>
      <c r="I133" s="153">
        <f t="shared" ref="I133:I138" si="226">I127</f>
        <v>4.1100000000000003</v>
      </c>
      <c r="J133" s="152">
        <v>30</v>
      </c>
      <c r="K133" s="152">
        <v>25</v>
      </c>
      <c r="L133" s="152">
        <v>14</v>
      </c>
      <c r="M133" s="151">
        <v>2</v>
      </c>
      <c r="N133" s="150">
        <f t="shared" ref="N133:N138" si="227">J133*K133*L133/1000000/M133</f>
        <v>5.3E-3</v>
      </c>
      <c r="O133" s="149">
        <f t="shared" ref="O133:O138" si="228">56/N133</f>
        <v>10566</v>
      </c>
      <c r="P133" s="148">
        <v>3500</v>
      </c>
      <c r="Q133" s="145">
        <f t="shared" ref="Q133:Q138" si="229">P133/O133</f>
        <v>0.33</v>
      </c>
      <c r="R133" s="147" t="s">
        <v>687</v>
      </c>
      <c r="S133" s="146">
        <v>0.41399999999999998</v>
      </c>
      <c r="T133" s="145">
        <f t="shared" ref="T133:T138" si="230">I133*S133</f>
        <v>1.7</v>
      </c>
      <c r="U133" s="145">
        <f t="shared" ref="U133:U138" si="231">T133+Q133+I133</f>
        <v>6.14</v>
      </c>
      <c r="V133" s="144"/>
      <c r="W133" s="144"/>
      <c r="X133" s="143">
        <f t="shared" ref="X133:X138" si="232">AC133*$X$10</f>
        <v>0.45</v>
      </c>
      <c r="Y133" s="143">
        <f t="shared" ref="Y133:Y138" si="233">AC133*$Y$10</f>
        <v>0.66</v>
      </c>
      <c r="Z133" s="142">
        <f t="shared" ref="Z133:Z138" si="234">SUM(V133:Y133)</f>
        <v>1.1100000000000001</v>
      </c>
      <c r="AA133" s="138">
        <f t="shared" ref="AA133:AA138" si="235">Z133+U133</f>
        <v>7.25</v>
      </c>
      <c r="AB133" s="141">
        <f t="shared" ref="AB133:AB138" si="236">(AC133-AA133)/AC133</f>
        <v>0.1159</v>
      </c>
      <c r="AC133" s="140">
        <v>8.1999999999999993</v>
      </c>
      <c r="AD133" s="139">
        <v>200</v>
      </c>
      <c r="AE133" s="138">
        <f t="shared" ref="AE133:AE138" si="237">AD133*AC133</f>
        <v>1640</v>
      </c>
      <c r="AF133" s="138">
        <f t="shared" ref="AF133:AF138" si="238">AD133*AA133</f>
        <v>1450</v>
      </c>
    </row>
    <row r="134" spans="1:32" ht="35.1" customHeight="1">
      <c r="A134" s="280"/>
      <c r="B134" s="280"/>
      <c r="C134" s="280"/>
      <c r="D134" s="155" t="s">
        <v>690</v>
      </c>
      <c r="E134" s="287"/>
      <c r="F134" s="271"/>
      <c r="G134" s="271"/>
      <c r="H134" s="153"/>
      <c r="I134" s="153">
        <f t="shared" si="226"/>
        <v>5.27</v>
      </c>
      <c r="J134" s="152">
        <v>30</v>
      </c>
      <c r="K134" s="152">
        <v>25</v>
      </c>
      <c r="L134" s="152">
        <v>16</v>
      </c>
      <c r="M134" s="151">
        <v>2</v>
      </c>
      <c r="N134" s="150">
        <f t="shared" si="227"/>
        <v>6.0000000000000001E-3</v>
      </c>
      <c r="O134" s="149">
        <f t="shared" si="228"/>
        <v>9333</v>
      </c>
      <c r="P134" s="148">
        <v>3500</v>
      </c>
      <c r="Q134" s="145">
        <f t="shared" si="229"/>
        <v>0.38</v>
      </c>
      <c r="R134" s="147" t="s">
        <v>687</v>
      </c>
      <c r="S134" s="146">
        <v>0.41399999999999998</v>
      </c>
      <c r="T134" s="145">
        <f t="shared" si="230"/>
        <v>2.1800000000000002</v>
      </c>
      <c r="U134" s="145">
        <f t="shared" si="231"/>
        <v>7.83</v>
      </c>
      <c r="V134" s="144"/>
      <c r="W134" s="144"/>
      <c r="X134" s="143">
        <f t="shared" si="232"/>
        <v>0.52</v>
      </c>
      <c r="Y134" s="143">
        <f t="shared" si="233"/>
        <v>0.75</v>
      </c>
      <c r="Z134" s="142">
        <f t="shared" si="234"/>
        <v>1.27</v>
      </c>
      <c r="AA134" s="138">
        <f t="shared" si="235"/>
        <v>9.1</v>
      </c>
      <c r="AB134" s="141">
        <f t="shared" si="236"/>
        <v>3.1899999999999998E-2</v>
      </c>
      <c r="AC134" s="140">
        <v>9.4</v>
      </c>
      <c r="AD134" s="139">
        <v>400</v>
      </c>
      <c r="AE134" s="138">
        <f t="shared" si="237"/>
        <v>3760</v>
      </c>
      <c r="AF134" s="138">
        <f t="shared" si="238"/>
        <v>3640</v>
      </c>
    </row>
    <row r="135" spans="1:32" ht="35.1" customHeight="1">
      <c r="A135" s="280"/>
      <c r="B135" s="280"/>
      <c r="C135" s="280"/>
      <c r="D135" s="155" t="s">
        <v>689</v>
      </c>
      <c r="E135" s="287"/>
      <c r="F135" s="271"/>
      <c r="G135" s="271"/>
      <c r="H135" s="153"/>
      <c r="I135" s="153">
        <f t="shared" si="226"/>
        <v>5.83</v>
      </c>
      <c r="J135" s="152">
        <v>30</v>
      </c>
      <c r="K135" s="152">
        <v>25</v>
      </c>
      <c r="L135" s="152">
        <v>18</v>
      </c>
      <c r="M135" s="151">
        <v>2</v>
      </c>
      <c r="N135" s="150">
        <f t="shared" si="227"/>
        <v>6.7999999999999996E-3</v>
      </c>
      <c r="O135" s="149">
        <f t="shared" si="228"/>
        <v>8235</v>
      </c>
      <c r="P135" s="148">
        <v>3500</v>
      </c>
      <c r="Q135" s="145">
        <f t="shared" si="229"/>
        <v>0.43</v>
      </c>
      <c r="R135" s="147" t="s">
        <v>687</v>
      </c>
      <c r="S135" s="146">
        <v>0.41399999999999998</v>
      </c>
      <c r="T135" s="145">
        <f t="shared" si="230"/>
        <v>2.41</v>
      </c>
      <c r="U135" s="145">
        <f t="shared" si="231"/>
        <v>8.67</v>
      </c>
      <c r="V135" s="144"/>
      <c r="W135" s="144"/>
      <c r="X135" s="143">
        <f t="shared" si="232"/>
        <v>0.59</v>
      </c>
      <c r="Y135" s="143">
        <f t="shared" si="233"/>
        <v>0.86</v>
      </c>
      <c r="Z135" s="142">
        <f t="shared" si="234"/>
        <v>1.45</v>
      </c>
      <c r="AA135" s="138">
        <f t="shared" si="235"/>
        <v>10.119999999999999</v>
      </c>
      <c r="AB135" s="141">
        <f t="shared" si="236"/>
        <v>5.4199999999999998E-2</v>
      </c>
      <c r="AC135" s="140">
        <v>10.7</v>
      </c>
      <c r="AD135" s="139">
        <v>700</v>
      </c>
      <c r="AE135" s="138">
        <f t="shared" si="237"/>
        <v>7490</v>
      </c>
      <c r="AF135" s="138">
        <f t="shared" si="238"/>
        <v>7084</v>
      </c>
    </row>
    <row r="136" spans="1:32" ht="35.1" customHeight="1">
      <c r="A136" s="280"/>
      <c r="B136" s="280"/>
      <c r="C136" s="280"/>
      <c r="D136" s="155" t="s">
        <v>688</v>
      </c>
      <c r="E136" s="287"/>
      <c r="F136" s="271"/>
      <c r="G136" s="271"/>
      <c r="H136" s="153"/>
      <c r="I136" s="153">
        <f t="shared" si="226"/>
        <v>6.8</v>
      </c>
      <c r="J136" s="152">
        <v>30</v>
      </c>
      <c r="K136" s="152">
        <v>25</v>
      </c>
      <c r="L136" s="152">
        <v>21</v>
      </c>
      <c r="M136" s="151">
        <v>2</v>
      </c>
      <c r="N136" s="150">
        <f t="shared" si="227"/>
        <v>7.9000000000000008E-3</v>
      </c>
      <c r="O136" s="149">
        <f t="shared" si="228"/>
        <v>7089</v>
      </c>
      <c r="P136" s="148">
        <v>3500</v>
      </c>
      <c r="Q136" s="145">
        <f t="shared" si="229"/>
        <v>0.49</v>
      </c>
      <c r="R136" s="147" t="s">
        <v>687</v>
      </c>
      <c r="S136" s="146">
        <v>0.41399999999999998</v>
      </c>
      <c r="T136" s="145">
        <f t="shared" si="230"/>
        <v>2.82</v>
      </c>
      <c r="U136" s="145">
        <f t="shared" si="231"/>
        <v>10.11</v>
      </c>
      <c r="V136" s="144"/>
      <c r="W136" s="144"/>
      <c r="X136" s="143">
        <f t="shared" si="232"/>
        <v>0.69</v>
      </c>
      <c r="Y136" s="143">
        <f t="shared" si="233"/>
        <v>1</v>
      </c>
      <c r="Z136" s="142">
        <f t="shared" si="234"/>
        <v>1.69</v>
      </c>
      <c r="AA136" s="138">
        <f t="shared" si="235"/>
        <v>11.8</v>
      </c>
      <c r="AB136" s="141">
        <f t="shared" si="236"/>
        <v>5.3699999999999998E-2</v>
      </c>
      <c r="AC136" s="140">
        <v>12.47</v>
      </c>
      <c r="AD136" s="139">
        <v>420</v>
      </c>
      <c r="AE136" s="138">
        <f t="shared" si="237"/>
        <v>5237.3999999999996</v>
      </c>
      <c r="AF136" s="138">
        <f t="shared" si="238"/>
        <v>4956</v>
      </c>
    </row>
    <row r="137" spans="1:32" ht="35.1" customHeight="1">
      <c r="A137" s="280"/>
      <c r="B137" s="280"/>
      <c r="C137" s="280"/>
      <c r="D137" s="155" t="s">
        <v>686</v>
      </c>
      <c r="E137" s="287"/>
      <c r="F137" s="271"/>
      <c r="G137" s="271"/>
      <c r="H137" s="153"/>
      <c r="I137" s="153">
        <f t="shared" si="226"/>
        <v>1.08</v>
      </c>
      <c r="J137" s="152">
        <v>25</v>
      </c>
      <c r="K137" s="152">
        <v>16</v>
      </c>
      <c r="L137" s="152">
        <v>14</v>
      </c>
      <c r="M137" s="151">
        <v>4</v>
      </c>
      <c r="N137" s="150">
        <f t="shared" si="227"/>
        <v>1.4E-3</v>
      </c>
      <c r="O137" s="149">
        <f t="shared" si="228"/>
        <v>40000</v>
      </c>
      <c r="P137" s="148">
        <v>3500</v>
      </c>
      <c r="Q137" s="145">
        <f t="shared" si="229"/>
        <v>0.09</v>
      </c>
      <c r="R137" s="147" t="s">
        <v>684</v>
      </c>
      <c r="S137" s="146">
        <v>0.41399999999999998</v>
      </c>
      <c r="T137" s="145">
        <f t="shared" si="230"/>
        <v>0.45</v>
      </c>
      <c r="U137" s="145">
        <f t="shared" si="231"/>
        <v>1.62</v>
      </c>
      <c r="V137" s="144"/>
      <c r="W137" s="144"/>
      <c r="X137" s="143">
        <f t="shared" si="232"/>
        <v>0.14000000000000001</v>
      </c>
      <c r="Y137" s="143">
        <f t="shared" si="233"/>
        <v>0.2</v>
      </c>
      <c r="Z137" s="142">
        <f t="shared" si="234"/>
        <v>0.34</v>
      </c>
      <c r="AA137" s="138">
        <f t="shared" si="235"/>
        <v>1.96</v>
      </c>
      <c r="AB137" s="141">
        <f t="shared" si="236"/>
        <v>0.20649999999999999</v>
      </c>
      <c r="AC137" s="140">
        <v>2.4700000000000002</v>
      </c>
      <c r="AD137" s="139">
        <v>600</v>
      </c>
      <c r="AE137" s="138">
        <f t="shared" si="237"/>
        <v>1482</v>
      </c>
      <c r="AF137" s="138">
        <f t="shared" si="238"/>
        <v>1176</v>
      </c>
    </row>
    <row r="138" spans="1:32" ht="35.1" customHeight="1">
      <c r="A138" s="281"/>
      <c r="B138" s="281"/>
      <c r="C138" s="281"/>
      <c r="D138" s="155" t="s">
        <v>685</v>
      </c>
      <c r="E138" s="288"/>
      <c r="F138" s="271"/>
      <c r="G138" s="271"/>
      <c r="H138" s="153"/>
      <c r="I138" s="153">
        <f t="shared" si="226"/>
        <v>1.22</v>
      </c>
      <c r="J138" s="152">
        <v>25</v>
      </c>
      <c r="K138" s="152">
        <v>16</v>
      </c>
      <c r="L138" s="152">
        <v>16</v>
      </c>
      <c r="M138" s="151">
        <v>4</v>
      </c>
      <c r="N138" s="150">
        <f t="shared" si="227"/>
        <v>1.6000000000000001E-3</v>
      </c>
      <c r="O138" s="149">
        <f t="shared" si="228"/>
        <v>35000</v>
      </c>
      <c r="P138" s="148">
        <v>3500</v>
      </c>
      <c r="Q138" s="145">
        <f t="shared" si="229"/>
        <v>0.1</v>
      </c>
      <c r="R138" s="147" t="s">
        <v>684</v>
      </c>
      <c r="S138" s="146">
        <v>0.41399999999999998</v>
      </c>
      <c r="T138" s="145">
        <f t="shared" si="230"/>
        <v>0.51</v>
      </c>
      <c r="U138" s="145">
        <f t="shared" si="231"/>
        <v>1.83</v>
      </c>
      <c r="V138" s="144"/>
      <c r="W138" s="144"/>
      <c r="X138" s="143">
        <f t="shared" si="232"/>
        <v>0.15</v>
      </c>
      <c r="Y138" s="143">
        <f t="shared" si="233"/>
        <v>0.22</v>
      </c>
      <c r="Z138" s="142">
        <f t="shared" si="234"/>
        <v>0.37</v>
      </c>
      <c r="AA138" s="138">
        <f t="shared" si="235"/>
        <v>2.2000000000000002</v>
      </c>
      <c r="AB138" s="141">
        <f t="shared" si="236"/>
        <v>0.1971</v>
      </c>
      <c r="AC138" s="140">
        <v>2.74</v>
      </c>
      <c r="AD138" s="139">
        <v>400</v>
      </c>
      <c r="AE138" s="138">
        <f t="shared" si="237"/>
        <v>1096</v>
      </c>
      <c r="AF138" s="138">
        <f t="shared" si="238"/>
        <v>880</v>
      </c>
    </row>
    <row r="139" spans="1:32" ht="35.1" customHeight="1">
      <c r="A139" s="279" t="s">
        <v>694</v>
      </c>
      <c r="B139" s="279" t="s">
        <v>693</v>
      </c>
      <c r="C139" s="279" t="s">
        <v>692</v>
      </c>
      <c r="D139" s="155" t="s">
        <v>691</v>
      </c>
      <c r="E139" s="282" t="s">
        <v>890</v>
      </c>
      <c r="F139" s="270" t="s">
        <v>906</v>
      </c>
      <c r="G139" s="270" t="s">
        <v>907</v>
      </c>
      <c r="H139" s="153"/>
      <c r="I139" s="153">
        <f t="shared" ref="I139:I144" si="239">I133</f>
        <v>4.1100000000000003</v>
      </c>
      <c r="J139" s="152">
        <v>30</v>
      </c>
      <c r="K139" s="152">
        <v>25</v>
      </c>
      <c r="L139" s="152">
        <v>14</v>
      </c>
      <c r="M139" s="151">
        <v>2</v>
      </c>
      <c r="N139" s="150">
        <f t="shared" ref="N139:N144" si="240">J139*K139*L139/1000000/M139</f>
        <v>5.3E-3</v>
      </c>
      <c r="O139" s="149">
        <f t="shared" ref="O139:O144" si="241">56/N139</f>
        <v>10566</v>
      </c>
      <c r="P139" s="148">
        <v>3500</v>
      </c>
      <c r="Q139" s="145">
        <f t="shared" ref="Q139:Q144" si="242">P139/O139</f>
        <v>0.33</v>
      </c>
      <c r="R139" s="147" t="s">
        <v>687</v>
      </c>
      <c r="S139" s="146">
        <v>0.41399999999999998</v>
      </c>
      <c r="T139" s="145">
        <f t="shared" ref="T139:T144" si="243">I139*S139</f>
        <v>1.7</v>
      </c>
      <c r="U139" s="145">
        <f t="shared" ref="U139:U144" si="244">T139+Q139+I139</f>
        <v>6.14</v>
      </c>
      <c r="V139" s="144"/>
      <c r="W139" s="144"/>
      <c r="X139" s="143">
        <f t="shared" ref="X139:X144" si="245">AC139*$X$10</f>
        <v>0.45</v>
      </c>
      <c r="Y139" s="143">
        <f t="shared" ref="Y139:Y144" si="246">AC139*$Y$10</f>
        <v>0.66</v>
      </c>
      <c r="Z139" s="142">
        <f t="shared" ref="Z139:Z144" si="247">SUM(V139:Y139)</f>
        <v>1.1100000000000001</v>
      </c>
      <c r="AA139" s="138">
        <f t="shared" ref="AA139:AA144" si="248">Z139+U139</f>
        <v>7.25</v>
      </c>
      <c r="AB139" s="141">
        <f t="shared" ref="AB139:AB144" si="249">(AC139-AA139)/AC139</f>
        <v>0.1159</v>
      </c>
      <c r="AC139" s="140">
        <v>8.1999999999999993</v>
      </c>
      <c r="AD139" s="139">
        <v>200</v>
      </c>
      <c r="AE139" s="138">
        <f t="shared" ref="AE139:AE144" si="250">AD139*AC139</f>
        <v>1640</v>
      </c>
      <c r="AF139" s="138">
        <f t="shared" ref="AF139:AF144" si="251">AD139*AA139</f>
        <v>1450</v>
      </c>
    </row>
    <row r="140" spans="1:32" ht="35.1" customHeight="1">
      <c r="A140" s="280"/>
      <c r="B140" s="280"/>
      <c r="C140" s="280"/>
      <c r="D140" s="155" t="s">
        <v>690</v>
      </c>
      <c r="E140" s="283"/>
      <c r="F140" s="270" t="s">
        <v>908</v>
      </c>
      <c r="G140" s="270" t="s">
        <v>909</v>
      </c>
      <c r="H140" s="153"/>
      <c r="I140" s="153">
        <f t="shared" si="239"/>
        <v>5.27</v>
      </c>
      <c r="J140" s="152">
        <v>30</v>
      </c>
      <c r="K140" s="152">
        <v>25</v>
      </c>
      <c r="L140" s="152">
        <v>16</v>
      </c>
      <c r="M140" s="151">
        <v>2</v>
      </c>
      <c r="N140" s="150">
        <f t="shared" si="240"/>
        <v>6.0000000000000001E-3</v>
      </c>
      <c r="O140" s="149">
        <f t="shared" si="241"/>
        <v>9333</v>
      </c>
      <c r="P140" s="148">
        <v>3500</v>
      </c>
      <c r="Q140" s="145">
        <f t="shared" si="242"/>
        <v>0.38</v>
      </c>
      <c r="R140" s="147" t="s">
        <v>687</v>
      </c>
      <c r="S140" s="146">
        <v>0.41399999999999998</v>
      </c>
      <c r="T140" s="145">
        <f t="shared" si="243"/>
        <v>2.1800000000000002</v>
      </c>
      <c r="U140" s="145">
        <f t="shared" si="244"/>
        <v>7.83</v>
      </c>
      <c r="V140" s="144"/>
      <c r="W140" s="144"/>
      <c r="X140" s="143">
        <f t="shared" si="245"/>
        <v>0.52</v>
      </c>
      <c r="Y140" s="143">
        <f t="shared" si="246"/>
        <v>0.75</v>
      </c>
      <c r="Z140" s="142">
        <f t="shared" si="247"/>
        <v>1.27</v>
      </c>
      <c r="AA140" s="138">
        <f t="shared" si="248"/>
        <v>9.1</v>
      </c>
      <c r="AB140" s="141">
        <f t="shared" si="249"/>
        <v>3.1899999999999998E-2</v>
      </c>
      <c r="AC140" s="140">
        <v>9.4</v>
      </c>
      <c r="AD140" s="139">
        <v>400</v>
      </c>
      <c r="AE140" s="138">
        <f t="shared" si="250"/>
        <v>3760</v>
      </c>
      <c r="AF140" s="138">
        <f t="shared" si="251"/>
        <v>3640</v>
      </c>
    </row>
    <row r="141" spans="1:32" ht="35.1" customHeight="1">
      <c r="A141" s="280"/>
      <c r="B141" s="280"/>
      <c r="C141" s="280"/>
      <c r="D141" s="155" t="s">
        <v>689</v>
      </c>
      <c r="E141" s="283"/>
      <c r="F141" s="270" t="s">
        <v>910</v>
      </c>
      <c r="G141" s="270" t="s">
        <v>911</v>
      </c>
      <c r="H141" s="153"/>
      <c r="I141" s="153">
        <f t="shared" si="239"/>
        <v>5.83</v>
      </c>
      <c r="J141" s="152">
        <v>30</v>
      </c>
      <c r="K141" s="152">
        <v>25</v>
      </c>
      <c r="L141" s="152">
        <v>18</v>
      </c>
      <c r="M141" s="151">
        <v>2</v>
      </c>
      <c r="N141" s="150">
        <f t="shared" si="240"/>
        <v>6.7999999999999996E-3</v>
      </c>
      <c r="O141" s="149">
        <f t="shared" si="241"/>
        <v>8235</v>
      </c>
      <c r="P141" s="148">
        <v>3500</v>
      </c>
      <c r="Q141" s="145">
        <f t="shared" si="242"/>
        <v>0.43</v>
      </c>
      <c r="R141" s="147" t="s">
        <v>687</v>
      </c>
      <c r="S141" s="146">
        <v>0.41399999999999998</v>
      </c>
      <c r="T141" s="145">
        <f t="shared" si="243"/>
        <v>2.41</v>
      </c>
      <c r="U141" s="145">
        <f t="shared" si="244"/>
        <v>8.67</v>
      </c>
      <c r="V141" s="144"/>
      <c r="W141" s="144"/>
      <c r="X141" s="143">
        <f t="shared" si="245"/>
        <v>0.59</v>
      </c>
      <c r="Y141" s="143">
        <f t="shared" si="246"/>
        <v>0.86</v>
      </c>
      <c r="Z141" s="142">
        <f t="shared" si="247"/>
        <v>1.45</v>
      </c>
      <c r="AA141" s="138">
        <f t="shared" si="248"/>
        <v>10.119999999999999</v>
      </c>
      <c r="AB141" s="141">
        <f t="shared" si="249"/>
        <v>5.4199999999999998E-2</v>
      </c>
      <c r="AC141" s="140">
        <v>10.7</v>
      </c>
      <c r="AD141" s="139">
        <v>700</v>
      </c>
      <c r="AE141" s="138">
        <f t="shared" si="250"/>
        <v>7490</v>
      </c>
      <c r="AF141" s="138">
        <f t="shared" si="251"/>
        <v>7084</v>
      </c>
    </row>
    <row r="142" spans="1:32" ht="35.1" customHeight="1">
      <c r="A142" s="280"/>
      <c r="B142" s="280"/>
      <c r="C142" s="280"/>
      <c r="D142" s="155" t="s">
        <v>688</v>
      </c>
      <c r="E142" s="283"/>
      <c r="F142" s="270" t="s">
        <v>912</v>
      </c>
      <c r="G142" s="270" t="s">
        <v>913</v>
      </c>
      <c r="H142" s="153"/>
      <c r="I142" s="153">
        <f t="shared" si="239"/>
        <v>6.8</v>
      </c>
      <c r="J142" s="152">
        <v>30</v>
      </c>
      <c r="K142" s="152">
        <v>25</v>
      </c>
      <c r="L142" s="152">
        <v>21</v>
      </c>
      <c r="M142" s="151">
        <v>2</v>
      </c>
      <c r="N142" s="150">
        <f t="shared" si="240"/>
        <v>7.9000000000000008E-3</v>
      </c>
      <c r="O142" s="149">
        <f t="shared" si="241"/>
        <v>7089</v>
      </c>
      <c r="P142" s="148">
        <v>3500</v>
      </c>
      <c r="Q142" s="145">
        <f t="shared" si="242"/>
        <v>0.49</v>
      </c>
      <c r="R142" s="147" t="s">
        <v>687</v>
      </c>
      <c r="S142" s="146">
        <v>0.41399999999999998</v>
      </c>
      <c r="T142" s="145">
        <f t="shared" si="243"/>
        <v>2.82</v>
      </c>
      <c r="U142" s="145">
        <f t="shared" si="244"/>
        <v>10.11</v>
      </c>
      <c r="V142" s="144"/>
      <c r="W142" s="144"/>
      <c r="X142" s="143">
        <f t="shared" si="245"/>
        <v>0.69</v>
      </c>
      <c r="Y142" s="143">
        <f t="shared" si="246"/>
        <v>1</v>
      </c>
      <c r="Z142" s="142">
        <f t="shared" si="247"/>
        <v>1.69</v>
      </c>
      <c r="AA142" s="138">
        <f t="shared" si="248"/>
        <v>11.8</v>
      </c>
      <c r="AB142" s="141">
        <f t="shared" si="249"/>
        <v>5.3699999999999998E-2</v>
      </c>
      <c r="AC142" s="140">
        <v>12.47</v>
      </c>
      <c r="AD142" s="139">
        <v>420</v>
      </c>
      <c r="AE142" s="138">
        <f t="shared" si="250"/>
        <v>5237.3999999999996</v>
      </c>
      <c r="AF142" s="138">
        <f t="shared" si="251"/>
        <v>4956</v>
      </c>
    </row>
    <row r="143" spans="1:32" ht="35.1" customHeight="1">
      <c r="A143" s="280"/>
      <c r="B143" s="280"/>
      <c r="C143" s="280"/>
      <c r="D143" s="155" t="s">
        <v>686</v>
      </c>
      <c r="E143" s="283"/>
      <c r="F143" s="270" t="s">
        <v>914</v>
      </c>
      <c r="G143" s="270" t="s">
        <v>915</v>
      </c>
      <c r="H143" s="153"/>
      <c r="I143" s="153">
        <f t="shared" si="239"/>
        <v>1.08</v>
      </c>
      <c r="J143" s="152">
        <v>25</v>
      </c>
      <c r="K143" s="152">
        <v>16</v>
      </c>
      <c r="L143" s="152">
        <v>14</v>
      </c>
      <c r="M143" s="151">
        <v>4</v>
      </c>
      <c r="N143" s="150">
        <f t="shared" si="240"/>
        <v>1.4E-3</v>
      </c>
      <c r="O143" s="149">
        <f t="shared" si="241"/>
        <v>40000</v>
      </c>
      <c r="P143" s="148">
        <v>3500</v>
      </c>
      <c r="Q143" s="145">
        <f t="shared" si="242"/>
        <v>0.09</v>
      </c>
      <c r="R143" s="147" t="s">
        <v>684</v>
      </c>
      <c r="S143" s="146">
        <v>0.41399999999999998</v>
      </c>
      <c r="T143" s="145">
        <f t="shared" si="243"/>
        <v>0.45</v>
      </c>
      <c r="U143" s="145">
        <f t="shared" si="244"/>
        <v>1.62</v>
      </c>
      <c r="V143" s="144"/>
      <c r="W143" s="144"/>
      <c r="X143" s="143">
        <f t="shared" si="245"/>
        <v>0.14000000000000001</v>
      </c>
      <c r="Y143" s="143">
        <f t="shared" si="246"/>
        <v>0.2</v>
      </c>
      <c r="Z143" s="142">
        <f t="shared" si="247"/>
        <v>0.34</v>
      </c>
      <c r="AA143" s="138">
        <f t="shared" si="248"/>
        <v>1.96</v>
      </c>
      <c r="AB143" s="141">
        <f t="shared" si="249"/>
        <v>0.20649999999999999</v>
      </c>
      <c r="AC143" s="140">
        <v>2.4700000000000002</v>
      </c>
      <c r="AD143" s="139">
        <v>600</v>
      </c>
      <c r="AE143" s="138">
        <f t="shared" si="250"/>
        <v>1482</v>
      </c>
      <c r="AF143" s="138">
        <f t="shared" si="251"/>
        <v>1176</v>
      </c>
    </row>
    <row r="144" spans="1:32" ht="35.1" customHeight="1">
      <c r="A144" s="281"/>
      <c r="B144" s="281"/>
      <c r="C144" s="281"/>
      <c r="D144" s="155" t="s">
        <v>685</v>
      </c>
      <c r="E144" s="284"/>
      <c r="F144" s="270" t="s">
        <v>916</v>
      </c>
      <c r="G144" s="270" t="s">
        <v>917</v>
      </c>
      <c r="H144" s="153"/>
      <c r="I144" s="153">
        <f t="shared" si="239"/>
        <v>1.22</v>
      </c>
      <c r="J144" s="152">
        <v>25</v>
      </c>
      <c r="K144" s="152">
        <v>16</v>
      </c>
      <c r="L144" s="152">
        <v>16</v>
      </c>
      <c r="M144" s="151">
        <v>4</v>
      </c>
      <c r="N144" s="150">
        <f t="shared" si="240"/>
        <v>1.6000000000000001E-3</v>
      </c>
      <c r="O144" s="149">
        <f t="shared" si="241"/>
        <v>35000</v>
      </c>
      <c r="P144" s="148">
        <v>3500</v>
      </c>
      <c r="Q144" s="145">
        <f t="shared" si="242"/>
        <v>0.1</v>
      </c>
      <c r="R144" s="147" t="s">
        <v>684</v>
      </c>
      <c r="S144" s="146">
        <v>0.41399999999999998</v>
      </c>
      <c r="T144" s="145">
        <f t="shared" si="243"/>
        <v>0.51</v>
      </c>
      <c r="U144" s="145">
        <f t="shared" si="244"/>
        <v>1.83</v>
      </c>
      <c r="V144" s="144"/>
      <c r="W144" s="144"/>
      <c r="X144" s="143">
        <f t="shared" si="245"/>
        <v>0.15</v>
      </c>
      <c r="Y144" s="143">
        <f t="shared" si="246"/>
        <v>0.22</v>
      </c>
      <c r="Z144" s="142">
        <f t="shared" si="247"/>
        <v>0.37</v>
      </c>
      <c r="AA144" s="138">
        <f t="shared" si="248"/>
        <v>2.2000000000000002</v>
      </c>
      <c r="AB144" s="141">
        <f t="shared" si="249"/>
        <v>0.1971</v>
      </c>
      <c r="AC144" s="140">
        <v>2.74</v>
      </c>
      <c r="AD144" s="139">
        <v>400</v>
      </c>
      <c r="AE144" s="138">
        <f t="shared" si="250"/>
        <v>1096</v>
      </c>
      <c r="AF144" s="138">
        <f t="shared" si="251"/>
        <v>880</v>
      </c>
    </row>
    <row r="145" spans="1:33" ht="35.1" customHeight="1">
      <c r="A145" s="279" t="s">
        <v>694</v>
      </c>
      <c r="B145" s="279" t="s">
        <v>693</v>
      </c>
      <c r="C145" s="279" t="s">
        <v>692</v>
      </c>
      <c r="D145" s="155" t="s">
        <v>691</v>
      </c>
      <c r="E145" s="282" t="s">
        <v>891</v>
      </c>
      <c r="F145" s="270" t="s">
        <v>930</v>
      </c>
      <c r="G145" s="270" t="s">
        <v>931</v>
      </c>
      <c r="H145" s="153"/>
      <c r="I145" s="153">
        <f t="shared" ref="I145:I150" si="252">I127</f>
        <v>4.1100000000000003</v>
      </c>
      <c r="J145" s="152">
        <v>30</v>
      </c>
      <c r="K145" s="152">
        <v>25</v>
      </c>
      <c r="L145" s="152">
        <v>14</v>
      </c>
      <c r="M145" s="151">
        <v>2</v>
      </c>
      <c r="N145" s="150">
        <f t="shared" ref="N145:N150" si="253">J145*K145*L145/1000000/M145</f>
        <v>5.3E-3</v>
      </c>
      <c r="O145" s="149">
        <f t="shared" ref="O145:O150" si="254">56/N145</f>
        <v>10566</v>
      </c>
      <c r="P145" s="148">
        <v>3500</v>
      </c>
      <c r="Q145" s="145">
        <f t="shared" ref="Q145:Q150" si="255">P145/O145</f>
        <v>0.33</v>
      </c>
      <c r="R145" s="147" t="s">
        <v>687</v>
      </c>
      <c r="S145" s="146">
        <v>0.41399999999999998</v>
      </c>
      <c r="T145" s="145">
        <f t="shared" ref="T145:T150" si="256">I145*S145</f>
        <v>1.7</v>
      </c>
      <c r="U145" s="145">
        <f t="shared" ref="U145:U150" si="257">T145+Q145+I145</f>
        <v>6.14</v>
      </c>
      <c r="V145" s="144"/>
      <c r="W145" s="144"/>
      <c r="X145" s="143">
        <f t="shared" ref="X145:X150" si="258">AC145*$X$10</f>
        <v>0.45</v>
      </c>
      <c r="Y145" s="143">
        <f t="shared" ref="Y145:Y150" si="259">AC145*$Y$10</f>
        <v>0.66</v>
      </c>
      <c r="Z145" s="142">
        <f t="shared" ref="Z145:Z150" si="260">SUM(V145:Y145)</f>
        <v>1.1100000000000001</v>
      </c>
      <c r="AA145" s="138">
        <f t="shared" ref="AA145:AA150" si="261">Z145+U145</f>
        <v>7.25</v>
      </c>
      <c r="AB145" s="141">
        <f t="shared" ref="AB145:AB150" si="262">(AC145-AA145)/AC145</f>
        <v>0.1159</v>
      </c>
      <c r="AC145" s="140">
        <v>8.1999999999999993</v>
      </c>
      <c r="AD145" s="139">
        <v>200</v>
      </c>
      <c r="AE145" s="138">
        <f t="shared" ref="AE145:AE150" si="263">AD145*AC145</f>
        <v>1640</v>
      </c>
      <c r="AF145" s="138">
        <f t="shared" ref="AF145:AF150" si="264">AD145*AA145</f>
        <v>1450</v>
      </c>
    </row>
    <row r="146" spans="1:33" ht="35.1" customHeight="1">
      <c r="A146" s="280"/>
      <c r="B146" s="280"/>
      <c r="C146" s="280"/>
      <c r="D146" s="155" t="s">
        <v>690</v>
      </c>
      <c r="E146" s="283"/>
      <c r="F146" s="270" t="s">
        <v>932</v>
      </c>
      <c r="G146" s="270" t="s">
        <v>933</v>
      </c>
      <c r="H146" s="153"/>
      <c r="I146" s="153">
        <f t="shared" si="252"/>
        <v>5.27</v>
      </c>
      <c r="J146" s="152">
        <v>30</v>
      </c>
      <c r="K146" s="152">
        <v>25</v>
      </c>
      <c r="L146" s="152">
        <v>16</v>
      </c>
      <c r="M146" s="151">
        <v>2</v>
      </c>
      <c r="N146" s="150">
        <f t="shared" si="253"/>
        <v>6.0000000000000001E-3</v>
      </c>
      <c r="O146" s="149">
        <f t="shared" si="254"/>
        <v>9333</v>
      </c>
      <c r="P146" s="148">
        <v>3500</v>
      </c>
      <c r="Q146" s="145">
        <f t="shared" si="255"/>
        <v>0.38</v>
      </c>
      <c r="R146" s="147" t="s">
        <v>687</v>
      </c>
      <c r="S146" s="146">
        <v>0.41399999999999998</v>
      </c>
      <c r="T146" s="145">
        <f t="shared" si="256"/>
        <v>2.1800000000000002</v>
      </c>
      <c r="U146" s="145">
        <f t="shared" si="257"/>
        <v>7.83</v>
      </c>
      <c r="V146" s="144"/>
      <c r="W146" s="144"/>
      <c r="X146" s="143">
        <f t="shared" si="258"/>
        <v>0.52</v>
      </c>
      <c r="Y146" s="143">
        <f t="shared" si="259"/>
        <v>0.75</v>
      </c>
      <c r="Z146" s="142">
        <f t="shared" si="260"/>
        <v>1.27</v>
      </c>
      <c r="AA146" s="138">
        <f t="shared" si="261"/>
        <v>9.1</v>
      </c>
      <c r="AB146" s="141">
        <f t="shared" si="262"/>
        <v>3.1899999999999998E-2</v>
      </c>
      <c r="AC146" s="140">
        <v>9.4</v>
      </c>
      <c r="AD146" s="139">
        <v>400</v>
      </c>
      <c r="AE146" s="138">
        <f t="shared" si="263"/>
        <v>3760</v>
      </c>
      <c r="AF146" s="138">
        <f t="shared" si="264"/>
        <v>3640</v>
      </c>
    </row>
    <row r="147" spans="1:33" ht="35.1" customHeight="1">
      <c r="A147" s="280"/>
      <c r="B147" s="280"/>
      <c r="C147" s="280"/>
      <c r="D147" s="155" t="s">
        <v>689</v>
      </c>
      <c r="E147" s="283"/>
      <c r="F147" s="270" t="s">
        <v>934</v>
      </c>
      <c r="G147" s="270" t="s">
        <v>935</v>
      </c>
      <c r="H147" s="153"/>
      <c r="I147" s="153">
        <f t="shared" si="252"/>
        <v>5.83</v>
      </c>
      <c r="J147" s="152">
        <v>30</v>
      </c>
      <c r="K147" s="152">
        <v>25</v>
      </c>
      <c r="L147" s="152">
        <v>18</v>
      </c>
      <c r="M147" s="151">
        <v>2</v>
      </c>
      <c r="N147" s="150">
        <f t="shared" si="253"/>
        <v>6.7999999999999996E-3</v>
      </c>
      <c r="O147" s="149">
        <f t="shared" si="254"/>
        <v>8235</v>
      </c>
      <c r="P147" s="148">
        <v>3500</v>
      </c>
      <c r="Q147" s="145">
        <f t="shared" si="255"/>
        <v>0.43</v>
      </c>
      <c r="R147" s="147" t="s">
        <v>687</v>
      </c>
      <c r="S147" s="146">
        <v>0.41399999999999998</v>
      </c>
      <c r="T147" s="145">
        <f t="shared" si="256"/>
        <v>2.41</v>
      </c>
      <c r="U147" s="145">
        <f t="shared" si="257"/>
        <v>8.67</v>
      </c>
      <c r="V147" s="144"/>
      <c r="W147" s="144"/>
      <c r="X147" s="143">
        <f t="shared" si="258"/>
        <v>0.59</v>
      </c>
      <c r="Y147" s="143">
        <f t="shared" si="259"/>
        <v>0.86</v>
      </c>
      <c r="Z147" s="142">
        <f t="shared" si="260"/>
        <v>1.45</v>
      </c>
      <c r="AA147" s="138">
        <f t="shared" si="261"/>
        <v>10.119999999999999</v>
      </c>
      <c r="AB147" s="141">
        <f t="shared" si="262"/>
        <v>5.4199999999999998E-2</v>
      </c>
      <c r="AC147" s="140">
        <v>10.7</v>
      </c>
      <c r="AD147" s="139">
        <v>700</v>
      </c>
      <c r="AE147" s="138">
        <f t="shared" si="263"/>
        <v>7490</v>
      </c>
      <c r="AF147" s="138">
        <f t="shared" si="264"/>
        <v>7084</v>
      </c>
    </row>
    <row r="148" spans="1:33" ht="35.1" customHeight="1">
      <c r="A148" s="280"/>
      <c r="B148" s="280"/>
      <c r="C148" s="280"/>
      <c r="D148" s="155" t="s">
        <v>688</v>
      </c>
      <c r="E148" s="283"/>
      <c r="F148" s="270" t="s">
        <v>936</v>
      </c>
      <c r="G148" s="270" t="s">
        <v>937</v>
      </c>
      <c r="H148" s="153"/>
      <c r="I148" s="153">
        <f t="shared" si="252"/>
        <v>6.8</v>
      </c>
      <c r="J148" s="152">
        <v>30</v>
      </c>
      <c r="K148" s="152">
        <v>25</v>
      </c>
      <c r="L148" s="152">
        <v>21</v>
      </c>
      <c r="M148" s="151">
        <v>2</v>
      </c>
      <c r="N148" s="150">
        <f t="shared" si="253"/>
        <v>7.9000000000000008E-3</v>
      </c>
      <c r="O148" s="149">
        <f t="shared" si="254"/>
        <v>7089</v>
      </c>
      <c r="P148" s="148">
        <v>3500</v>
      </c>
      <c r="Q148" s="145">
        <f t="shared" si="255"/>
        <v>0.49</v>
      </c>
      <c r="R148" s="147" t="s">
        <v>687</v>
      </c>
      <c r="S148" s="146">
        <v>0.41399999999999998</v>
      </c>
      <c r="T148" s="145">
        <f t="shared" si="256"/>
        <v>2.82</v>
      </c>
      <c r="U148" s="145">
        <f t="shared" si="257"/>
        <v>10.11</v>
      </c>
      <c r="V148" s="144"/>
      <c r="W148" s="144"/>
      <c r="X148" s="143">
        <f t="shared" si="258"/>
        <v>0.69</v>
      </c>
      <c r="Y148" s="143">
        <f t="shared" si="259"/>
        <v>1</v>
      </c>
      <c r="Z148" s="142">
        <f t="shared" si="260"/>
        <v>1.69</v>
      </c>
      <c r="AA148" s="138">
        <f t="shared" si="261"/>
        <v>11.8</v>
      </c>
      <c r="AB148" s="141">
        <f t="shared" si="262"/>
        <v>5.3699999999999998E-2</v>
      </c>
      <c r="AC148" s="140">
        <v>12.47</v>
      </c>
      <c r="AD148" s="139">
        <v>420</v>
      </c>
      <c r="AE148" s="138">
        <f t="shared" si="263"/>
        <v>5237.3999999999996</v>
      </c>
      <c r="AF148" s="138">
        <f t="shared" si="264"/>
        <v>4956</v>
      </c>
    </row>
    <row r="149" spans="1:33" ht="35.1" customHeight="1">
      <c r="A149" s="280"/>
      <c r="B149" s="280"/>
      <c r="C149" s="280"/>
      <c r="D149" s="155" t="s">
        <v>686</v>
      </c>
      <c r="E149" s="283"/>
      <c r="F149" s="270" t="s">
        <v>938</v>
      </c>
      <c r="G149" s="270" t="s">
        <v>939</v>
      </c>
      <c r="H149" s="153"/>
      <c r="I149" s="153">
        <f t="shared" si="252"/>
        <v>1.08</v>
      </c>
      <c r="J149" s="152">
        <v>25</v>
      </c>
      <c r="K149" s="152">
        <v>16</v>
      </c>
      <c r="L149" s="152">
        <v>14</v>
      </c>
      <c r="M149" s="151">
        <v>4</v>
      </c>
      <c r="N149" s="150">
        <f t="shared" si="253"/>
        <v>1.4E-3</v>
      </c>
      <c r="O149" s="149">
        <f t="shared" si="254"/>
        <v>40000</v>
      </c>
      <c r="P149" s="148">
        <v>3500</v>
      </c>
      <c r="Q149" s="145">
        <f t="shared" si="255"/>
        <v>0.09</v>
      </c>
      <c r="R149" s="147" t="s">
        <v>684</v>
      </c>
      <c r="S149" s="146">
        <v>0.41399999999999998</v>
      </c>
      <c r="T149" s="145">
        <f t="shared" si="256"/>
        <v>0.45</v>
      </c>
      <c r="U149" s="145">
        <f t="shared" si="257"/>
        <v>1.62</v>
      </c>
      <c r="V149" s="144"/>
      <c r="W149" s="144"/>
      <c r="X149" s="143">
        <f t="shared" si="258"/>
        <v>0.14000000000000001</v>
      </c>
      <c r="Y149" s="143">
        <f t="shared" si="259"/>
        <v>0.2</v>
      </c>
      <c r="Z149" s="142">
        <f t="shared" si="260"/>
        <v>0.34</v>
      </c>
      <c r="AA149" s="138">
        <f t="shared" si="261"/>
        <v>1.96</v>
      </c>
      <c r="AB149" s="141">
        <f t="shared" si="262"/>
        <v>0.20649999999999999</v>
      </c>
      <c r="AC149" s="140">
        <v>2.4700000000000002</v>
      </c>
      <c r="AD149" s="139">
        <v>600</v>
      </c>
      <c r="AE149" s="138">
        <f t="shared" si="263"/>
        <v>1482</v>
      </c>
      <c r="AF149" s="138">
        <f t="shared" si="264"/>
        <v>1176</v>
      </c>
    </row>
    <row r="150" spans="1:33" ht="35.1" customHeight="1">
      <c r="A150" s="281"/>
      <c r="B150" s="281"/>
      <c r="C150" s="281"/>
      <c r="D150" s="155" t="s">
        <v>685</v>
      </c>
      <c r="E150" s="284"/>
      <c r="F150" s="270" t="s">
        <v>940</v>
      </c>
      <c r="G150" s="270" t="s">
        <v>941</v>
      </c>
      <c r="H150" s="153"/>
      <c r="I150" s="153">
        <f t="shared" si="252"/>
        <v>1.22</v>
      </c>
      <c r="J150" s="152">
        <v>25</v>
      </c>
      <c r="K150" s="152">
        <v>16</v>
      </c>
      <c r="L150" s="152">
        <v>16</v>
      </c>
      <c r="M150" s="151">
        <v>4</v>
      </c>
      <c r="N150" s="150">
        <f t="shared" si="253"/>
        <v>1.6000000000000001E-3</v>
      </c>
      <c r="O150" s="149">
        <f t="shared" si="254"/>
        <v>35000</v>
      </c>
      <c r="P150" s="148">
        <v>3500</v>
      </c>
      <c r="Q150" s="145">
        <f t="shared" si="255"/>
        <v>0.1</v>
      </c>
      <c r="R150" s="147" t="s">
        <v>684</v>
      </c>
      <c r="S150" s="146">
        <v>0.41399999999999998</v>
      </c>
      <c r="T150" s="145">
        <f t="shared" si="256"/>
        <v>0.51</v>
      </c>
      <c r="U150" s="145">
        <f t="shared" si="257"/>
        <v>1.83</v>
      </c>
      <c r="V150" s="144"/>
      <c r="W150" s="144"/>
      <c r="X150" s="143">
        <f t="shared" si="258"/>
        <v>0.15</v>
      </c>
      <c r="Y150" s="143">
        <f t="shared" si="259"/>
        <v>0.22</v>
      </c>
      <c r="Z150" s="142">
        <f t="shared" si="260"/>
        <v>0.37</v>
      </c>
      <c r="AA150" s="138">
        <f t="shared" si="261"/>
        <v>2.2000000000000002</v>
      </c>
      <c r="AB150" s="141">
        <f t="shared" si="262"/>
        <v>0.1971</v>
      </c>
      <c r="AC150" s="140">
        <v>2.74</v>
      </c>
      <c r="AD150" s="139">
        <v>400</v>
      </c>
      <c r="AE150" s="138">
        <f t="shared" si="263"/>
        <v>1096</v>
      </c>
      <c r="AF150" s="138">
        <f t="shared" si="264"/>
        <v>880</v>
      </c>
    </row>
    <row r="151" spans="1:33" ht="35.1" customHeight="1">
      <c r="A151" s="279" t="s">
        <v>694</v>
      </c>
      <c r="B151" s="279" t="s">
        <v>693</v>
      </c>
      <c r="C151" s="279" t="s">
        <v>692</v>
      </c>
      <c r="D151" s="155" t="s">
        <v>691</v>
      </c>
      <c r="E151" s="285" t="s">
        <v>892</v>
      </c>
      <c r="F151" s="271" t="s">
        <v>954</v>
      </c>
      <c r="G151" s="271" t="s">
        <v>955</v>
      </c>
      <c r="H151" s="153"/>
      <c r="I151" s="153">
        <f t="shared" ref="I151:I156" si="265">I133</f>
        <v>4.1100000000000003</v>
      </c>
      <c r="J151" s="152">
        <v>30</v>
      </c>
      <c r="K151" s="152">
        <v>25</v>
      </c>
      <c r="L151" s="152">
        <v>14</v>
      </c>
      <c r="M151" s="151">
        <v>2</v>
      </c>
      <c r="N151" s="150">
        <f t="shared" ref="N151:N156" si="266">J151*K151*L151/1000000/M151</f>
        <v>5.3E-3</v>
      </c>
      <c r="O151" s="149">
        <f t="shared" ref="O151:O156" si="267">56/N151</f>
        <v>10566</v>
      </c>
      <c r="P151" s="148">
        <v>3500</v>
      </c>
      <c r="Q151" s="145">
        <f t="shared" ref="Q151:Q156" si="268">P151/O151</f>
        <v>0.33</v>
      </c>
      <c r="R151" s="147" t="s">
        <v>687</v>
      </c>
      <c r="S151" s="146">
        <v>0.41399999999999998</v>
      </c>
      <c r="T151" s="145">
        <f t="shared" ref="T151:T156" si="269">I151*S151</f>
        <v>1.7</v>
      </c>
      <c r="U151" s="145">
        <f t="shared" ref="U151:U156" si="270">T151+Q151+I151</f>
        <v>6.14</v>
      </c>
      <c r="V151" s="144"/>
      <c r="W151" s="144"/>
      <c r="X151" s="143">
        <f t="shared" ref="X151:X156" si="271">AC151*$X$10</f>
        <v>0.45</v>
      </c>
      <c r="Y151" s="143">
        <f t="shared" ref="Y151:Y156" si="272">AC151*$Y$10</f>
        <v>0.66</v>
      </c>
      <c r="Z151" s="142">
        <f t="shared" ref="Z151:Z156" si="273">SUM(V151:Y151)</f>
        <v>1.1100000000000001</v>
      </c>
      <c r="AA151" s="138">
        <f t="shared" ref="AA151:AA156" si="274">Z151+U151</f>
        <v>7.25</v>
      </c>
      <c r="AB151" s="141">
        <f t="shared" ref="AB151:AB156" si="275">(AC151-AA151)/AC151</f>
        <v>0.1159</v>
      </c>
      <c r="AC151" s="140">
        <v>8.1999999999999993</v>
      </c>
      <c r="AD151" s="139">
        <v>200</v>
      </c>
      <c r="AE151" s="138">
        <f t="shared" ref="AE151:AE156" si="276">AD151*AC151</f>
        <v>1640</v>
      </c>
      <c r="AF151" s="138">
        <f t="shared" ref="AF151:AF156" si="277">AD151*AA151</f>
        <v>1450</v>
      </c>
    </row>
    <row r="152" spans="1:33" ht="35.1" customHeight="1">
      <c r="A152" s="280"/>
      <c r="B152" s="280"/>
      <c r="C152" s="280"/>
      <c r="D152" s="155" t="s">
        <v>690</v>
      </c>
      <c r="E152" s="285"/>
      <c r="F152" s="271" t="s">
        <v>956</v>
      </c>
      <c r="G152" s="271" t="s">
        <v>957</v>
      </c>
      <c r="H152" s="153"/>
      <c r="I152" s="153">
        <f t="shared" si="265"/>
        <v>5.27</v>
      </c>
      <c r="J152" s="152">
        <v>30</v>
      </c>
      <c r="K152" s="152">
        <v>25</v>
      </c>
      <c r="L152" s="152">
        <v>16</v>
      </c>
      <c r="M152" s="151">
        <v>2</v>
      </c>
      <c r="N152" s="150">
        <f t="shared" si="266"/>
        <v>6.0000000000000001E-3</v>
      </c>
      <c r="O152" s="149">
        <f t="shared" si="267"/>
        <v>9333</v>
      </c>
      <c r="P152" s="148">
        <v>3500</v>
      </c>
      <c r="Q152" s="145">
        <f t="shared" si="268"/>
        <v>0.38</v>
      </c>
      <c r="R152" s="147" t="s">
        <v>687</v>
      </c>
      <c r="S152" s="146">
        <v>0.41399999999999998</v>
      </c>
      <c r="T152" s="145">
        <f t="shared" si="269"/>
        <v>2.1800000000000002</v>
      </c>
      <c r="U152" s="145">
        <f t="shared" si="270"/>
        <v>7.83</v>
      </c>
      <c r="V152" s="144"/>
      <c r="W152" s="144"/>
      <c r="X152" s="143">
        <f t="shared" si="271"/>
        <v>0.52</v>
      </c>
      <c r="Y152" s="143">
        <f t="shared" si="272"/>
        <v>0.75</v>
      </c>
      <c r="Z152" s="142">
        <f t="shared" si="273"/>
        <v>1.27</v>
      </c>
      <c r="AA152" s="138">
        <f t="shared" si="274"/>
        <v>9.1</v>
      </c>
      <c r="AB152" s="141">
        <f t="shared" si="275"/>
        <v>3.1899999999999998E-2</v>
      </c>
      <c r="AC152" s="140">
        <v>9.4</v>
      </c>
      <c r="AD152" s="139">
        <v>400</v>
      </c>
      <c r="AE152" s="138">
        <f t="shared" si="276"/>
        <v>3760</v>
      </c>
      <c r="AF152" s="138">
        <f t="shared" si="277"/>
        <v>3640</v>
      </c>
    </row>
    <row r="153" spans="1:33" ht="35.1" customHeight="1">
      <c r="A153" s="280"/>
      <c r="B153" s="280"/>
      <c r="C153" s="280"/>
      <c r="D153" s="155" t="s">
        <v>689</v>
      </c>
      <c r="E153" s="285"/>
      <c r="F153" s="271" t="s">
        <v>958</v>
      </c>
      <c r="G153" s="271" t="s">
        <v>959</v>
      </c>
      <c r="H153" s="153"/>
      <c r="I153" s="153">
        <f t="shared" si="265"/>
        <v>5.83</v>
      </c>
      <c r="J153" s="152">
        <v>30</v>
      </c>
      <c r="K153" s="152">
        <v>25</v>
      </c>
      <c r="L153" s="152">
        <v>18</v>
      </c>
      <c r="M153" s="151">
        <v>2</v>
      </c>
      <c r="N153" s="150">
        <f t="shared" si="266"/>
        <v>6.7999999999999996E-3</v>
      </c>
      <c r="O153" s="149">
        <f t="shared" si="267"/>
        <v>8235</v>
      </c>
      <c r="P153" s="148">
        <v>3500</v>
      </c>
      <c r="Q153" s="145">
        <f t="shared" si="268"/>
        <v>0.43</v>
      </c>
      <c r="R153" s="147" t="s">
        <v>687</v>
      </c>
      <c r="S153" s="146">
        <v>0.41399999999999998</v>
      </c>
      <c r="T153" s="145">
        <f t="shared" si="269"/>
        <v>2.41</v>
      </c>
      <c r="U153" s="145">
        <f t="shared" si="270"/>
        <v>8.67</v>
      </c>
      <c r="V153" s="144"/>
      <c r="W153" s="144"/>
      <c r="X153" s="143">
        <f t="shared" si="271"/>
        <v>0.59</v>
      </c>
      <c r="Y153" s="143">
        <f t="shared" si="272"/>
        <v>0.86</v>
      </c>
      <c r="Z153" s="142">
        <f t="shared" si="273"/>
        <v>1.45</v>
      </c>
      <c r="AA153" s="138">
        <f t="shared" si="274"/>
        <v>10.119999999999999</v>
      </c>
      <c r="AB153" s="141">
        <f t="shared" si="275"/>
        <v>5.4199999999999998E-2</v>
      </c>
      <c r="AC153" s="140">
        <v>10.7</v>
      </c>
      <c r="AD153" s="139">
        <v>700</v>
      </c>
      <c r="AE153" s="138">
        <f t="shared" si="276"/>
        <v>7490</v>
      </c>
      <c r="AF153" s="138">
        <f t="shared" si="277"/>
        <v>7084</v>
      </c>
    </row>
    <row r="154" spans="1:33" ht="35.1" customHeight="1">
      <c r="A154" s="280"/>
      <c r="B154" s="280"/>
      <c r="C154" s="280"/>
      <c r="D154" s="155" t="s">
        <v>688</v>
      </c>
      <c r="E154" s="285"/>
      <c r="F154" s="271" t="s">
        <v>960</v>
      </c>
      <c r="G154" s="271" t="s">
        <v>961</v>
      </c>
      <c r="H154" s="153"/>
      <c r="I154" s="153">
        <f t="shared" si="265"/>
        <v>6.8</v>
      </c>
      <c r="J154" s="152">
        <v>30</v>
      </c>
      <c r="K154" s="152">
        <v>25</v>
      </c>
      <c r="L154" s="152">
        <v>21</v>
      </c>
      <c r="M154" s="151">
        <v>2</v>
      </c>
      <c r="N154" s="150">
        <f t="shared" si="266"/>
        <v>7.9000000000000008E-3</v>
      </c>
      <c r="O154" s="149">
        <f t="shared" si="267"/>
        <v>7089</v>
      </c>
      <c r="P154" s="148">
        <v>3500</v>
      </c>
      <c r="Q154" s="145">
        <f t="shared" si="268"/>
        <v>0.49</v>
      </c>
      <c r="R154" s="147" t="s">
        <v>687</v>
      </c>
      <c r="S154" s="146">
        <v>0.41399999999999998</v>
      </c>
      <c r="T154" s="145">
        <f t="shared" si="269"/>
        <v>2.82</v>
      </c>
      <c r="U154" s="145">
        <f t="shared" si="270"/>
        <v>10.11</v>
      </c>
      <c r="V154" s="144"/>
      <c r="W154" s="144"/>
      <c r="X154" s="143">
        <f t="shared" si="271"/>
        <v>0.69</v>
      </c>
      <c r="Y154" s="143">
        <f t="shared" si="272"/>
        <v>1</v>
      </c>
      <c r="Z154" s="142">
        <f t="shared" si="273"/>
        <v>1.69</v>
      </c>
      <c r="AA154" s="138">
        <f t="shared" si="274"/>
        <v>11.8</v>
      </c>
      <c r="AB154" s="141">
        <f t="shared" si="275"/>
        <v>5.3699999999999998E-2</v>
      </c>
      <c r="AC154" s="140">
        <v>12.47</v>
      </c>
      <c r="AD154" s="139">
        <v>420</v>
      </c>
      <c r="AE154" s="138">
        <f t="shared" si="276"/>
        <v>5237.3999999999996</v>
      </c>
      <c r="AF154" s="138">
        <f t="shared" si="277"/>
        <v>4956</v>
      </c>
    </row>
    <row r="155" spans="1:33" ht="35.1" customHeight="1">
      <c r="A155" s="280"/>
      <c r="B155" s="280"/>
      <c r="C155" s="280"/>
      <c r="D155" s="155" t="s">
        <v>686</v>
      </c>
      <c r="E155" s="285"/>
      <c r="F155" s="271" t="s">
        <v>962</v>
      </c>
      <c r="G155" s="271" t="s">
        <v>963</v>
      </c>
      <c r="H155" s="153"/>
      <c r="I155" s="153">
        <f t="shared" si="265"/>
        <v>1.08</v>
      </c>
      <c r="J155" s="152">
        <v>25</v>
      </c>
      <c r="K155" s="152">
        <v>16</v>
      </c>
      <c r="L155" s="152">
        <v>14</v>
      </c>
      <c r="M155" s="151">
        <v>4</v>
      </c>
      <c r="N155" s="150">
        <f t="shared" si="266"/>
        <v>1.4E-3</v>
      </c>
      <c r="O155" s="149">
        <f t="shared" si="267"/>
        <v>40000</v>
      </c>
      <c r="P155" s="148">
        <v>3500</v>
      </c>
      <c r="Q155" s="145">
        <f t="shared" si="268"/>
        <v>0.09</v>
      </c>
      <c r="R155" s="147" t="s">
        <v>684</v>
      </c>
      <c r="S155" s="146">
        <v>0.41399999999999998</v>
      </c>
      <c r="T155" s="145">
        <f t="shared" si="269"/>
        <v>0.45</v>
      </c>
      <c r="U155" s="145">
        <f t="shared" si="270"/>
        <v>1.62</v>
      </c>
      <c r="V155" s="144"/>
      <c r="W155" s="144"/>
      <c r="X155" s="143">
        <f t="shared" si="271"/>
        <v>0.14000000000000001</v>
      </c>
      <c r="Y155" s="143">
        <f t="shared" si="272"/>
        <v>0.2</v>
      </c>
      <c r="Z155" s="142">
        <f t="shared" si="273"/>
        <v>0.34</v>
      </c>
      <c r="AA155" s="138">
        <f t="shared" si="274"/>
        <v>1.96</v>
      </c>
      <c r="AB155" s="141">
        <f t="shared" si="275"/>
        <v>0.20649999999999999</v>
      </c>
      <c r="AC155" s="140">
        <v>2.4700000000000002</v>
      </c>
      <c r="AD155" s="139">
        <v>600</v>
      </c>
      <c r="AE155" s="138">
        <f t="shared" si="276"/>
        <v>1482</v>
      </c>
      <c r="AF155" s="138">
        <f t="shared" si="277"/>
        <v>1176</v>
      </c>
    </row>
    <row r="156" spans="1:33" ht="35.1" customHeight="1">
      <c r="A156" s="281"/>
      <c r="B156" s="281"/>
      <c r="C156" s="281"/>
      <c r="D156" s="155" t="s">
        <v>685</v>
      </c>
      <c r="E156" s="285"/>
      <c r="F156" s="271" t="s">
        <v>964</v>
      </c>
      <c r="G156" s="271" t="s">
        <v>965</v>
      </c>
      <c r="H156" s="153"/>
      <c r="I156" s="153">
        <f t="shared" si="265"/>
        <v>1.22</v>
      </c>
      <c r="J156" s="152">
        <v>25</v>
      </c>
      <c r="K156" s="152">
        <v>16</v>
      </c>
      <c r="L156" s="152">
        <v>16</v>
      </c>
      <c r="M156" s="151">
        <v>4</v>
      </c>
      <c r="N156" s="150">
        <f t="shared" si="266"/>
        <v>1.6000000000000001E-3</v>
      </c>
      <c r="O156" s="149">
        <f t="shared" si="267"/>
        <v>35000</v>
      </c>
      <c r="P156" s="148">
        <v>3500</v>
      </c>
      <c r="Q156" s="145">
        <f t="shared" si="268"/>
        <v>0.1</v>
      </c>
      <c r="R156" s="147" t="s">
        <v>684</v>
      </c>
      <c r="S156" s="146">
        <v>0.41399999999999998</v>
      </c>
      <c r="T156" s="145">
        <f t="shared" si="269"/>
        <v>0.51</v>
      </c>
      <c r="U156" s="145">
        <f t="shared" si="270"/>
        <v>1.83</v>
      </c>
      <c r="V156" s="144"/>
      <c r="W156" s="144"/>
      <c r="X156" s="143">
        <f t="shared" si="271"/>
        <v>0.15</v>
      </c>
      <c r="Y156" s="143">
        <f t="shared" si="272"/>
        <v>0.22</v>
      </c>
      <c r="Z156" s="142">
        <f t="shared" si="273"/>
        <v>0.37</v>
      </c>
      <c r="AA156" s="138">
        <f t="shared" si="274"/>
        <v>2.2000000000000002</v>
      </c>
      <c r="AB156" s="141">
        <f t="shared" si="275"/>
        <v>0.1971</v>
      </c>
      <c r="AC156" s="140">
        <v>2.74</v>
      </c>
      <c r="AD156" s="139">
        <v>400</v>
      </c>
      <c r="AE156" s="138">
        <f t="shared" si="276"/>
        <v>1096</v>
      </c>
      <c r="AF156" s="138">
        <f t="shared" si="277"/>
        <v>880</v>
      </c>
    </row>
    <row r="157" spans="1:33">
      <c r="AD157" s="136">
        <f>SUM(AD127:AD156)</f>
        <v>13600</v>
      </c>
      <c r="AE157" s="137">
        <f>SUM(AE127:AE156)</f>
        <v>103527</v>
      </c>
      <c r="AF157" s="137">
        <f>SUM(AF127:AF156)</f>
        <v>95930</v>
      </c>
      <c r="AG157" s="135">
        <f>(AE157-AF157)/AE157</f>
        <v>7.2999999999999995E-2</v>
      </c>
    </row>
    <row r="158" spans="1:33">
      <c r="A158" s="128" t="s">
        <v>984</v>
      </c>
      <c r="AD158" s="136">
        <f>AD43+AD70+AD91+AD124+AD157</f>
        <v>67330</v>
      </c>
      <c r="AE158" s="129">
        <f>AE43+AE70+AE91+AE124+AE157</f>
        <v>517099.21</v>
      </c>
      <c r="AF158" s="129">
        <f>AF43+AF70+AF91+AF124+AF157</f>
        <v>497047.6</v>
      </c>
      <c r="AG158" s="135">
        <f>(AE158-AF158)/AE158</f>
        <v>3.9E-2</v>
      </c>
    </row>
    <row r="159" spans="1:33">
      <c r="A159" s="277" t="s">
        <v>987</v>
      </c>
    </row>
    <row r="160" spans="1:33" ht="16.5">
      <c r="A160" s="278" t="s">
        <v>985</v>
      </c>
    </row>
    <row r="161" spans="1:1">
      <c r="A161" s="128" t="s">
        <v>986</v>
      </c>
    </row>
  </sheetData>
  <protectedRanges>
    <protectedRange password="F78C" sqref="EL4 EE4:EF7 EG5:EH7 EI5:EK5 EI6:EI7 EK6:EL7" name="区域1"/>
  </protectedRanges>
  <mergeCells count="136">
    <mergeCell ref="C8:C10"/>
    <mergeCell ref="D8:D10"/>
    <mergeCell ref="AC8:AC10"/>
    <mergeCell ref="S9:S10"/>
    <mergeCell ref="R9:R10"/>
    <mergeCell ref="R8:T8"/>
    <mergeCell ref="U8:U10"/>
    <mergeCell ref="M9:M10"/>
    <mergeCell ref="H8:H10"/>
    <mergeCell ref="E8:E10"/>
    <mergeCell ref="O9:O10"/>
    <mergeCell ref="P9:P10"/>
    <mergeCell ref="Q9:Q10"/>
    <mergeCell ref="Z8:Z10"/>
    <mergeCell ref="AA8:AA10"/>
    <mergeCell ref="AB8:AB10"/>
    <mergeCell ref="T9:T10"/>
    <mergeCell ref="G8:G10"/>
    <mergeCell ref="AF8:AF10"/>
    <mergeCell ref="AE8:AE10"/>
    <mergeCell ref="AD8:AD10"/>
    <mergeCell ref="K6:L6"/>
    <mergeCell ref="M6:N6"/>
    <mergeCell ref="I4:J4"/>
    <mergeCell ref="K4:L4"/>
    <mergeCell ref="M4:N4"/>
    <mergeCell ref="I5:J5"/>
    <mergeCell ref="K5:L5"/>
    <mergeCell ref="M5:N5"/>
    <mergeCell ref="E2:H2"/>
    <mergeCell ref="E4:H4"/>
    <mergeCell ref="E6:H6"/>
    <mergeCell ref="E5:H5"/>
    <mergeCell ref="E3:H3"/>
    <mergeCell ref="I2:J2"/>
    <mergeCell ref="K2:L2"/>
    <mergeCell ref="M2:N2"/>
    <mergeCell ref="I3:J3"/>
    <mergeCell ref="K3:L3"/>
    <mergeCell ref="M3:N3"/>
    <mergeCell ref="F8:F10"/>
    <mergeCell ref="I6:J6"/>
    <mergeCell ref="A31:A36"/>
    <mergeCell ref="B31:B36"/>
    <mergeCell ref="C31:C36"/>
    <mergeCell ref="E19:E24"/>
    <mergeCell ref="E31:E36"/>
    <mergeCell ref="A19:A24"/>
    <mergeCell ref="B19:B24"/>
    <mergeCell ref="C19:C24"/>
    <mergeCell ref="C25:C30"/>
    <mergeCell ref="A25:A30"/>
    <mergeCell ref="B25:B30"/>
    <mergeCell ref="E25:E30"/>
    <mergeCell ref="E13:E18"/>
    <mergeCell ref="A8:A10"/>
    <mergeCell ref="B8:B10"/>
    <mergeCell ref="A13:A18"/>
    <mergeCell ref="B13:B18"/>
    <mergeCell ref="C13:C18"/>
    <mergeCell ref="I8:I10"/>
    <mergeCell ref="J8:Q8"/>
    <mergeCell ref="J9:L9"/>
    <mergeCell ref="N9:N10"/>
    <mergeCell ref="A46:A51"/>
    <mergeCell ref="B46:B51"/>
    <mergeCell ref="C46:C51"/>
    <mergeCell ref="E46:E51"/>
    <mergeCell ref="A52:A57"/>
    <mergeCell ref="B52:B57"/>
    <mergeCell ref="C52:C57"/>
    <mergeCell ref="E52:E57"/>
    <mergeCell ref="A37:A42"/>
    <mergeCell ref="B37:B42"/>
    <mergeCell ref="C37:C42"/>
    <mergeCell ref="E37:E42"/>
    <mergeCell ref="A94:A99"/>
    <mergeCell ref="B94:B99"/>
    <mergeCell ref="C94:C99"/>
    <mergeCell ref="E94:E99"/>
    <mergeCell ref="A58:A63"/>
    <mergeCell ref="B58:B63"/>
    <mergeCell ref="C58:C63"/>
    <mergeCell ref="E58:E63"/>
    <mergeCell ref="A64:A69"/>
    <mergeCell ref="B64:B69"/>
    <mergeCell ref="C64:C69"/>
    <mergeCell ref="E64:E69"/>
    <mergeCell ref="A112:A117"/>
    <mergeCell ref="B112:B117"/>
    <mergeCell ref="C112:C117"/>
    <mergeCell ref="E112:E117"/>
    <mergeCell ref="A73:A78"/>
    <mergeCell ref="B73:B78"/>
    <mergeCell ref="C73:C78"/>
    <mergeCell ref="E73:E78"/>
    <mergeCell ref="A79:A84"/>
    <mergeCell ref="B79:B84"/>
    <mergeCell ref="A100:A105"/>
    <mergeCell ref="B100:B105"/>
    <mergeCell ref="C100:C105"/>
    <mergeCell ref="E100:E105"/>
    <mergeCell ref="A106:A111"/>
    <mergeCell ref="B106:B111"/>
    <mergeCell ref="C106:C111"/>
    <mergeCell ref="E106:E111"/>
    <mergeCell ref="C79:C84"/>
    <mergeCell ref="E79:E84"/>
    <mergeCell ref="A85:A90"/>
    <mergeCell ref="B85:B90"/>
    <mergeCell ref="C85:C90"/>
    <mergeCell ref="E85:E90"/>
    <mergeCell ref="A118:A123"/>
    <mergeCell ref="B118:B123"/>
    <mergeCell ref="C118:C123"/>
    <mergeCell ref="E118:E123"/>
    <mergeCell ref="A127:A132"/>
    <mergeCell ref="B127:B132"/>
    <mergeCell ref="C127:C132"/>
    <mergeCell ref="E127:E132"/>
    <mergeCell ref="A133:A138"/>
    <mergeCell ref="B133:B138"/>
    <mergeCell ref="C133:C138"/>
    <mergeCell ref="E133:E138"/>
    <mergeCell ref="A145:A150"/>
    <mergeCell ref="B145:B150"/>
    <mergeCell ref="C145:C150"/>
    <mergeCell ref="E145:E150"/>
    <mergeCell ref="A151:A156"/>
    <mergeCell ref="B151:B156"/>
    <mergeCell ref="C151:C156"/>
    <mergeCell ref="E151:E156"/>
    <mergeCell ref="A139:A144"/>
    <mergeCell ref="B139:B144"/>
    <mergeCell ref="C139:C144"/>
    <mergeCell ref="E139:E144"/>
  </mergeCells>
  <phoneticPr fontId="24" type="noConversion"/>
  <dataValidations count="11">
    <dataValidation type="list" allowBlank="1" showInputMessage="1" showErrorMessage="1" sqref="D2" xr:uid="{00000000-0002-0000-0000-00000A000000}">
      <formula1>$DP$2:$ED$2</formula1>
    </dataValidation>
    <dataValidation type="list" allowBlank="1" showInputMessage="1" showErrorMessage="1" sqref="I6:J7" xr:uid="{00000000-0002-0000-0000-000009000000}">
      <formula1>$EE$3:$GC$3</formula1>
    </dataValidation>
    <dataValidation type="list" allowBlank="1" showInputMessage="1" showErrorMessage="1" sqref="B4" xr:uid="{00000000-0002-0000-0000-000008000000}">
      <formula1>$EH$4:$FV$4</formula1>
    </dataValidation>
    <dataValidation type="list" allowBlank="1" showInputMessage="1" showErrorMessage="1" sqref="B5" xr:uid="{00000000-0002-0000-0000-000007000000}">
      <formula1>$EN$5:$EO$5</formula1>
    </dataValidation>
    <dataValidation type="list" allowBlank="1" showInputMessage="1" showErrorMessage="1" sqref="D4" xr:uid="{00000000-0002-0000-0000-000006000000}">
      <formula1>$P$2:$P$5</formula1>
    </dataValidation>
    <dataValidation type="list" allowBlank="1" showInputMessage="1" showErrorMessage="1" sqref="I5:J5" xr:uid="{00000000-0002-0000-0000-000005000000}">
      <formula1>$EE$2:$GE$2</formula1>
    </dataValidation>
    <dataValidation type="list" allowBlank="1" showInputMessage="1" showErrorMessage="1" sqref="I2:J2" xr:uid="{00000000-0002-0000-0000-000004000000}">
      <formula1>$EE$4:$EF$4</formula1>
    </dataValidation>
    <dataValidation type="list" allowBlank="1" showInputMessage="1" showErrorMessage="1" sqref="M5 B6:B7" xr:uid="{00000000-0002-0000-0000-000003000000}">
      <formula1>$EJ$5:$EK$5</formula1>
    </dataValidation>
    <dataValidation type="list" allowBlank="1" showInputMessage="1" showErrorMessage="1" sqref="M4:N4" xr:uid="{00000000-0002-0000-0000-000002000000}">
      <formula1>$EL$5:$EM$5</formula1>
    </dataValidation>
    <dataValidation type="list" allowBlank="1" showInputMessage="1" showErrorMessage="1" sqref="I4:J4" xr:uid="{00000000-0002-0000-0000-000001000000}">
      <formula1>$EE$6:$EL$6</formula1>
    </dataValidation>
    <dataValidation type="list" allowBlank="1" showInputMessage="1" showErrorMessage="1" sqref="I3:J3" xr:uid="{00000000-0002-0000-0000-000000000000}">
      <formula1>$EE$5:$EH$5</formula1>
    </dataValidation>
  </dataValidation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FFF5A-A042-498D-B3C4-BF5F8D2BB4DE}">
  <sheetPr>
    <tabColor rgb="FFFFFF00"/>
  </sheetPr>
  <dimension ref="A1:K296"/>
  <sheetViews>
    <sheetView workbookViewId="0">
      <selection activeCell="E10" sqref="E10"/>
    </sheetView>
  </sheetViews>
  <sheetFormatPr defaultRowHeight="15"/>
  <cols>
    <col min="1" max="1" width="19" customWidth="1"/>
    <col min="2" max="2" width="36.42578125" customWidth="1"/>
    <col min="3" max="3" width="30.42578125" customWidth="1"/>
    <col min="4" max="4" width="20.5703125" customWidth="1"/>
    <col min="5" max="5" width="30.85546875" customWidth="1"/>
    <col min="6" max="7" width="24.85546875" customWidth="1"/>
    <col min="8" max="8" width="21" customWidth="1"/>
    <col min="9" max="9" width="17.7109375" customWidth="1"/>
    <col min="10" max="11" width="14.28515625" customWidth="1"/>
  </cols>
  <sheetData>
    <row r="1" spans="1:11" ht="30">
      <c r="A1" s="44" t="s">
        <v>118</v>
      </c>
      <c r="B1" s="45" t="s">
        <v>119</v>
      </c>
      <c r="C1" s="46" t="s">
        <v>41</v>
      </c>
      <c r="D1" s="70" t="s">
        <v>3</v>
      </c>
      <c r="E1" s="38" t="s">
        <v>20</v>
      </c>
      <c r="F1" s="38" t="s">
        <v>417</v>
      </c>
      <c r="G1" s="38" t="s">
        <v>71</v>
      </c>
      <c r="H1" s="38" t="s">
        <v>52</v>
      </c>
      <c r="I1" s="38" t="s">
        <v>478</v>
      </c>
      <c r="J1" s="38" t="s">
        <v>469</v>
      </c>
      <c r="K1" s="38" t="s">
        <v>53</v>
      </c>
    </row>
    <row r="2" spans="1:11">
      <c r="A2" s="40" t="s">
        <v>120</v>
      </c>
      <c r="B2" s="40" t="s">
        <v>79</v>
      </c>
      <c r="C2" s="40" t="s">
        <v>106</v>
      </c>
      <c r="F2" s="3" t="s">
        <v>658</v>
      </c>
      <c r="G2" t="s">
        <v>587</v>
      </c>
      <c r="I2" s="3"/>
      <c r="K2" s="3" t="s">
        <v>420</v>
      </c>
    </row>
    <row r="3" spans="1:11">
      <c r="A3" s="40" t="s">
        <v>115</v>
      </c>
      <c r="B3" s="40" t="s">
        <v>80</v>
      </c>
      <c r="C3" s="40" t="s">
        <v>121</v>
      </c>
      <c r="D3" t="s">
        <v>161</v>
      </c>
      <c r="E3" t="s">
        <v>157</v>
      </c>
      <c r="F3" s="3" t="s">
        <v>659</v>
      </c>
      <c r="G3" t="s">
        <v>586</v>
      </c>
      <c r="H3" t="s">
        <v>564</v>
      </c>
      <c r="I3" t="s">
        <v>479</v>
      </c>
      <c r="J3" t="s">
        <v>574</v>
      </c>
      <c r="K3" t="s">
        <v>593</v>
      </c>
    </row>
    <row r="4" spans="1:11">
      <c r="A4" s="40" t="s">
        <v>514</v>
      </c>
      <c r="B4" s="40" t="s">
        <v>514</v>
      </c>
      <c r="C4" s="40" t="s">
        <v>121</v>
      </c>
      <c r="D4" t="s">
        <v>158</v>
      </c>
      <c r="E4" t="s">
        <v>156</v>
      </c>
      <c r="F4" s="3" t="s">
        <v>660</v>
      </c>
      <c r="G4" t="s">
        <v>98</v>
      </c>
      <c r="H4" t="s">
        <v>565</v>
      </c>
      <c r="I4" t="s">
        <v>480</v>
      </c>
      <c r="J4" t="s">
        <v>477</v>
      </c>
      <c r="K4" t="s">
        <v>416</v>
      </c>
    </row>
    <row r="5" spans="1:11">
      <c r="A5" s="40" t="s">
        <v>122</v>
      </c>
      <c r="B5" s="40" t="s">
        <v>81</v>
      </c>
      <c r="C5" s="40" t="s">
        <v>107</v>
      </c>
      <c r="D5" s="3" t="s">
        <v>162</v>
      </c>
      <c r="E5" t="s">
        <v>463</v>
      </c>
      <c r="F5" s="3" t="s">
        <v>661</v>
      </c>
      <c r="G5" t="s">
        <v>582</v>
      </c>
      <c r="H5" t="s">
        <v>566</v>
      </c>
      <c r="I5" t="s">
        <v>590</v>
      </c>
      <c r="J5" t="s">
        <v>575</v>
      </c>
      <c r="K5" t="s">
        <v>499</v>
      </c>
    </row>
    <row r="6" spans="1:11">
      <c r="A6" s="40" t="s">
        <v>515</v>
      </c>
      <c r="B6" s="40" t="s">
        <v>516</v>
      </c>
      <c r="C6" s="40" t="s">
        <v>517</v>
      </c>
      <c r="D6" s="3" t="s">
        <v>163</v>
      </c>
      <c r="E6" t="s">
        <v>509</v>
      </c>
      <c r="F6" s="3" t="s">
        <v>662</v>
      </c>
      <c r="G6" t="s">
        <v>583</v>
      </c>
      <c r="H6" t="s">
        <v>567</v>
      </c>
      <c r="I6" t="s">
        <v>481</v>
      </c>
      <c r="J6" t="s">
        <v>576</v>
      </c>
      <c r="K6" t="s">
        <v>415</v>
      </c>
    </row>
    <row r="7" spans="1:11">
      <c r="A7" s="40" t="s">
        <v>123</v>
      </c>
      <c r="B7" s="40" t="s">
        <v>82</v>
      </c>
      <c r="C7" s="40" t="s">
        <v>82</v>
      </c>
      <c r="D7" t="s">
        <v>164</v>
      </c>
      <c r="E7" t="s">
        <v>155</v>
      </c>
      <c r="F7" s="3" t="s">
        <v>663</v>
      </c>
      <c r="G7" t="s">
        <v>584</v>
      </c>
      <c r="H7" t="s">
        <v>412</v>
      </c>
      <c r="I7" t="s">
        <v>482</v>
      </c>
      <c r="J7" t="s">
        <v>577</v>
      </c>
      <c r="K7" t="s">
        <v>594</v>
      </c>
    </row>
    <row r="8" spans="1:11">
      <c r="A8" s="40" t="s">
        <v>518</v>
      </c>
      <c r="B8" s="40" t="s">
        <v>519</v>
      </c>
      <c r="C8" s="40" t="s">
        <v>520</v>
      </c>
      <c r="D8" t="s">
        <v>341</v>
      </c>
      <c r="E8" t="s">
        <v>154</v>
      </c>
      <c r="F8" s="3" t="s">
        <v>664</v>
      </c>
      <c r="G8" s="3" t="s">
        <v>585</v>
      </c>
      <c r="H8" t="s">
        <v>413</v>
      </c>
      <c r="I8" t="s">
        <v>483</v>
      </c>
      <c r="J8" t="s">
        <v>476</v>
      </c>
      <c r="K8" t="s">
        <v>595</v>
      </c>
    </row>
    <row r="9" spans="1:11">
      <c r="A9" s="40" t="s">
        <v>521</v>
      </c>
      <c r="B9" s="40" t="s">
        <v>522</v>
      </c>
      <c r="C9" s="40" t="s">
        <v>523</v>
      </c>
      <c r="D9" t="s">
        <v>165</v>
      </c>
      <c r="E9" t="s">
        <v>153</v>
      </c>
      <c r="F9" s="3" t="s">
        <v>665</v>
      </c>
      <c r="G9" t="s">
        <v>588</v>
      </c>
      <c r="H9" t="s">
        <v>414</v>
      </c>
      <c r="I9" t="s">
        <v>591</v>
      </c>
      <c r="J9" t="s">
        <v>474</v>
      </c>
      <c r="K9" t="s">
        <v>596</v>
      </c>
    </row>
    <row r="10" spans="1:11">
      <c r="A10" s="40" t="s">
        <v>524</v>
      </c>
      <c r="B10" s="40" t="s">
        <v>525</v>
      </c>
      <c r="C10" s="40" t="s">
        <v>526</v>
      </c>
      <c r="D10" t="s">
        <v>342</v>
      </c>
      <c r="E10" t="s">
        <v>152</v>
      </c>
      <c r="F10" s="3" t="s">
        <v>666</v>
      </c>
      <c r="G10" t="s">
        <v>589</v>
      </c>
      <c r="H10" t="s">
        <v>568</v>
      </c>
      <c r="I10" t="s">
        <v>592</v>
      </c>
      <c r="J10" t="s">
        <v>473</v>
      </c>
      <c r="K10" t="s">
        <v>500</v>
      </c>
    </row>
    <row r="11" spans="1:11">
      <c r="A11" s="40" t="s">
        <v>124</v>
      </c>
      <c r="B11" s="40" t="s">
        <v>83</v>
      </c>
      <c r="C11" s="40" t="s">
        <v>108</v>
      </c>
      <c r="D11" t="s">
        <v>166</v>
      </c>
      <c r="E11" t="s">
        <v>151</v>
      </c>
      <c r="H11" t="s">
        <v>569</v>
      </c>
      <c r="J11" t="s">
        <v>578</v>
      </c>
      <c r="K11" t="s">
        <v>501</v>
      </c>
    </row>
    <row r="12" spans="1:11">
      <c r="A12" s="40" t="s">
        <v>527</v>
      </c>
      <c r="B12" s="40" t="s">
        <v>528</v>
      </c>
      <c r="C12" s="40" t="s">
        <v>108</v>
      </c>
      <c r="D12" t="s">
        <v>167</v>
      </c>
      <c r="E12" t="s">
        <v>150</v>
      </c>
      <c r="H12" t="s">
        <v>570</v>
      </c>
      <c r="J12" t="s">
        <v>475</v>
      </c>
      <c r="K12" t="s">
        <v>597</v>
      </c>
    </row>
    <row r="13" spans="1:11">
      <c r="A13" s="40" t="s">
        <v>529</v>
      </c>
      <c r="B13" s="40" t="s">
        <v>530</v>
      </c>
      <c r="C13" s="40" t="s">
        <v>110</v>
      </c>
      <c r="D13" t="s">
        <v>343</v>
      </c>
      <c r="E13" t="s">
        <v>485</v>
      </c>
      <c r="J13" t="s">
        <v>470</v>
      </c>
      <c r="K13" t="s">
        <v>598</v>
      </c>
    </row>
    <row r="14" spans="1:11">
      <c r="A14" s="40" t="s">
        <v>125</v>
      </c>
      <c r="B14" s="40" t="s">
        <v>84</v>
      </c>
      <c r="C14" s="40" t="s">
        <v>110</v>
      </c>
      <c r="D14" t="s">
        <v>159</v>
      </c>
      <c r="E14" t="s">
        <v>486</v>
      </c>
      <c r="J14" t="s">
        <v>472</v>
      </c>
      <c r="K14" t="s">
        <v>599</v>
      </c>
    </row>
    <row r="15" spans="1:11">
      <c r="A15" s="40" t="s">
        <v>531</v>
      </c>
      <c r="B15" s="40" t="s">
        <v>532</v>
      </c>
      <c r="C15" s="40" t="s">
        <v>533</v>
      </c>
      <c r="D15" t="s">
        <v>344</v>
      </c>
      <c r="E15" t="s">
        <v>487</v>
      </c>
      <c r="J15" t="s">
        <v>60</v>
      </c>
      <c r="K15" t="s">
        <v>600</v>
      </c>
    </row>
    <row r="16" spans="1:11">
      <c r="A16" s="40" t="s">
        <v>126</v>
      </c>
      <c r="B16" s="40" t="s">
        <v>85</v>
      </c>
      <c r="C16" s="40" t="s">
        <v>111</v>
      </c>
      <c r="D16" t="s">
        <v>345</v>
      </c>
      <c r="E16" t="s">
        <v>149</v>
      </c>
      <c r="J16" t="s">
        <v>471</v>
      </c>
      <c r="K16" t="s">
        <v>601</v>
      </c>
    </row>
    <row r="17" spans="1:11">
      <c r="A17" s="40" t="s">
        <v>534</v>
      </c>
      <c r="B17" s="40" t="s">
        <v>535</v>
      </c>
      <c r="C17" s="40" t="s">
        <v>534</v>
      </c>
      <c r="D17" t="s">
        <v>168</v>
      </c>
      <c r="E17" t="s">
        <v>460</v>
      </c>
      <c r="J17" t="s">
        <v>579</v>
      </c>
      <c r="K17" t="s">
        <v>602</v>
      </c>
    </row>
    <row r="18" spans="1:11">
      <c r="A18" s="40" t="s">
        <v>127</v>
      </c>
      <c r="B18" s="40" t="s">
        <v>86</v>
      </c>
      <c r="C18" s="40" t="s">
        <v>112</v>
      </c>
      <c r="D18" t="s">
        <v>421</v>
      </c>
      <c r="E18" t="s">
        <v>148</v>
      </c>
      <c r="J18" t="s">
        <v>580</v>
      </c>
      <c r="K18" t="s">
        <v>603</v>
      </c>
    </row>
    <row r="19" spans="1:11">
      <c r="A19" s="40" t="s">
        <v>495</v>
      </c>
      <c r="B19" s="40" t="s">
        <v>496</v>
      </c>
      <c r="C19" s="40" t="s">
        <v>112</v>
      </c>
      <c r="D19" t="s">
        <v>169</v>
      </c>
      <c r="E19" t="s">
        <v>488</v>
      </c>
      <c r="K19" t="s">
        <v>604</v>
      </c>
    </row>
    <row r="20" spans="1:11">
      <c r="A20" s="40" t="s">
        <v>536</v>
      </c>
      <c r="B20" s="40" t="s">
        <v>537</v>
      </c>
      <c r="C20" s="40" t="s">
        <v>537</v>
      </c>
      <c r="D20" t="s">
        <v>346</v>
      </c>
      <c r="E20" t="s">
        <v>459</v>
      </c>
      <c r="F20" s="3"/>
      <c r="K20" t="s">
        <v>502</v>
      </c>
    </row>
    <row r="21" spans="1:11">
      <c r="A21" s="40" t="s">
        <v>138</v>
      </c>
      <c r="B21" s="40" t="s">
        <v>139</v>
      </c>
      <c r="C21" s="40" t="s">
        <v>140</v>
      </c>
      <c r="D21" t="s">
        <v>170</v>
      </c>
      <c r="E21" t="s">
        <v>489</v>
      </c>
      <c r="F21" s="3"/>
      <c r="G21" s="3"/>
      <c r="K21" t="s">
        <v>605</v>
      </c>
    </row>
    <row r="22" spans="1:11">
      <c r="A22" s="40" t="s">
        <v>141</v>
      </c>
      <c r="B22" s="40" t="s">
        <v>142</v>
      </c>
      <c r="C22" s="40" t="s">
        <v>140</v>
      </c>
      <c r="D22" t="s">
        <v>171</v>
      </c>
      <c r="E22" t="s">
        <v>490</v>
      </c>
    </row>
    <row r="23" spans="1:11">
      <c r="A23" s="40" t="s">
        <v>145</v>
      </c>
      <c r="B23" s="40" t="s">
        <v>146</v>
      </c>
      <c r="C23" s="40" t="s">
        <v>140</v>
      </c>
      <c r="D23" t="s">
        <v>172</v>
      </c>
      <c r="E23" t="s">
        <v>491</v>
      </c>
    </row>
    <row r="24" spans="1:11">
      <c r="A24" s="40" t="s">
        <v>143</v>
      </c>
      <c r="B24" s="40" t="s">
        <v>144</v>
      </c>
      <c r="C24" s="40" t="s">
        <v>140</v>
      </c>
      <c r="D24" t="s">
        <v>173</v>
      </c>
      <c r="E24" t="s">
        <v>461</v>
      </c>
    </row>
    <row r="25" spans="1:11">
      <c r="A25" s="40" t="s">
        <v>128</v>
      </c>
      <c r="B25" s="40" t="s">
        <v>87</v>
      </c>
      <c r="C25" s="40" t="s">
        <v>87</v>
      </c>
      <c r="D25" s="3" t="s">
        <v>347</v>
      </c>
      <c r="E25" t="s">
        <v>462</v>
      </c>
    </row>
    <row r="26" spans="1:11">
      <c r="A26" s="40" t="s">
        <v>129</v>
      </c>
      <c r="B26" s="40" t="s">
        <v>88</v>
      </c>
      <c r="C26" s="40" t="s">
        <v>88</v>
      </c>
      <c r="D26" t="s">
        <v>174</v>
      </c>
      <c r="E26" t="s">
        <v>147</v>
      </c>
    </row>
    <row r="27" spans="1:11">
      <c r="A27" s="40" t="s">
        <v>130</v>
      </c>
      <c r="B27" s="40" t="s">
        <v>89</v>
      </c>
      <c r="C27" s="40" t="s">
        <v>88</v>
      </c>
      <c r="D27" t="s">
        <v>422</v>
      </c>
    </row>
    <row r="28" spans="1:11">
      <c r="A28" s="40" t="s">
        <v>538</v>
      </c>
      <c r="B28" s="40" t="s">
        <v>539</v>
      </c>
      <c r="C28" s="40" t="s">
        <v>88</v>
      </c>
      <c r="D28" t="s">
        <v>175</v>
      </c>
    </row>
    <row r="29" spans="1:11">
      <c r="A29" s="40" t="s">
        <v>540</v>
      </c>
      <c r="B29" s="40" t="s">
        <v>541</v>
      </c>
      <c r="C29" s="40" t="s">
        <v>541</v>
      </c>
      <c r="D29" t="s">
        <v>423</v>
      </c>
    </row>
    <row r="30" spans="1:11">
      <c r="A30" s="40" t="s">
        <v>542</v>
      </c>
      <c r="B30" s="40" t="s">
        <v>543</v>
      </c>
      <c r="C30" s="40" t="s">
        <v>113</v>
      </c>
      <c r="D30" t="s">
        <v>176</v>
      </c>
    </row>
    <row r="31" spans="1:11">
      <c r="A31" s="40" t="s">
        <v>131</v>
      </c>
      <c r="B31" s="40" t="s">
        <v>90</v>
      </c>
      <c r="C31" s="40" t="s">
        <v>113</v>
      </c>
      <c r="D31" t="s">
        <v>424</v>
      </c>
    </row>
    <row r="32" spans="1:11">
      <c r="A32" s="40" t="s">
        <v>132</v>
      </c>
      <c r="B32" s="40" t="s">
        <v>91</v>
      </c>
      <c r="C32" s="40" t="s">
        <v>113</v>
      </c>
      <c r="D32" t="s">
        <v>160</v>
      </c>
    </row>
    <row r="33" spans="1:4">
      <c r="A33" s="40" t="s">
        <v>544</v>
      </c>
      <c r="B33" s="40" t="s">
        <v>545</v>
      </c>
      <c r="C33" t="s">
        <v>520</v>
      </c>
      <c r="D33" t="s">
        <v>177</v>
      </c>
    </row>
    <row r="34" spans="1:4">
      <c r="A34" s="40" t="s">
        <v>546</v>
      </c>
      <c r="B34" s="40" t="s">
        <v>547</v>
      </c>
      <c r="C34" s="40" t="s">
        <v>547</v>
      </c>
      <c r="D34" s="3" t="s">
        <v>425</v>
      </c>
    </row>
    <row r="35" spans="1:4">
      <c r="A35" s="40" t="s">
        <v>548</v>
      </c>
      <c r="B35" s="40" t="s">
        <v>549</v>
      </c>
      <c r="C35" s="40" t="s">
        <v>550</v>
      </c>
      <c r="D35" t="s">
        <v>178</v>
      </c>
    </row>
    <row r="36" spans="1:4">
      <c r="A36" s="40" t="s">
        <v>551</v>
      </c>
      <c r="B36" s="40" t="s">
        <v>552</v>
      </c>
      <c r="C36" s="40" t="s">
        <v>553</v>
      </c>
      <c r="D36" t="s">
        <v>348</v>
      </c>
    </row>
    <row r="37" spans="1:4">
      <c r="A37" s="40" t="s">
        <v>133</v>
      </c>
      <c r="B37" s="40" t="s">
        <v>92</v>
      </c>
      <c r="C37" s="40" t="s">
        <v>117</v>
      </c>
      <c r="D37" t="s">
        <v>179</v>
      </c>
    </row>
    <row r="38" spans="1:4">
      <c r="A38" s="40" t="s">
        <v>554</v>
      </c>
      <c r="B38" s="40" t="s">
        <v>555</v>
      </c>
      <c r="C38" s="40" t="s">
        <v>556</v>
      </c>
      <c r="D38" t="s">
        <v>180</v>
      </c>
    </row>
    <row r="39" spans="1:4">
      <c r="A39" s="40" t="s">
        <v>135</v>
      </c>
      <c r="B39" s="40" t="s">
        <v>93</v>
      </c>
      <c r="C39" s="40" t="s">
        <v>109</v>
      </c>
      <c r="D39" t="s">
        <v>181</v>
      </c>
    </row>
    <row r="40" spans="1:4">
      <c r="A40" s="40" t="s">
        <v>557</v>
      </c>
      <c r="B40" s="40" t="s">
        <v>558</v>
      </c>
      <c r="C40" s="40" t="s">
        <v>541</v>
      </c>
      <c r="D40" t="s">
        <v>426</v>
      </c>
    </row>
    <row r="41" spans="1:4">
      <c r="A41" s="40" t="s">
        <v>559</v>
      </c>
      <c r="B41" s="40" t="s">
        <v>560</v>
      </c>
      <c r="C41" s="40" t="s">
        <v>561</v>
      </c>
      <c r="D41" t="s">
        <v>349</v>
      </c>
    </row>
    <row r="42" spans="1:4">
      <c r="A42" s="40" t="s">
        <v>136</v>
      </c>
      <c r="B42" s="40" t="s">
        <v>94</v>
      </c>
      <c r="C42" s="40" t="s">
        <v>137</v>
      </c>
      <c r="D42" t="s">
        <v>182</v>
      </c>
    </row>
    <row r="43" spans="1:4">
      <c r="A43" s="40" t="s">
        <v>497</v>
      </c>
      <c r="B43" s="40" t="s">
        <v>498</v>
      </c>
      <c r="C43" s="40" t="s">
        <v>137</v>
      </c>
      <c r="D43" t="s">
        <v>183</v>
      </c>
    </row>
    <row r="44" spans="1:4">
      <c r="A44" s="40" t="s">
        <v>562</v>
      </c>
      <c r="B44" s="40" t="s">
        <v>563</v>
      </c>
      <c r="C44" s="40" t="s">
        <v>563</v>
      </c>
      <c r="D44" t="s">
        <v>427</v>
      </c>
    </row>
    <row r="45" spans="1:4">
      <c r="D45" t="s">
        <v>184</v>
      </c>
    </row>
    <row r="46" spans="1:4">
      <c r="D46" t="s">
        <v>350</v>
      </c>
    </row>
    <row r="47" spans="1:4">
      <c r="D47" t="s">
        <v>185</v>
      </c>
    </row>
    <row r="48" spans="1:4">
      <c r="D48" t="s">
        <v>186</v>
      </c>
    </row>
    <row r="49" spans="4:4">
      <c r="D49" t="s">
        <v>187</v>
      </c>
    </row>
    <row r="50" spans="4:4">
      <c r="D50" t="s">
        <v>428</v>
      </c>
    </row>
    <row r="51" spans="4:4">
      <c r="D51" t="s">
        <v>188</v>
      </c>
    </row>
    <row r="52" spans="4:4">
      <c r="D52" t="s">
        <v>351</v>
      </c>
    </row>
    <row r="53" spans="4:4">
      <c r="D53" t="s">
        <v>189</v>
      </c>
    </row>
    <row r="54" spans="4:4">
      <c r="D54" t="s">
        <v>352</v>
      </c>
    </row>
    <row r="55" spans="4:4">
      <c r="D55" t="s">
        <v>429</v>
      </c>
    </row>
    <row r="56" spans="4:4">
      <c r="D56" s="3" t="s">
        <v>353</v>
      </c>
    </row>
    <row r="57" spans="4:4">
      <c r="D57" t="s">
        <v>354</v>
      </c>
    </row>
    <row r="58" spans="4:4">
      <c r="D58" t="s">
        <v>190</v>
      </c>
    </row>
    <row r="59" spans="4:4">
      <c r="D59" t="s">
        <v>355</v>
      </c>
    </row>
    <row r="60" spans="4:4">
      <c r="D60" t="s">
        <v>356</v>
      </c>
    </row>
    <row r="61" spans="4:4">
      <c r="D61" t="s">
        <v>191</v>
      </c>
    </row>
    <row r="62" spans="4:4">
      <c r="D62" s="3" t="s">
        <v>192</v>
      </c>
    </row>
    <row r="63" spans="4:4">
      <c r="D63" t="s">
        <v>193</v>
      </c>
    </row>
    <row r="64" spans="4:4">
      <c r="D64" t="s">
        <v>194</v>
      </c>
    </row>
    <row r="65" spans="4:4">
      <c r="D65" t="s">
        <v>195</v>
      </c>
    </row>
    <row r="66" spans="4:4">
      <c r="D66" t="s">
        <v>196</v>
      </c>
    </row>
    <row r="67" spans="4:4">
      <c r="D67" t="s">
        <v>430</v>
      </c>
    </row>
    <row r="68" spans="4:4">
      <c r="D68" s="3" t="s">
        <v>197</v>
      </c>
    </row>
    <row r="69" spans="4:4">
      <c r="D69" t="s">
        <v>431</v>
      </c>
    </row>
    <row r="70" spans="4:4">
      <c r="D70" t="s">
        <v>198</v>
      </c>
    </row>
    <row r="71" spans="4:4">
      <c r="D71" t="s">
        <v>199</v>
      </c>
    </row>
    <row r="72" spans="4:4">
      <c r="D72" t="s">
        <v>200</v>
      </c>
    </row>
    <row r="73" spans="4:4">
      <c r="D73" t="s">
        <v>201</v>
      </c>
    </row>
    <row r="74" spans="4:4">
      <c r="D74" t="s">
        <v>357</v>
      </c>
    </row>
    <row r="75" spans="4:4">
      <c r="D75" t="s">
        <v>202</v>
      </c>
    </row>
    <row r="76" spans="4:4">
      <c r="D76" t="s">
        <v>358</v>
      </c>
    </row>
    <row r="77" spans="4:4">
      <c r="D77" t="s">
        <v>203</v>
      </c>
    </row>
    <row r="78" spans="4:4">
      <c r="D78" t="s">
        <v>359</v>
      </c>
    </row>
    <row r="79" spans="4:4">
      <c r="D79" t="s">
        <v>204</v>
      </c>
    </row>
    <row r="80" spans="4:4">
      <c r="D80" t="s">
        <v>360</v>
      </c>
    </row>
    <row r="81" spans="4:4">
      <c r="D81" t="s">
        <v>205</v>
      </c>
    </row>
    <row r="82" spans="4:4">
      <c r="D82" t="s">
        <v>206</v>
      </c>
    </row>
    <row r="83" spans="4:4">
      <c r="D83" t="s">
        <v>432</v>
      </c>
    </row>
    <row r="84" spans="4:4">
      <c r="D84" t="s">
        <v>361</v>
      </c>
    </row>
    <row r="85" spans="4:4">
      <c r="D85" t="s">
        <v>207</v>
      </c>
    </row>
    <row r="86" spans="4:4">
      <c r="D86" t="s">
        <v>208</v>
      </c>
    </row>
    <row r="87" spans="4:4">
      <c r="D87" t="s">
        <v>209</v>
      </c>
    </row>
    <row r="88" spans="4:4">
      <c r="D88" t="s">
        <v>362</v>
      </c>
    </row>
    <row r="89" spans="4:4">
      <c r="D89" t="s">
        <v>363</v>
      </c>
    </row>
    <row r="90" spans="4:4">
      <c r="D90" t="s">
        <v>433</v>
      </c>
    </row>
    <row r="91" spans="4:4">
      <c r="D91" t="s">
        <v>210</v>
      </c>
    </row>
    <row r="92" spans="4:4">
      <c r="D92" t="s">
        <v>211</v>
      </c>
    </row>
    <row r="93" spans="4:4">
      <c r="D93" t="s">
        <v>212</v>
      </c>
    </row>
    <row r="94" spans="4:4">
      <c r="D94" t="s">
        <v>492</v>
      </c>
    </row>
    <row r="95" spans="4:4">
      <c r="D95" t="s">
        <v>213</v>
      </c>
    </row>
    <row r="96" spans="4:4">
      <c r="D96" t="s">
        <v>214</v>
      </c>
    </row>
    <row r="97" spans="4:4">
      <c r="D97" t="s">
        <v>434</v>
      </c>
    </row>
    <row r="98" spans="4:4">
      <c r="D98" t="s">
        <v>215</v>
      </c>
    </row>
    <row r="99" spans="4:4">
      <c r="D99" t="s">
        <v>216</v>
      </c>
    </row>
    <row r="100" spans="4:4">
      <c r="D100" t="s">
        <v>217</v>
      </c>
    </row>
    <row r="101" spans="4:4">
      <c r="D101" t="s">
        <v>218</v>
      </c>
    </row>
    <row r="102" spans="4:4">
      <c r="D102" t="s">
        <v>435</v>
      </c>
    </row>
    <row r="103" spans="4:4">
      <c r="D103" t="s">
        <v>219</v>
      </c>
    </row>
    <row r="104" spans="4:4">
      <c r="D104" t="s">
        <v>220</v>
      </c>
    </row>
    <row r="105" spans="4:4">
      <c r="D105" t="s">
        <v>436</v>
      </c>
    </row>
    <row r="106" spans="4:4">
      <c r="D106" t="s">
        <v>493</v>
      </c>
    </row>
    <row r="107" spans="4:4">
      <c r="D107" t="s">
        <v>221</v>
      </c>
    </row>
    <row r="108" spans="4:4">
      <c r="D108" t="s">
        <v>222</v>
      </c>
    </row>
    <row r="109" spans="4:4">
      <c r="D109" t="s">
        <v>223</v>
      </c>
    </row>
    <row r="110" spans="4:4">
      <c r="D110" t="s">
        <v>224</v>
      </c>
    </row>
    <row r="111" spans="4:4">
      <c r="D111" t="s">
        <v>225</v>
      </c>
    </row>
    <row r="112" spans="4:4">
      <c r="D112" t="s">
        <v>226</v>
      </c>
    </row>
    <row r="113" spans="4:4">
      <c r="D113" t="s">
        <v>227</v>
      </c>
    </row>
    <row r="114" spans="4:4">
      <c r="D114" t="s">
        <v>437</v>
      </c>
    </row>
    <row r="115" spans="4:4">
      <c r="D115" t="s">
        <v>228</v>
      </c>
    </row>
    <row r="116" spans="4:4">
      <c r="D116" t="s">
        <v>364</v>
      </c>
    </row>
    <row r="117" spans="4:4">
      <c r="D117" t="s">
        <v>365</v>
      </c>
    </row>
    <row r="118" spans="4:4">
      <c r="D118" t="s">
        <v>229</v>
      </c>
    </row>
    <row r="119" spans="4:4">
      <c r="D119" t="s">
        <v>366</v>
      </c>
    </row>
    <row r="120" spans="4:4">
      <c r="D120" t="s">
        <v>230</v>
      </c>
    </row>
    <row r="121" spans="4:4">
      <c r="D121" t="s">
        <v>231</v>
      </c>
    </row>
    <row r="122" spans="4:4">
      <c r="D122" t="s">
        <v>232</v>
      </c>
    </row>
    <row r="123" spans="4:4">
      <c r="D123" t="s">
        <v>367</v>
      </c>
    </row>
    <row r="124" spans="4:4">
      <c r="D124" t="s">
        <v>233</v>
      </c>
    </row>
    <row r="125" spans="4:4">
      <c r="D125" t="s">
        <v>234</v>
      </c>
    </row>
    <row r="126" spans="4:4">
      <c r="D126" t="s">
        <v>235</v>
      </c>
    </row>
    <row r="127" spans="4:4">
      <c r="D127" t="s">
        <v>368</v>
      </c>
    </row>
    <row r="128" spans="4:4">
      <c r="D128" t="s">
        <v>438</v>
      </c>
    </row>
    <row r="129" spans="4:4">
      <c r="D129" t="s">
        <v>236</v>
      </c>
    </row>
    <row r="130" spans="4:4">
      <c r="D130" t="s">
        <v>237</v>
      </c>
    </row>
    <row r="131" spans="4:4">
      <c r="D131" t="s">
        <v>238</v>
      </c>
    </row>
    <row r="132" spans="4:4">
      <c r="D132" t="s">
        <v>369</v>
      </c>
    </row>
    <row r="133" spans="4:4">
      <c r="D133" t="s">
        <v>370</v>
      </c>
    </row>
    <row r="134" spans="4:4">
      <c r="D134" t="s">
        <v>239</v>
      </c>
    </row>
    <row r="135" spans="4:4">
      <c r="D135" t="s">
        <v>439</v>
      </c>
    </row>
    <row r="136" spans="4:4">
      <c r="D136" t="s">
        <v>371</v>
      </c>
    </row>
    <row r="137" spans="4:4">
      <c r="D137" t="s">
        <v>440</v>
      </c>
    </row>
    <row r="138" spans="4:4">
      <c r="D138" t="s">
        <v>441</v>
      </c>
    </row>
    <row r="139" spans="4:4">
      <c r="D139" t="s">
        <v>240</v>
      </c>
    </row>
    <row r="140" spans="4:4">
      <c r="D140" t="s">
        <v>241</v>
      </c>
    </row>
    <row r="141" spans="4:4">
      <c r="D141" t="s">
        <v>442</v>
      </c>
    </row>
    <row r="142" spans="4:4">
      <c r="D142" t="s">
        <v>242</v>
      </c>
    </row>
    <row r="143" spans="4:4">
      <c r="D143" t="s">
        <v>443</v>
      </c>
    </row>
    <row r="144" spans="4:4">
      <c r="D144" t="s">
        <v>243</v>
      </c>
    </row>
    <row r="145" spans="4:4">
      <c r="D145" t="s">
        <v>444</v>
      </c>
    </row>
    <row r="146" spans="4:4">
      <c r="D146" t="s">
        <v>244</v>
      </c>
    </row>
    <row r="147" spans="4:4">
      <c r="D147" t="s">
        <v>445</v>
      </c>
    </row>
    <row r="148" spans="4:4">
      <c r="D148" t="s">
        <v>87</v>
      </c>
    </row>
    <row r="149" spans="4:4">
      <c r="D149" t="s">
        <v>245</v>
      </c>
    </row>
    <row r="150" spans="4:4">
      <c r="D150" t="s">
        <v>246</v>
      </c>
    </row>
    <row r="151" spans="4:4">
      <c r="D151" t="s">
        <v>247</v>
      </c>
    </row>
    <row r="152" spans="4:4">
      <c r="D152" t="s">
        <v>248</v>
      </c>
    </row>
    <row r="153" spans="4:4">
      <c r="D153" t="s">
        <v>372</v>
      </c>
    </row>
    <row r="154" spans="4:4">
      <c r="D154" t="s">
        <v>249</v>
      </c>
    </row>
    <row r="155" spans="4:4">
      <c r="D155" t="s">
        <v>250</v>
      </c>
    </row>
    <row r="156" spans="4:4">
      <c r="D156" t="s">
        <v>251</v>
      </c>
    </row>
    <row r="157" spans="4:4">
      <c r="D157" t="s">
        <v>252</v>
      </c>
    </row>
    <row r="158" spans="4:4">
      <c r="D158" t="s">
        <v>373</v>
      </c>
    </row>
    <row r="159" spans="4:4">
      <c r="D159" t="s">
        <v>253</v>
      </c>
    </row>
    <row r="160" spans="4:4">
      <c r="D160" t="s">
        <v>374</v>
      </c>
    </row>
    <row r="161" spans="4:4">
      <c r="D161" t="s">
        <v>446</v>
      </c>
    </row>
    <row r="162" spans="4:4">
      <c r="D162" t="s">
        <v>375</v>
      </c>
    </row>
    <row r="163" spans="4:4">
      <c r="D163" t="s">
        <v>376</v>
      </c>
    </row>
    <row r="164" spans="4:4">
      <c r="D164" t="s">
        <v>447</v>
      </c>
    </row>
    <row r="165" spans="4:4">
      <c r="D165" t="s">
        <v>377</v>
      </c>
    </row>
    <row r="166" spans="4:4">
      <c r="D166" t="s">
        <v>254</v>
      </c>
    </row>
    <row r="167" spans="4:4">
      <c r="D167" t="s">
        <v>255</v>
      </c>
    </row>
    <row r="168" spans="4:4">
      <c r="D168" t="s">
        <v>256</v>
      </c>
    </row>
    <row r="169" spans="4:4">
      <c r="D169" t="s">
        <v>257</v>
      </c>
    </row>
    <row r="170" spans="4:4">
      <c r="D170" t="s">
        <v>258</v>
      </c>
    </row>
    <row r="171" spans="4:4">
      <c r="D171" t="s">
        <v>259</v>
      </c>
    </row>
    <row r="172" spans="4:4">
      <c r="D172" t="s">
        <v>260</v>
      </c>
    </row>
    <row r="173" spans="4:4">
      <c r="D173" t="s">
        <v>261</v>
      </c>
    </row>
    <row r="174" spans="4:4">
      <c r="D174" t="s">
        <v>262</v>
      </c>
    </row>
    <row r="175" spans="4:4">
      <c r="D175" t="s">
        <v>263</v>
      </c>
    </row>
    <row r="176" spans="4:4">
      <c r="D176" t="s">
        <v>448</v>
      </c>
    </row>
    <row r="177" spans="4:4">
      <c r="D177" t="s">
        <v>378</v>
      </c>
    </row>
    <row r="178" spans="4:4">
      <c r="D178" t="s">
        <v>379</v>
      </c>
    </row>
    <row r="179" spans="4:4">
      <c r="D179" t="s">
        <v>264</v>
      </c>
    </row>
    <row r="180" spans="4:4">
      <c r="D180" t="s">
        <v>265</v>
      </c>
    </row>
    <row r="181" spans="4:4">
      <c r="D181" t="s">
        <v>449</v>
      </c>
    </row>
    <row r="182" spans="4:4">
      <c r="D182" t="s">
        <v>266</v>
      </c>
    </row>
    <row r="183" spans="4:4">
      <c r="D183" t="s">
        <v>267</v>
      </c>
    </row>
    <row r="184" spans="4:4">
      <c r="D184" t="s">
        <v>268</v>
      </c>
    </row>
    <row r="185" spans="4:4">
      <c r="D185" t="s">
        <v>450</v>
      </c>
    </row>
    <row r="186" spans="4:4">
      <c r="D186" t="s">
        <v>269</v>
      </c>
    </row>
    <row r="187" spans="4:4">
      <c r="D187" t="s">
        <v>270</v>
      </c>
    </row>
    <row r="188" spans="4:4">
      <c r="D188" t="s">
        <v>451</v>
      </c>
    </row>
    <row r="189" spans="4:4">
      <c r="D189" t="s">
        <v>380</v>
      </c>
    </row>
    <row r="190" spans="4:4">
      <c r="D190" t="s">
        <v>271</v>
      </c>
    </row>
    <row r="191" spans="4:4">
      <c r="D191" t="s">
        <v>272</v>
      </c>
    </row>
    <row r="192" spans="4:4">
      <c r="D192" t="s">
        <v>381</v>
      </c>
    </row>
    <row r="193" spans="4:4">
      <c r="D193" t="s">
        <v>273</v>
      </c>
    </row>
    <row r="194" spans="4:4">
      <c r="D194" t="s">
        <v>382</v>
      </c>
    </row>
    <row r="195" spans="4:4">
      <c r="D195" t="s">
        <v>274</v>
      </c>
    </row>
    <row r="196" spans="4:4">
      <c r="D196" t="s">
        <v>275</v>
      </c>
    </row>
    <row r="197" spans="4:4">
      <c r="D197" t="s">
        <v>383</v>
      </c>
    </row>
    <row r="198" spans="4:4">
      <c r="D198" t="s">
        <v>114</v>
      </c>
    </row>
    <row r="199" spans="4:4">
      <c r="D199" t="s">
        <v>276</v>
      </c>
    </row>
    <row r="200" spans="4:4">
      <c r="D200" t="s">
        <v>277</v>
      </c>
    </row>
    <row r="201" spans="4:4">
      <c r="D201" t="s">
        <v>278</v>
      </c>
    </row>
    <row r="202" spans="4:4">
      <c r="D202" t="s">
        <v>279</v>
      </c>
    </row>
    <row r="203" spans="4:4">
      <c r="D203" t="s">
        <v>280</v>
      </c>
    </row>
    <row r="204" spans="4:4">
      <c r="D204" t="s">
        <v>281</v>
      </c>
    </row>
    <row r="205" spans="4:4">
      <c r="D205" t="s">
        <v>282</v>
      </c>
    </row>
    <row r="206" spans="4:4">
      <c r="D206" t="s">
        <v>283</v>
      </c>
    </row>
    <row r="207" spans="4:4">
      <c r="D207" t="s">
        <v>384</v>
      </c>
    </row>
    <row r="208" spans="4:4">
      <c r="D208" t="s">
        <v>452</v>
      </c>
    </row>
    <row r="209" spans="4:4">
      <c r="D209" t="s">
        <v>385</v>
      </c>
    </row>
    <row r="210" spans="4:4">
      <c r="D210" t="s">
        <v>284</v>
      </c>
    </row>
    <row r="211" spans="4:4">
      <c r="D211" t="s">
        <v>285</v>
      </c>
    </row>
    <row r="212" spans="4:4">
      <c r="D212" t="s">
        <v>286</v>
      </c>
    </row>
    <row r="213" spans="4:4">
      <c r="D213" t="s">
        <v>386</v>
      </c>
    </row>
    <row r="214" spans="4:4">
      <c r="D214" t="s">
        <v>453</v>
      </c>
    </row>
    <row r="215" spans="4:4">
      <c r="D215" t="s">
        <v>287</v>
      </c>
    </row>
    <row r="216" spans="4:4">
      <c r="D216" t="s">
        <v>288</v>
      </c>
    </row>
    <row r="217" spans="4:4">
      <c r="D217" t="s">
        <v>289</v>
      </c>
    </row>
    <row r="218" spans="4:4">
      <c r="D218" t="s">
        <v>387</v>
      </c>
    </row>
    <row r="219" spans="4:4">
      <c r="D219" t="s">
        <v>454</v>
      </c>
    </row>
    <row r="220" spans="4:4">
      <c r="D220" t="s">
        <v>290</v>
      </c>
    </row>
    <row r="221" spans="4:4">
      <c r="D221" t="s">
        <v>291</v>
      </c>
    </row>
    <row r="222" spans="4:4">
      <c r="D222" t="s">
        <v>292</v>
      </c>
    </row>
    <row r="223" spans="4:4">
      <c r="D223" t="s">
        <v>388</v>
      </c>
    </row>
    <row r="224" spans="4:4">
      <c r="D224" t="s">
        <v>293</v>
      </c>
    </row>
    <row r="225" spans="4:4">
      <c r="D225" t="s">
        <v>389</v>
      </c>
    </row>
    <row r="226" spans="4:4">
      <c r="D226" t="s">
        <v>390</v>
      </c>
    </row>
    <row r="227" spans="4:4">
      <c r="D227" t="s">
        <v>391</v>
      </c>
    </row>
    <row r="228" spans="4:4">
      <c r="D228" t="s">
        <v>392</v>
      </c>
    </row>
    <row r="229" spans="4:4">
      <c r="D229" t="s">
        <v>294</v>
      </c>
    </row>
    <row r="230" spans="4:4">
      <c r="D230" t="s">
        <v>295</v>
      </c>
    </row>
    <row r="231" spans="4:4">
      <c r="D231" t="s">
        <v>296</v>
      </c>
    </row>
    <row r="232" spans="4:4">
      <c r="D232" t="s">
        <v>297</v>
      </c>
    </row>
    <row r="233" spans="4:4">
      <c r="D233" t="s">
        <v>298</v>
      </c>
    </row>
    <row r="234" spans="4:4">
      <c r="D234" t="s">
        <v>299</v>
      </c>
    </row>
    <row r="235" spans="4:4">
      <c r="D235" t="s">
        <v>134</v>
      </c>
    </row>
    <row r="236" spans="4:4">
      <c r="D236" t="s">
        <v>300</v>
      </c>
    </row>
    <row r="237" spans="4:4">
      <c r="D237" t="s">
        <v>393</v>
      </c>
    </row>
    <row r="238" spans="4:4">
      <c r="D238" t="s">
        <v>301</v>
      </c>
    </row>
    <row r="239" spans="4:4">
      <c r="D239" t="s">
        <v>455</v>
      </c>
    </row>
    <row r="240" spans="4:4">
      <c r="D240" t="s">
        <v>302</v>
      </c>
    </row>
    <row r="241" spans="4:4">
      <c r="D241" t="s">
        <v>303</v>
      </c>
    </row>
    <row r="242" spans="4:4">
      <c r="D242" t="s">
        <v>394</v>
      </c>
    </row>
    <row r="243" spans="4:4">
      <c r="D243" t="s">
        <v>395</v>
      </c>
    </row>
    <row r="244" spans="4:4">
      <c r="D244" t="s">
        <v>304</v>
      </c>
    </row>
    <row r="245" spans="4:4">
      <c r="D245" t="s">
        <v>396</v>
      </c>
    </row>
    <row r="246" spans="4:4">
      <c r="D246" t="s">
        <v>494</v>
      </c>
    </row>
    <row r="247" spans="4:4">
      <c r="D247" t="s">
        <v>456</v>
      </c>
    </row>
    <row r="248" spans="4:4">
      <c r="D248" t="s">
        <v>305</v>
      </c>
    </row>
    <row r="249" spans="4:4">
      <c r="D249" t="s">
        <v>397</v>
      </c>
    </row>
    <row r="250" spans="4:4">
      <c r="D250" t="s">
        <v>306</v>
      </c>
    </row>
    <row r="251" spans="4:4">
      <c r="D251" t="s">
        <v>307</v>
      </c>
    </row>
    <row r="252" spans="4:4">
      <c r="D252" t="s">
        <v>308</v>
      </c>
    </row>
    <row r="253" spans="4:4">
      <c r="D253" t="s">
        <v>398</v>
      </c>
    </row>
    <row r="254" spans="4:4">
      <c r="D254" t="s">
        <v>309</v>
      </c>
    </row>
    <row r="255" spans="4:4">
      <c r="D255" t="s">
        <v>310</v>
      </c>
    </row>
    <row r="256" spans="4:4">
      <c r="D256" t="s">
        <v>311</v>
      </c>
    </row>
    <row r="257" spans="4:4">
      <c r="D257" t="s">
        <v>116</v>
      </c>
    </row>
    <row r="258" spans="4:4">
      <c r="D258" t="s">
        <v>312</v>
      </c>
    </row>
    <row r="259" spans="4:4">
      <c r="D259" t="s">
        <v>313</v>
      </c>
    </row>
    <row r="260" spans="4:4">
      <c r="D260" t="s">
        <v>314</v>
      </c>
    </row>
    <row r="261" spans="4:4">
      <c r="D261" t="s">
        <v>399</v>
      </c>
    </row>
    <row r="262" spans="4:4">
      <c r="D262" t="s">
        <v>315</v>
      </c>
    </row>
    <row r="263" spans="4:4">
      <c r="D263" t="s">
        <v>316</v>
      </c>
    </row>
    <row r="264" spans="4:4">
      <c r="D264" t="s">
        <v>317</v>
      </c>
    </row>
    <row r="265" spans="4:4">
      <c r="D265" t="s">
        <v>318</v>
      </c>
    </row>
    <row r="266" spans="4:4">
      <c r="D266" t="s">
        <v>319</v>
      </c>
    </row>
    <row r="267" spans="4:4">
      <c r="D267" t="s">
        <v>457</v>
      </c>
    </row>
    <row r="268" spans="4:4">
      <c r="D268" t="s">
        <v>320</v>
      </c>
    </row>
    <row r="269" spans="4:4">
      <c r="D269" t="s">
        <v>321</v>
      </c>
    </row>
    <row r="270" spans="4:4">
      <c r="D270" t="s">
        <v>322</v>
      </c>
    </row>
    <row r="271" spans="4:4">
      <c r="D271" t="s">
        <v>323</v>
      </c>
    </row>
    <row r="272" spans="4:4">
      <c r="D272" t="s">
        <v>324</v>
      </c>
    </row>
    <row r="273" spans="4:4">
      <c r="D273" t="s">
        <v>325</v>
      </c>
    </row>
    <row r="274" spans="4:4">
      <c r="D274" t="s">
        <v>326</v>
      </c>
    </row>
    <row r="275" spans="4:4">
      <c r="D275" t="s">
        <v>327</v>
      </c>
    </row>
    <row r="276" spans="4:4">
      <c r="D276" t="s">
        <v>458</v>
      </c>
    </row>
    <row r="277" spans="4:4">
      <c r="D277" t="s">
        <v>400</v>
      </c>
    </row>
    <row r="278" spans="4:4">
      <c r="D278" t="s">
        <v>328</v>
      </c>
    </row>
    <row r="279" spans="4:4">
      <c r="D279" t="s">
        <v>329</v>
      </c>
    </row>
    <row r="280" spans="4:4">
      <c r="D280" t="s">
        <v>330</v>
      </c>
    </row>
    <row r="281" spans="4:4">
      <c r="D281" t="s">
        <v>331</v>
      </c>
    </row>
    <row r="282" spans="4:4">
      <c r="D282" t="s">
        <v>332</v>
      </c>
    </row>
    <row r="283" spans="4:4">
      <c r="D283" t="s">
        <v>401</v>
      </c>
    </row>
    <row r="284" spans="4:4">
      <c r="D284" t="s">
        <v>402</v>
      </c>
    </row>
    <row r="285" spans="4:4">
      <c r="D285" t="s">
        <v>333</v>
      </c>
    </row>
    <row r="286" spans="4:4">
      <c r="D286" t="s">
        <v>403</v>
      </c>
    </row>
    <row r="287" spans="4:4">
      <c r="D287" t="s">
        <v>404</v>
      </c>
    </row>
    <row r="288" spans="4:4">
      <c r="D288" t="s">
        <v>334</v>
      </c>
    </row>
    <row r="289" spans="4:4">
      <c r="D289" t="s">
        <v>335</v>
      </c>
    </row>
    <row r="290" spans="4:4">
      <c r="D290" t="s">
        <v>336</v>
      </c>
    </row>
    <row r="291" spans="4:4">
      <c r="D291" t="s">
        <v>337</v>
      </c>
    </row>
    <row r="292" spans="4:4">
      <c r="D292" t="s">
        <v>338</v>
      </c>
    </row>
    <row r="293" spans="4:4">
      <c r="D293" t="s">
        <v>339</v>
      </c>
    </row>
    <row r="294" spans="4:4">
      <c r="D294" t="s">
        <v>340</v>
      </c>
    </row>
    <row r="295" spans="4:4">
      <c r="D295" t="s">
        <v>405</v>
      </c>
    </row>
    <row r="296" spans="4:4">
      <c r="D296" t="s">
        <v>406</v>
      </c>
    </row>
  </sheetData>
  <autoFilter ref="D1:K293" xr:uid="{5FEFFF5A-A042-498D-B3C4-BF5F8D2BB4DE}"/>
  <phoneticPr fontId="24" type="noConversion"/>
  <conditionalFormatting sqref="A1:A44">
    <cfRule type="duplicateValues" dxfId="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295A8-E453-403A-A9BA-9F06E2BA3E15}">
  <dimension ref="A1:T17"/>
  <sheetViews>
    <sheetView workbookViewId="0">
      <selection activeCell="H4" sqref="H4"/>
    </sheetView>
  </sheetViews>
  <sheetFormatPr defaultRowHeight="15"/>
  <cols>
    <col min="2" max="2" width="7.140625" customWidth="1"/>
    <col min="3" max="5" width="10.42578125" customWidth="1"/>
    <col min="6" max="6" width="19.7109375" customWidth="1"/>
    <col min="7" max="7" width="25.42578125" customWidth="1"/>
    <col min="8" max="9" width="14.28515625" customWidth="1"/>
    <col min="10" max="10" width="8.140625" customWidth="1"/>
    <col min="11" max="11" width="14.28515625" customWidth="1"/>
    <col min="13" max="13" width="22.140625" customWidth="1"/>
    <col min="14" max="17" width="14.28515625" customWidth="1"/>
    <col min="18" max="18" width="22" customWidth="1"/>
    <col min="19" max="19" width="20.140625" customWidth="1"/>
  </cols>
  <sheetData>
    <row r="1" spans="1:20" s="38" customFormat="1" ht="41.45" customHeight="1">
      <c r="A1" s="38" t="s">
        <v>19</v>
      </c>
      <c r="B1" s="38" t="s">
        <v>42</v>
      </c>
      <c r="C1" s="38" t="s">
        <v>45</v>
      </c>
      <c r="D1" s="38" t="s">
        <v>66</v>
      </c>
      <c r="E1" s="38" t="s">
        <v>418</v>
      </c>
      <c r="F1" s="38" t="s">
        <v>23</v>
      </c>
      <c r="G1" s="38" t="s">
        <v>34</v>
      </c>
      <c r="H1" s="38" t="s">
        <v>72</v>
      </c>
      <c r="I1" s="38" t="s">
        <v>46</v>
      </c>
      <c r="J1" s="38" t="s">
        <v>62</v>
      </c>
      <c r="K1" s="38" t="s">
        <v>66</v>
      </c>
      <c r="L1" s="38" t="s">
        <v>503</v>
      </c>
      <c r="M1" s="38" t="s">
        <v>484</v>
      </c>
      <c r="N1" s="38" t="s">
        <v>24</v>
      </c>
      <c r="O1" s="38" t="s">
        <v>35</v>
      </c>
      <c r="P1" s="38" t="s">
        <v>44</v>
      </c>
      <c r="Q1" s="38" t="s">
        <v>47</v>
      </c>
      <c r="R1" s="39" t="s">
        <v>464</v>
      </c>
      <c r="S1" s="38" t="s">
        <v>4</v>
      </c>
      <c r="T1" s="38" t="s">
        <v>78</v>
      </c>
    </row>
    <row r="2" spans="1:20" ht="14.45" customHeight="1">
      <c r="A2" t="s">
        <v>510</v>
      </c>
      <c r="D2" s="3" t="s">
        <v>0</v>
      </c>
      <c r="F2" s="3" t="s">
        <v>37</v>
      </c>
      <c r="G2" t="s">
        <v>48</v>
      </c>
      <c r="H2" s="3" t="s">
        <v>54</v>
      </c>
      <c r="I2" s="3" t="s">
        <v>95</v>
      </c>
      <c r="K2" s="3" t="s">
        <v>0</v>
      </c>
      <c r="L2" t="s">
        <v>507</v>
      </c>
      <c r="M2" s="3" t="s">
        <v>511</v>
      </c>
      <c r="N2" s="3" t="s">
        <v>512</v>
      </c>
      <c r="O2" s="3" t="s">
        <v>513</v>
      </c>
      <c r="P2" s="3" t="s">
        <v>99</v>
      </c>
      <c r="Q2" s="3" t="s">
        <v>0</v>
      </c>
      <c r="R2" t="s">
        <v>5</v>
      </c>
      <c r="S2" s="41" t="s">
        <v>101</v>
      </c>
      <c r="T2" s="3" t="s">
        <v>0</v>
      </c>
    </row>
    <row r="3" spans="1:20">
      <c r="B3">
        <v>2025</v>
      </c>
      <c r="C3" s="3" t="s">
        <v>69</v>
      </c>
      <c r="D3" s="3" t="s">
        <v>1</v>
      </c>
      <c r="E3" t="s">
        <v>606</v>
      </c>
      <c r="F3" s="3" t="s">
        <v>36</v>
      </c>
      <c r="G3" t="s">
        <v>571</v>
      </c>
      <c r="H3" s="3" t="s">
        <v>55</v>
      </c>
      <c r="I3" s="3" t="s">
        <v>96</v>
      </c>
      <c r="J3" s="3" t="s">
        <v>76</v>
      </c>
      <c r="K3" s="3" t="s">
        <v>1</v>
      </c>
      <c r="L3" t="s">
        <v>504</v>
      </c>
      <c r="M3" s="3" t="s">
        <v>670</v>
      </c>
      <c r="N3" s="3"/>
      <c r="O3" s="3"/>
      <c r="P3" s="3" t="s">
        <v>100</v>
      </c>
      <c r="Q3" s="3" t="s">
        <v>1</v>
      </c>
      <c r="R3" t="s">
        <v>6</v>
      </c>
      <c r="S3" s="41" t="s">
        <v>102</v>
      </c>
      <c r="T3" s="3" t="s">
        <v>1</v>
      </c>
    </row>
    <row r="4" spans="1:20">
      <c r="B4">
        <v>2026</v>
      </c>
      <c r="C4" s="3" t="s">
        <v>70</v>
      </c>
      <c r="D4" s="3"/>
      <c r="E4" t="s">
        <v>607</v>
      </c>
      <c r="F4" s="3"/>
      <c r="G4" t="s">
        <v>572</v>
      </c>
      <c r="H4" s="3" t="s">
        <v>682</v>
      </c>
      <c r="I4" s="3" t="s">
        <v>97</v>
      </c>
      <c r="J4" s="3" t="s">
        <v>77</v>
      </c>
      <c r="K4" s="3"/>
      <c r="L4" t="s">
        <v>506</v>
      </c>
      <c r="M4" s="3" t="s">
        <v>671</v>
      </c>
      <c r="N4" s="3"/>
      <c r="O4" s="3"/>
      <c r="P4" s="3"/>
      <c r="Q4" s="3"/>
      <c r="R4" t="s">
        <v>7</v>
      </c>
      <c r="S4" s="3" t="s">
        <v>103</v>
      </c>
    </row>
    <row r="5" spans="1:20">
      <c r="B5">
        <v>2027</v>
      </c>
      <c r="C5" s="3" t="s">
        <v>68</v>
      </c>
      <c r="D5" s="3"/>
      <c r="E5" t="s">
        <v>608</v>
      </c>
      <c r="F5" s="3"/>
      <c r="G5" t="s">
        <v>2</v>
      </c>
      <c r="H5" s="3" t="s">
        <v>408</v>
      </c>
      <c r="I5" t="s">
        <v>581</v>
      </c>
      <c r="K5" s="3"/>
      <c r="L5" t="s">
        <v>505</v>
      </c>
      <c r="M5" s="3" t="s">
        <v>672</v>
      </c>
      <c r="N5" s="3"/>
      <c r="O5" s="3"/>
      <c r="P5" s="3"/>
      <c r="Q5" s="3"/>
      <c r="R5" t="s">
        <v>8</v>
      </c>
      <c r="S5" s="3" t="s">
        <v>105</v>
      </c>
    </row>
    <row r="6" spans="1:20">
      <c r="C6" s="3" t="s">
        <v>67</v>
      </c>
      <c r="E6" t="s">
        <v>609</v>
      </c>
      <c r="G6" t="s">
        <v>73</v>
      </c>
      <c r="H6" s="3" t="s">
        <v>409</v>
      </c>
      <c r="L6" t="s">
        <v>508</v>
      </c>
      <c r="M6" s="3" t="s">
        <v>673</v>
      </c>
      <c r="N6" s="3"/>
      <c r="R6" s="1" t="s">
        <v>9</v>
      </c>
      <c r="S6" s="3" t="s">
        <v>104</v>
      </c>
    </row>
    <row r="7" spans="1:20">
      <c r="C7" s="3" t="s">
        <v>419</v>
      </c>
      <c r="G7" t="s">
        <v>74</v>
      </c>
      <c r="H7" s="3" t="s">
        <v>59</v>
      </c>
      <c r="M7" s="3"/>
      <c r="R7" t="s">
        <v>10</v>
      </c>
    </row>
    <row r="8" spans="1:20">
      <c r="G8" t="s">
        <v>573</v>
      </c>
      <c r="H8" s="3" t="s">
        <v>410</v>
      </c>
      <c r="M8" s="3"/>
      <c r="R8" t="s">
        <v>11</v>
      </c>
    </row>
    <row r="9" spans="1:20">
      <c r="G9" t="s">
        <v>75</v>
      </c>
      <c r="H9" s="3" t="s">
        <v>411</v>
      </c>
      <c r="M9" s="3"/>
      <c r="R9" t="s">
        <v>12</v>
      </c>
    </row>
    <row r="10" spans="1:20">
      <c r="G10" t="s">
        <v>407</v>
      </c>
      <c r="R10" t="s">
        <v>13</v>
      </c>
    </row>
    <row r="11" spans="1:20">
      <c r="R11" t="s">
        <v>14</v>
      </c>
    </row>
    <row r="12" spans="1:20">
      <c r="R12" t="s">
        <v>15</v>
      </c>
    </row>
    <row r="13" spans="1:20">
      <c r="M13" s="3"/>
      <c r="R13" s="2" t="s">
        <v>16</v>
      </c>
    </row>
    <row r="14" spans="1:20">
      <c r="M14" s="3"/>
      <c r="R14" s="2" t="s">
        <v>17</v>
      </c>
    </row>
    <row r="15" spans="1:20">
      <c r="M15" s="3"/>
    </row>
    <row r="16" spans="1:20">
      <c r="M16" s="3"/>
    </row>
    <row r="17" spans="13:13">
      <c r="M17" s="3"/>
    </row>
  </sheetData>
  <autoFilter ref="A1:T1" xr:uid="{CEB295A8-E453-403A-A9BA-9F06E2BA3E15}"/>
  <phoneticPr fontId="2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Commitment</vt:lpstr>
      <vt:lpstr>Item</vt:lpstr>
      <vt:lpstr>Internal Commitment</vt:lpstr>
      <vt:lpstr>ValueSelect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2025-10-24T02:55:08Z</dcterms:modified>
</cp:coreProperties>
</file>