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F4B79C1-B958-4D82-8AB0-D6C301F31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4" i="5" l="1"/>
  <c r="BP5" i="5"/>
  <c r="BP6" i="5"/>
  <c r="BP3" i="5"/>
  <c r="BD6" i="5"/>
  <c r="BB6" i="5"/>
  <c r="BQ6" i="5" s="1"/>
  <c r="AS6" i="5"/>
  <c r="AQ6" i="5"/>
  <c r="AN6" i="5"/>
  <c r="AC6" i="5"/>
  <c r="AI6" i="5" s="1"/>
  <c r="AK6" i="5" s="1"/>
  <c r="BD5" i="5"/>
  <c r="BB5" i="5"/>
  <c r="AS5" i="5" s="1"/>
  <c r="AN5" i="5"/>
  <c r="AC5" i="5"/>
  <c r="AI5" i="5" s="1"/>
  <c r="AK5" i="5" s="1"/>
  <c r="BD4" i="5"/>
  <c r="BB4" i="5"/>
  <c r="BQ4" i="5" s="1"/>
  <c r="BB3" i="5"/>
  <c r="BQ3" i="5" s="1"/>
  <c r="AU5" i="5" l="1"/>
  <c r="AU6" i="5"/>
  <c r="AX5" i="5"/>
  <c r="AX6" i="5"/>
  <c r="AY6" i="5" s="1"/>
  <c r="BQ5" i="5"/>
  <c r="AO6" i="5"/>
  <c r="AO5" i="5"/>
  <c r="AQ5" i="5"/>
  <c r="AY5" i="5" s="1"/>
  <c r="AU4" i="5"/>
  <c r="AQ4" i="5"/>
  <c r="AS4" i="5"/>
  <c r="AX4" i="5"/>
  <c r="AZ6" i="5" l="1"/>
  <c r="BF6" i="5" s="1"/>
  <c r="BG6" i="5" s="1"/>
  <c r="AZ5" i="5"/>
  <c r="BA5" i="5" s="1"/>
  <c r="BA6" i="5"/>
  <c r="AY4" i="5"/>
  <c r="BF5" i="5" l="1"/>
  <c r="BG5" i="5" s="1"/>
  <c r="BL4" i="5"/>
  <c r="BK4" i="5" s="1"/>
  <c r="BL5" i="5"/>
  <c r="BK5" i="5" s="1"/>
  <c r="BL6" i="5"/>
  <c r="BK6" i="5" s="1"/>
  <c r="BL3" i="5"/>
  <c r="BK3" i="5" s="1"/>
  <c r="BD3" i="5"/>
  <c r="BJ3" i="5"/>
  <c r="AN4" i="5"/>
  <c r="AN3" i="5" l="1"/>
  <c r="BN3" i="5"/>
  <c r="BJ5" i="5"/>
  <c r="BM5" i="5" s="1"/>
  <c r="BJ6" i="5"/>
  <c r="BM6" i="5" s="1"/>
  <c r="BJ4" i="5"/>
  <c r="BN6" i="5" l="1"/>
  <c r="BN5" i="5"/>
  <c r="BN4" i="5"/>
  <c r="AC4" i="5" l="1"/>
  <c r="AI4" i="5" s="1"/>
  <c r="AK4" i="5" s="1"/>
  <c r="AO4" i="5" s="1"/>
  <c r="AC3" i="5"/>
  <c r="AI3" i="5" s="1"/>
  <c r="AK3" i="5" s="1"/>
  <c r="AO3" i="5" l="1"/>
  <c r="BM3" i="5" s="1"/>
  <c r="AZ4" i="5"/>
  <c r="BM4" i="5"/>
  <c r="BF4" i="5" l="1"/>
  <c r="BG4" i="5" s="1"/>
  <c r="BA4" i="5"/>
  <c r="AQ3" i="5" l="1"/>
  <c r="AS3" i="5"/>
  <c r="AU3" i="5"/>
  <c r="AX3" i="5"/>
  <c r="AY3" i="5" l="1"/>
  <c r="AZ3" i="5" s="1"/>
  <c r="BF3" i="5" l="1"/>
  <c r="BG3" i="5" s="1"/>
  <c r="BA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2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2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2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2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2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2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2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2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2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2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2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2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2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2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2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2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2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2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2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2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2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2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<sst xmlns="http://schemas.openxmlformats.org/spreadsheetml/2006/main" count="113" uniqueCount="79">
  <si>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</si>
  <si>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</si>
  <si>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</si>
  <si>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</si>
  <si>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</si>
  <si>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</si>
  <si>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</si>
  <si>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</si>
  <si>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</si>
  <si>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</si>
  <si>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</si>
  <si>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</si>
  <si>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</si>
  <si>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</si>
  <si>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</si>
  <si>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</si>
  <si>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</si>
  <si>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</si>
  <si>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</si>
  <si>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</si>
  <si>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</si>
  <si>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</si>
  <si>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</si>
  <si>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</si>
  <si>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</si>
  <si>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</si>
  <si>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</si>
  <si>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</si>
  <si>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</si>
  <si>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</si>
  <si>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</si>
  <si>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</si>
  <si>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</si>
  <si>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</si>
  <si>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</si>
  <si>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</si>
  <si>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</si>
  <si>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</si>
  <si>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</si>
  <si>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</si>
  <si>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</si>
  <si>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</si>
  <si>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</si>
  <si>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</si>
  <si>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</si>
  <si>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Leaves Duvet Mini Set</t>
  </si>
  <si>
    <t>Duvet Mini Set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</si>
  <si>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</si>
  <si>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</si>
  <si>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</si>
  <si>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</si>
  <si>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</si>
  <si>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</si>
  <si>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</si>
  <si>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6302.31.9050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</si>
  <si>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</si>
  <si>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</si>
  <si>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</si>
  <si>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</si>
  <si>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</si>
  <si>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</si>
  <si>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</si>
  <si>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</si>
  <si>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</si>
  <si>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</si>
  <si>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</si>
  <si>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</si>
  <si>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</si>
  <si>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</si>
  <si>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</si>
  <si>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</si>
  <si>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</si>
  <si>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r>
      <t>Fabric: 100% jacquard 3 layers cotton gauze(imported cotton), back: 200TC solid percale, 40*40/110*85(imported cotton)
Duvet: Knife edge on three sides, 2" self hem on the bottom with hidden buttons (9 on Full/Queen; 11 on King). 2*10" HH logo tie on the each corners. 
Shams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2" flange all around, 6" open back and 5" overlap on the back
Packing details:  HH hangtag +thanks card+U white card board +1.5" 100% cotton Herringbone ribbon+ print box with 2pcs desiccant +inner box.</t>
    </r>
    <phoneticPr fontId="11" type="noConversion"/>
  </si>
  <si>
    <t xml:space="preserve">Full/Queen: 90x94“  /20*26"--1pair </t>
    <phoneticPr fontId="11" type="noConversion"/>
  </si>
  <si>
    <t>Linen</t>
    <phoneticPr fontId="11" type="noConversion"/>
  </si>
  <si>
    <t>cotton gauze</t>
    <phoneticPr fontId="11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</si>
  <si>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108x94” /20*36"--1pair</t>
    </r>
    <phoneticPr fontId="11" type="noConversion"/>
  </si>
  <si>
    <t>Light Gray</t>
    <phoneticPr fontId="11" type="noConversion"/>
  </si>
  <si>
    <t xml:space="preserve">Botanical Tropical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</si>
</sst>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\$#,##0.00;\-\$#,##0.00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9" fillId="3" borderId="1" xfId="1" applyNumberFormat="1" applyFont="1" applyFill="1" applyBorder="1" applyAlignment="1">
      <alignment wrapText="1"/>
    </xf>
    <xf numFmtId="177" fontId="0" fillId="0" borderId="0" xfId="0" applyNumberFormat="1"/>
    <xf numFmtId="0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" fontId="0" fillId="0" borderId="0" xfId="0" applyNumberFormat="1"/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0" fillId="0" borderId="0" xfId="0" applyNumberFormat="1"/>
    <xf numFmtId="4" fontId="2" fillId="4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0" fillId="0" borderId="0" xfId="0" applyNumberFormat="1"/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85" fontId="3" fillId="0" borderId="0" xfId="4" applyNumberFormat="1"/>
  </cellXfs>
  <cellStyles count="26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6"/>
  <sheetViews>
    <sheetView tabSelected="1" zoomScaleNormal="100" workbookViewId="0">
      <selection activeCell="H17" sqref="H17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7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7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9" width="10.28515625" style="2" bestFit="1" customWidth="1"/>
    <col min="70" max="16384" width="9.140625" style="2"/>
  </cols>
  <sheetData>
    <row r="1" spans="1:69" customFormat="1">
      <c r="C1" s="2"/>
      <c r="S1" s="51"/>
      <c r="U1" s="54"/>
      <c r="V1" s="58"/>
      <c r="BB1" s="42"/>
      <c r="BC1" s="40"/>
      <c r="BD1" s="42"/>
      <c r="BE1" s="42"/>
      <c r="BG1" s="40"/>
      <c r="BN1" s="40"/>
    </row>
    <row r="2" spans="1:69" ht="57.95" customHeight="1">
      <c r="A2" s="6" t="s">
        <v>6</v>
      </c>
      <c r="B2" s="6" t="s">
        <v>7</v>
      </c>
      <c r="C2" s="7" t="s">
        <v>8</v>
      </c>
      <c r="D2" s="8" t="s">
        <v>0</v>
      </c>
      <c r="E2" s="8" t="s">
        <v>2</v>
      </c>
      <c r="F2" s="9" t="s">
        <v>9</v>
      </c>
      <c r="G2" s="7" t="s">
        <v>10</v>
      </c>
      <c r="H2" s="10" t="s">
        <v>11</v>
      </c>
      <c r="I2" s="10" t="s">
        <v>12</v>
      </c>
      <c r="J2" s="10" t="s">
        <v>13</v>
      </c>
      <c r="K2" s="48" t="s">
        <v>44</v>
      </c>
      <c r="L2" s="10" t="s">
        <v>14</v>
      </c>
      <c r="M2" s="10" t="s">
        <v>15</v>
      </c>
      <c r="N2" s="7" t="s">
        <v>43</v>
      </c>
      <c r="O2" s="7" t="s">
        <v>16</v>
      </c>
      <c r="P2" s="7" t="s">
        <v>17</v>
      </c>
      <c r="Q2" s="7" t="s">
        <v>41</v>
      </c>
      <c r="R2" s="10" t="s">
        <v>18</v>
      </c>
      <c r="S2" s="13" t="s">
        <v>38</v>
      </c>
      <c r="T2" s="52" t="s">
        <v>40</v>
      </c>
      <c r="U2" s="55" t="s">
        <v>47</v>
      </c>
      <c r="V2" s="59" t="s">
        <v>48</v>
      </c>
      <c r="W2" s="53" t="s">
        <v>49</v>
      </c>
      <c r="X2" s="11" t="s">
        <v>1</v>
      </c>
      <c r="Y2" s="35" t="s">
        <v>19</v>
      </c>
      <c r="Z2" s="35" t="s">
        <v>20</v>
      </c>
      <c r="AA2" s="35" t="s">
        <v>21</v>
      </c>
      <c r="AB2" s="13" t="s">
        <v>22</v>
      </c>
      <c r="AC2" s="45" t="s">
        <v>23</v>
      </c>
      <c r="AD2" s="35" t="s">
        <v>50</v>
      </c>
      <c r="AE2" s="35" t="s">
        <v>51</v>
      </c>
      <c r="AF2" s="35" t="s">
        <v>52</v>
      </c>
      <c r="AG2" s="12" t="s">
        <v>53</v>
      </c>
      <c r="AH2" s="14" t="s">
        <v>24</v>
      </c>
      <c r="AI2" s="15" t="s">
        <v>25</v>
      </c>
      <c r="AJ2" s="6" t="s">
        <v>26</v>
      </c>
      <c r="AK2" s="16" t="s">
        <v>27</v>
      </c>
      <c r="AL2" s="6" t="s">
        <v>28</v>
      </c>
      <c r="AM2" s="17" t="s">
        <v>29</v>
      </c>
      <c r="AN2" s="18" t="s">
        <v>30</v>
      </c>
      <c r="AO2" s="16" t="s">
        <v>31</v>
      </c>
      <c r="AP2" s="17" t="s">
        <v>32</v>
      </c>
      <c r="AQ2" s="16" t="s">
        <v>33</v>
      </c>
      <c r="AR2" s="17" t="s">
        <v>34</v>
      </c>
      <c r="AS2" s="16" t="s">
        <v>35</v>
      </c>
      <c r="AT2" s="17" t="s">
        <v>59</v>
      </c>
      <c r="AU2" s="16" t="s">
        <v>58</v>
      </c>
      <c r="AV2" s="38" t="s">
        <v>55</v>
      </c>
      <c r="AW2" s="17" t="s">
        <v>56</v>
      </c>
      <c r="AX2" s="16" t="s">
        <v>57</v>
      </c>
      <c r="AY2" s="16" t="s">
        <v>36</v>
      </c>
      <c r="AZ2" s="41" t="s">
        <v>37</v>
      </c>
      <c r="BA2" s="19" t="s">
        <v>42</v>
      </c>
      <c r="BB2" s="41" t="s">
        <v>60</v>
      </c>
      <c r="BC2" s="62" t="s">
        <v>62</v>
      </c>
      <c r="BD2" s="16" t="s">
        <v>63</v>
      </c>
      <c r="BE2" s="64" t="s">
        <v>64</v>
      </c>
      <c r="BF2" s="41" t="s">
        <v>65</v>
      </c>
      <c r="BG2" s="19" t="s">
        <v>66</v>
      </c>
      <c r="BH2" s="67" t="s">
        <v>61</v>
      </c>
      <c r="BI2" s="66"/>
      <c r="BJ2" s="69" t="s">
        <v>67</v>
      </c>
      <c r="BK2" s="70" t="s">
        <v>69</v>
      </c>
      <c r="BL2" s="69" t="s">
        <v>68</v>
      </c>
      <c r="BM2" s="70" t="s">
        <v>71</v>
      </c>
      <c r="BN2" s="71" t="s">
        <v>70</v>
      </c>
    </row>
    <row r="3" spans="1:69" s="32" customFormat="1" ht="16.5">
      <c r="A3" s="20">
        <v>1</v>
      </c>
      <c r="B3" s="21"/>
      <c r="C3" s="21"/>
      <c r="D3" s="21" t="s">
        <v>4</v>
      </c>
      <c r="E3" s="21"/>
      <c r="F3" s="21" t="s">
        <v>39</v>
      </c>
      <c r="G3" s="22" t="s">
        <v>78</v>
      </c>
      <c r="H3" s="21" t="s">
        <v>45</v>
      </c>
      <c r="I3" s="21" t="s">
        <v>46</v>
      </c>
      <c r="J3" s="20" t="s">
        <v>72</v>
      </c>
      <c r="K3" s="43" t="s">
        <v>75</v>
      </c>
      <c r="L3" s="21" t="s">
        <v>73</v>
      </c>
      <c r="M3" s="21" t="s">
        <v>74</v>
      </c>
      <c r="N3" s="43"/>
      <c r="O3" s="50"/>
      <c r="P3" s="50"/>
      <c r="Q3" s="21"/>
      <c r="R3" s="21" t="s">
        <v>5</v>
      </c>
      <c r="S3" s="23">
        <v>100</v>
      </c>
      <c r="T3" s="37">
        <v>24.4</v>
      </c>
      <c r="U3" s="56">
        <v>209.79</v>
      </c>
      <c r="V3" s="60">
        <v>8.1</v>
      </c>
      <c r="W3" s="27">
        <v>24.9</v>
      </c>
      <c r="X3" s="21" t="s">
        <v>3</v>
      </c>
      <c r="Y3" s="44">
        <v>38</v>
      </c>
      <c r="Z3" s="44">
        <v>48</v>
      </c>
      <c r="AA3" s="44">
        <v>51</v>
      </c>
      <c r="AB3" s="23">
        <v>4</v>
      </c>
      <c r="AC3" s="46">
        <f t="shared" ref="AC3:AC4" si="0">IF(Y3="","",Y3*Z3*AA3/1000000)</f>
        <v>9.2999999999999999E-2</v>
      </c>
      <c r="AD3" s="44">
        <v>13</v>
      </c>
      <c r="AE3" s="44">
        <v>17</v>
      </c>
      <c r="AF3" s="44">
        <v>4</v>
      </c>
      <c r="AG3" s="24">
        <v>4.9000000000000004</v>
      </c>
      <c r="AH3" s="24">
        <v>65</v>
      </c>
      <c r="AI3" s="25">
        <f t="shared" ref="AI3:AI4" si="1">IF(AB3="","",AH3/AC3*AB3)</f>
        <v>2796</v>
      </c>
      <c r="AJ3" s="26">
        <v>4000</v>
      </c>
      <c r="AK3" s="27">
        <f>IF(ISERROR(AJ3/AI3),"",AJ3/AI3)</f>
        <v>1.43</v>
      </c>
      <c r="AL3" s="21" t="s">
        <v>54</v>
      </c>
      <c r="AM3" s="28">
        <v>0.442</v>
      </c>
      <c r="AN3" s="27">
        <f>IF(ISERROR(W3*AM3),"",W3*AM3)</f>
        <v>11.01</v>
      </c>
      <c r="AO3" s="27">
        <f>IF(ISERROR(W3+AK3+AN3),"",W3+AK3+AN3)</f>
        <v>37.340000000000003</v>
      </c>
      <c r="AP3" s="29">
        <v>0.1</v>
      </c>
      <c r="AQ3" s="27">
        <f>IF(ISERROR(BB3*AP3),"",BB3*AP3)</f>
        <v>12.5</v>
      </c>
      <c r="AR3" s="29">
        <v>0.15</v>
      </c>
      <c r="AS3" s="27">
        <f>IF(ISERROR(BB3*AR3),"",BB3*AR3)</f>
        <v>18.75</v>
      </c>
      <c r="AT3" s="29">
        <v>0.1</v>
      </c>
      <c r="AU3" s="27">
        <f>IF(ISERROR(BB3*AT3),"",BB3*AT3)</f>
        <v>12.5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43.75</v>
      </c>
      <c r="AZ3" s="27">
        <f t="shared" ref="AZ3" si="2">IF(ISERROR(AO3+AY3),"",AO3+AY3)</f>
        <v>81.09</v>
      </c>
      <c r="BA3" s="30">
        <f t="shared" ref="BA3" si="3">IF(ISERROR((BB3-AZ3)/BB3),"",(BB3-AZ3)/BB3)</f>
        <v>0.3513</v>
      </c>
      <c r="BB3" s="27">
        <f>IF(BH3="","",BH3*(1-50%))</f>
        <v>125</v>
      </c>
      <c r="BC3" s="63">
        <v>0.3</v>
      </c>
      <c r="BD3" s="27">
        <f>IF(BC3="","",BH3*BC3)</f>
        <v>75</v>
      </c>
      <c r="BE3" s="49">
        <v>15</v>
      </c>
      <c r="BF3" s="27">
        <f>IF(ISERROR(AZ3+BD3+BE3),"",AZ3+BD3+BE3)</f>
        <v>171.09</v>
      </c>
      <c r="BG3" s="65">
        <f>IF(BH3="","",(BH3-BF3)/BH3)</f>
        <v>0.31559999999999999</v>
      </c>
      <c r="BH3" s="49">
        <v>249.99</v>
      </c>
      <c r="BI3" s="3"/>
      <c r="BJ3" s="61">
        <f>BB3</f>
        <v>125</v>
      </c>
      <c r="BK3" s="68">
        <f>IF(BL3="","",CEILING(BL3/0.9 - 0.01, 10) - 0.01)</f>
        <v>279.99</v>
      </c>
      <c r="BL3" s="61">
        <f>IF(BH3="","",BH3)</f>
        <v>249.99</v>
      </c>
      <c r="BM3" s="65">
        <f>IF(BJ3="","",(BJ3-AO3)/BJ3)</f>
        <v>0.70130000000000003</v>
      </c>
      <c r="BN3" s="65">
        <f>IF(BK3="","",(BK3-BJ3)/BK3)</f>
        <v>0.55359999999999998</v>
      </c>
      <c r="BP3" s="72">
        <f>S3*T3</f>
        <v>2440</v>
      </c>
      <c r="BQ3" s="72">
        <f>S3*BB3</f>
        <v>12500</v>
      </c>
    </row>
    <row r="4" spans="1:69" s="32" customFormat="1" ht="16.5">
      <c r="A4" s="20">
        <v>2</v>
      </c>
      <c r="B4" s="21"/>
      <c r="C4" s="21"/>
      <c r="D4" s="21" t="s">
        <v>4</v>
      </c>
      <c r="E4" s="21"/>
      <c r="F4" s="21" t="s">
        <v>39</v>
      </c>
      <c r="G4" s="22" t="s">
        <v>78</v>
      </c>
      <c r="H4" s="21" t="s">
        <v>45</v>
      </c>
      <c r="I4" s="21" t="s">
        <v>46</v>
      </c>
      <c r="J4" s="20" t="s">
        <v>72</v>
      </c>
      <c r="K4" s="43" t="s">
        <v>75</v>
      </c>
      <c r="L4" s="21" t="s">
        <v>76</v>
      </c>
      <c r="M4" s="21" t="s">
        <v>74</v>
      </c>
      <c r="N4" s="43"/>
      <c r="O4" s="21"/>
      <c r="P4" s="21"/>
      <c r="Q4" s="21"/>
      <c r="R4" s="21" t="s">
        <v>5</v>
      </c>
      <c r="S4" s="23">
        <v>100</v>
      </c>
      <c r="T4" s="37">
        <v>28.22</v>
      </c>
      <c r="U4" s="56">
        <v>241.38</v>
      </c>
      <c r="V4" s="60">
        <v>8.1</v>
      </c>
      <c r="W4" s="27">
        <v>28.8</v>
      </c>
      <c r="X4" s="21" t="s">
        <v>3</v>
      </c>
      <c r="Y4" s="44">
        <v>38</v>
      </c>
      <c r="Z4" s="44">
        <v>48</v>
      </c>
      <c r="AA4" s="44">
        <v>62</v>
      </c>
      <c r="AB4" s="23">
        <v>4</v>
      </c>
      <c r="AC4" s="46">
        <f t="shared" si="0"/>
        <v>0.113</v>
      </c>
      <c r="AD4" s="44">
        <v>13</v>
      </c>
      <c r="AE4" s="44">
        <v>17</v>
      </c>
      <c r="AF4" s="44">
        <v>5</v>
      </c>
      <c r="AG4" s="24">
        <v>5.8</v>
      </c>
      <c r="AH4" s="24">
        <v>65</v>
      </c>
      <c r="AI4" s="25">
        <f t="shared" si="1"/>
        <v>2301</v>
      </c>
      <c r="AJ4" s="26">
        <v>4000</v>
      </c>
      <c r="AK4" s="27">
        <f t="shared" ref="AK4" si="4">IF(ISERROR(AJ4/AI4),"",AJ4/AI4)</f>
        <v>1.74</v>
      </c>
      <c r="AL4" s="21" t="s">
        <v>54</v>
      </c>
      <c r="AM4" s="28">
        <v>0.442</v>
      </c>
      <c r="AN4" s="27">
        <f t="shared" ref="AN4" si="5">IF(ISERROR(W4*AM4),"",W4*AM4)</f>
        <v>12.73</v>
      </c>
      <c r="AO4" s="27">
        <f t="shared" ref="AO4" si="6">IF(ISERROR(W4+AK4+AN4),"",W4+AK4+AN4)</f>
        <v>43.27</v>
      </c>
      <c r="AP4" s="29">
        <v>0.1</v>
      </c>
      <c r="AQ4" s="27">
        <f>IF(ISERROR(BB4*AP4),"",BB4*AP4)</f>
        <v>15</v>
      </c>
      <c r="AR4" s="29">
        <v>0.15</v>
      </c>
      <c r="AS4" s="27">
        <f>IF(ISERROR(BB4*AR4),"",BB4*AR4)</f>
        <v>22.5</v>
      </c>
      <c r="AT4" s="29">
        <v>0.1</v>
      </c>
      <c r="AU4" s="27">
        <f>IF(ISERROR(BB4*AT4),"",BB4*AT4)</f>
        <v>15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52.5</v>
      </c>
      <c r="AZ4" s="27">
        <f t="shared" ref="AZ4:AZ5" si="7">IF(ISERROR(AO4+AY4),"",AO4+AY4)</f>
        <v>95.77</v>
      </c>
      <c r="BA4" s="30">
        <f t="shared" ref="BA4:BA5" si="8">IF(ISERROR((BB4-AZ4)/BB4),"",(BB4-AZ4)/BB4)</f>
        <v>0.36149999999999999</v>
      </c>
      <c r="BB4" s="27">
        <f>IF(BH4="","",BH4*(1-50%))</f>
        <v>150</v>
      </c>
      <c r="BC4" s="63">
        <v>0.3</v>
      </c>
      <c r="BD4" s="27">
        <f>IF(BC4="","",BH4*BC4)</f>
        <v>90</v>
      </c>
      <c r="BE4" s="49">
        <v>15</v>
      </c>
      <c r="BF4" s="27">
        <f>IF(ISERROR(AZ4+BD4+BE4),"",AZ4+BD4+BE4)</f>
        <v>200.77</v>
      </c>
      <c r="BG4" s="65">
        <f>IF(BH4="","",(BH4-BF4)/BH4)</f>
        <v>0.33069999999999999</v>
      </c>
      <c r="BH4" s="49">
        <v>299.99</v>
      </c>
      <c r="BI4" s="3"/>
      <c r="BJ4" s="61">
        <f t="shared" ref="BJ4:BJ6" si="9">BB4</f>
        <v>150</v>
      </c>
      <c r="BK4" s="68">
        <f t="shared" ref="BK4:BK6" si="10">IF(BL4="","",CEILING(BL4/0.9 - 0.01, 10) - 0.01)</f>
        <v>339.99</v>
      </c>
      <c r="BL4" s="61">
        <f t="shared" ref="BL4:BL6" si="11">IF(BH4="","",BH4)</f>
        <v>299.99</v>
      </c>
      <c r="BM4" s="65">
        <f t="shared" ref="BM4:BM6" si="12">IF(BJ4="","",(BJ4-AO4)/BJ4)</f>
        <v>0.71150000000000002</v>
      </c>
      <c r="BN4" s="65">
        <f t="shared" ref="BN4:BN6" si="13">IF(BK4="","",(BK4-BJ4)/BK4)</f>
        <v>0.55879999999999996</v>
      </c>
      <c r="BP4" s="72">
        <f t="shared" ref="BP4:BP6" si="14">S4*T4</f>
        <v>2822</v>
      </c>
      <c r="BQ4" s="72">
        <f t="shared" ref="BQ4:BQ6" si="15">S4*BB4</f>
        <v>15000</v>
      </c>
    </row>
    <row r="5" spans="1:69" s="32" customFormat="1" ht="16.5">
      <c r="A5" s="20">
        <v>3</v>
      </c>
      <c r="B5" s="21"/>
      <c r="C5" s="21"/>
      <c r="D5" s="21" t="s">
        <v>4</v>
      </c>
      <c r="E5" s="21"/>
      <c r="F5" s="21" t="s">
        <v>39</v>
      </c>
      <c r="G5" s="22" t="s">
        <v>78</v>
      </c>
      <c r="H5" s="21" t="s">
        <v>45</v>
      </c>
      <c r="I5" s="21" t="s">
        <v>46</v>
      </c>
      <c r="J5" s="20" t="s">
        <v>72</v>
      </c>
      <c r="K5" s="43" t="s">
        <v>75</v>
      </c>
      <c r="L5" s="21" t="s">
        <v>73</v>
      </c>
      <c r="M5" s="21" t="s">
        <v>77</v>
      </c>
      <c r="N5" s="43"/>
      <c r="O5" s="21"/>
      <c r="P5" s="21"/>
      <c r="Q5" s="21"/>
      <c r="R5" s="21" t="s">
        <v>5</v>
      </c>
      <c r="S5" s="23">
        <v>100</v>
      </c>
      <c r="T5" s="37">
        <v>24.4</v>
      </c>
      <c r="U5" s="56">
        <v>209.79</v>
      </c>
      <c r="V5" s="60">
        <v>8.1</v>
      </c>
      <c r="W5" s="27">
        <v>24.9</v>
      </c>
      <c r="X5" s="21" t="s">
        <v>3</v>
      </c>
      <c r="Y5" s="44">
        <v>38</v>
      </c>
      <c r="Z5" s="44">
        <v>48</v>
      </c>
      <c r="AA5" s="44">
        <v>51</v>
      </c>
      <c r="AB5" s="23">
        <v>4</v>
      </c>
      <c r="AC5" s="46">
        <f t="shared" ref="AC5:AC6" si="16">IF(Y5="","",Y5*Z5*AA5/1000000)</f>
        <v>9.2999999999999999E-2</v>
      </c>
      <c r="AD5" s="44">
        <v>13</v>
      </c>
      <c r="AE5" s="44">
        <v>17</v>
      </c>
      <c r="AF5" s="44">
        <v>4</v>
      </c>
      <c r="AG5" s="24">
        <v>4.9000000000000004</v>
      </c>
      <c r="AH5" s="24">
        <v>65</v>
      </c>
      <c r="AI5" s="25">
        <f t="shared" ref="AI5:AI6" si="17">IF(AB5="","",AH5/AC5*AB5)</f>
        <v>2796</v>
      </c>
      <c r="AJ5" s="26">
        <v>4000</v>
      </c>
      <c r="AK5" s="27">
        <f>IF(ISERROR(AJ5/AI5),"",AJ5/AI5)</f>
        <v>1.43</v>
      </c>
      <c r="AL5" s="21" t="s">
        <v>54</v>
      </c>
      <c r="AM5" s="28">
        <v>0.442</v>
      </c>
      <c r="AN5" s="27">
        <f>IF(ISERROR(W5*AM5),"",W5*AM5)</f>
        <v>11.01</v>
      </c>
      <c r="AO5" s="27">
        <f>IF(ISERROR(W5+AK5+AN5),"",W5+AK5+AN5)</f>
        <v>37.340000000000003</v>
      </c>
      <c r="AP5" s="29">
        <v>0.1</v>
      </c>
      <c r="AQ5" s="27">
        <f>IF(ISERROR(BB5*AP5),"",BB5*AP5)</f>
        <v>12.5</v>
      </c>
      <c r="AR5" s="29">
        <v>0.15</v>
      </c>
      <c r="AS5" s="27">
        <f>IF(ISERROR(BB5*AR5),"",BB5*AR5)</f>
        <v>18.75</v>
      </c>
      <c r="AT5" s="29">
        <v>0.1</v>
      </c>
      <c r="AU5" s="27">
        <f>IF(ISERROR(BB5*AT5),"",BB5*AT5)</f>
        <v>12.5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43.75</v>
      </c>
      <c r="AZ5" s="27">
        <f t="shared" si="7"/>
        <v>81.09</v>
      </c>
      <c r="BA5" s="30">
        <f t="shared" si="8"/>
        <v>0.3513</v>
      </c>
      <c r="BB5" s="27">
        <f>IF(BH5="","",BH5*(1-50%))</f>
        <v>125</v>
      </c>
      <c r="BC5" s="63">
        <v>0.3</v>
      </c>
      <c r="BD5" s="27">
        <f>IF(BC5="","",BH5*BC5)</f>
        <v>75</v>
      </c>
      <c r="BE5" s="49">
        <v>15</v>
      </c>
      <c r="BF5" s="27">
        <f>IF(ISERROR(AZ5+BD5+BE5),"",AZ5+BD5+BE5)</f>
        <v>171.09</v>
      </c>
      <c r="BG5" s="65">
        <f>IF(BH5="","",(BH5-BF5)/BH5)</f>
        <v>0.31559999999999999</v>
      </c>
      <c r="BH5" s="49">
        <v>249.99</v>
      </c>
      <c r="BI5" s="3"/>
      <c r="BJ5" s="61">
        <f t="shared" si="9"/>
        <v>125</v>
      </c>
      <c r="BK5" s="68">
        <f t="shared" si="10"/>
        <v>279.99</v>
      </c>
      <c r="BL5" s="61">
        <f t="shared" si="11"/>
        <v>249.99</v>
      </c>
      <c r="BM5" s="65">
        <f t="shared" si="12"/>
        <v>0.70130000000000003</v>
      </c>
      <c r="BN5" s="65">
        <f t="shared" si="13"/>
        <v>0.55359999999999998</v>
      </c>
      <c r="BP5" s="72">
        <f t="shared" si="14"/>
        <v>2440</v>
      </c>
      <c r="BQ5" s="72">
        <f t="shared" si="15"/>
        <v>12500</v>
      </c>
    </row>
    <row r="6" spans="1:69" s="32" customFormat="1" ht="16.5">
      <c r="A6" s="20">
        <v>4</v>
      </c>
      <c r="B6" s="21"/>
      <c r="C6" s="21"/>
      <c r="D6" s="21" t="s">
        <v>4</v>
      </c>
      <c r="E6" s="21"/>
      <c r="F6" s="21" t="s">
        <v>39</v>
      </c>
      <c r="G6" s="22" t="s">
        <v>78</v>
      </c>
      <c r="H6" s="21" t="s">
        <v>45</v>
      </c>
      <c r="I6" s="21" t="s">
        <v>46</v>
      </c>
      <c r="J6" s="20" t="s">
        <v>72</v>
      </c>
      <c r="K6" s="43" t="s">
        <v>75</v>
      </c>
      <c r="L6" s="21" t="s">
        <v>76</v>
      </c>
      <c r="M6" s="21" t="s">
        <v>77</v>
      </c>
      <c r="N6" s="43"/>
      <c r="O6" s="21"/>
      <c r="P6" s="21"/>
      <c r="Q6" s="21"/>
      <c r="R6" s="21" t="s">
        <v>5</v>
      </c>
      <c r="S6" s="23">
        <v>100</v>
      </c>
      <c r="T6" s="37">
        <v>28.22</v>
      </c>
      <c r="U6" s="56">
        <v>241.38</v>
      </c>
      <c r="V6" s="60">
        <v>8.1</v>
      </c>
      <c r="W6" s="27">
        <v>28.8</v>
      </c>
      <c r="X6" s="21" t="s">
        <v>3</v>
      </c>
      <c r="Y6" s="44">
        <v>38</v>
      </c>
      <c r="Z6" s="44">
        <v>48</v>
      </c>
      <c r="AA6" s="44">
        <v>62</v>
      </c>
      <c r="AB6" s="23">
        <v>4</v>
      </c>
      <c r="AC6" s="46">
        <f t="shared" si="16"/>
        <v>0.113</v>
      </c>
      <c r="AD6" s="44">
        <v>13</v>
      </c>
      <c r="AE6" s="44">
        <v>17</v>
      </c>
      <c r="AF6" s="44">
        <v>5</v>
      </c>
      <c r="AG6" s="24">
        <v>5.8</v>
      </c>
      <c r="AH6" s="24">
        <v>65</v>
      </c>
      <c r="AI6" s="25">
        <f t="shared" si="17"/>
        <v>2301</v>
      </c>
      <c r="AJ6" s="26">
        <v>4000</v>
      </c>
      <c r="AK6" s="27">
        <f t="shared" ref="AK6" si="18">IF(ISERROR(AJ6/AI6),"",AJ6/AI6)</f>
        <v>1.74</v>
      </c>
      <c r="AL6" s="21" t="s">
        <v>54</v>
      </c>
      <c r="AM6" s="28">
        <v>0.442</v>
      </c>
      <c r="AN6" s="27">
        <f t="shared" ref="AN6" si="19">IF(ISERROR(W6*AM6),"",W6*AM6)</f>
        <v>12.73</v>
      </c>
      <c r="AO6" s="27">
        <f t="shared" ref="AO6" si="20">IF(ISERROR(W6+AK6+AN6),"",W6+AK6+AN6)</f>
        <v>43.27</v>
      </c>
      <c r="AP6" s="29">
        <v>0.1</v>
      </c>
      <c r="AQ6" s="27">
        <f>IF(ISERROR(BB6*AP6),"",BB6*AP6)</f>
        <v>15</v>
      </c>
      <c r="AR6" s="29">
        <v>0.15</v>
      </c>
      <c r="AS6" s="27">
        <f>IF(ISERROR(BB6*AR6),"",BB6*AR6)</f>
        <v>22.5</v>
      </c>
      <c r="AT6" s="29">
        <v>0.1</v>
      </c>
      <c r="AU6" s="27">
        <f>IF(ISERROR(BB6*AT6),"",BB6*AT6)</f>
        <v>15</v>
      </c>
      <c r="AV6" s="31"/>
      <c r="AW6" s="29">
        <v>0</v>
      </c>
      <c r="AX6" s="27">
        <f>IF(ISERROR(BB6*AW6),"",BB6*AW6)</f>
        <v>0</v>
      </c>
      <c r="AY6" s="27">
        <f>IF(ISERROR(AQ6+AS6+AU6+AX6),"",AQ6+AS6+AU6+AX6)</f>
        <v>52.5</v>
      </c>
      <c r="AZ6" s="27">
        <f t="shared" ref="AZ6" si="21">IF(ISERROR(AO6+AY6),"",AO6+AY6)</f>
        <v>95.77</v>
      </c>
      <c r="BA6" s="30">
        <f t="shared" ref="BA6" si="22">IF(ISERROR((BB6-AZ6)/BB6),"",(BB6-AZ6)/BB6)</f>
        <v>0.36149999999999999</v>
      </c>
      <c r="BB6" s="27">
        <f>IF(BH6="","",BH6*(1-50%))</f>
        <v>150</v>
      </c>
      <c r="BC6" s="63">
        <v>0.3</v>
      </c>
      <c r="BD6" s="27">
        <f>IF(BC6="","",BH6*BC6)</f>
        <v>90</v>
      </c>
      <c r="BE6" s="49">
        <v>15</v>
      </c>
      <c r="BF6" s="27">
        <f>IF(ISERROR(AZ6+BD6+BE6),"",AZ6+BD6+BE6)</f>
        <v>200.77</v>
      </c>
      <c r="BG6" s="65">
        <f>IF(BH6="","",(BH6-BF6)/BH6)</f>
        <v>0.33069999999999999</v>
      </c>
      <c r="BH6" s="49">
        <v>299.99</v>
      </c>
      <c r="BI6" s="3"/>
      <c r="BJ6" s="61">
        <f t="shared" si="9"/>
        <v>150</v>
      </c>
      <c r="BK6" s="68">
        <f t="shared" si="10"/>
        <v>339.99</v>
      </c>
      <c r="BL6" s="61">
        <f t="shared" si="11"/>
        <v>299.99</v>
      </c>
      <c r="BM6" s="65">
        <f t="shared" si="12"/>
        <v>0.71150000000000002</v>
      </c>
      <c r="BN6" s="65">
        <f t="shared" si="13"/>
        <v>0.55879999999999996</v>
      </c>
      <c r="BP6" s="72">
        <f t="shared" si="14"/>
        <v>2822</v>
      </c>
      <c r="BQ6" s="72">
        <f t="shared" si="15"/>
        <v>15000</v>
      </c>
    </row>
  </sheetData>
  <sheetProtection insertRows="0" deleteRows="0" sort="0"/>
  <protectedRanges>
    <protectedRange sqref="A7:B88 D7:E88 C7:C87 AN3:BE6 BG3:BG6 A3:J6 T7:AY87 F7:R87 U3:X6 L3:R6 AC3:AC6 AK3:AK6 AH3:AI6" name="Range1"/>
    <protectedRange sqref="Y3:AA6 AD3:AG6" name="Range1_2"/>
    <protectedRange sqref="AJ3:AJ6" name="Range1_3"/>
    <protectedRange sqref="AL3:AM6" name="Range1_4"/>
    <protectedRange sqref="S3:S6" name="Range1_6"/>
    <protectedRange sqref="K3:K6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D3:D6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E3:E6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R3:R6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X3:X6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F3:F6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2025-10-22T02:47:26Z</dcterms:modified>
</cp:coreProperties>
</file>