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7C2CE75-BE1B-4677-A3E7-EAF78D478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ADUL">#REF!</definedName>
    <definedName name="APL">#REF!</definedName>
    <definedName name="ART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Banner">'[2]Hardline Drop down'!$H$5:$H$9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[1]!Table1[[#All],[BEDSKIRTS]]</definedName>
    <definedName name="BLANKETSTHROWSA1">[1]!Table1[[#All],[KING]]</definedName>
    <definedName name="BLANKETSTHROWSS">[1]!Table1[[#All],[KING SHAM]]</definedName>
    <definedName name="BLK">#REF!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[1]!Table1[[#All],[BEDDING]]</definedName>
    <definedName name="COMFORTERSBEDDINGSETSA1">[1]!Table1[[#All],[TWIN]]</definedName>
    <definedName name="COMFORTERSBEDDINGSETSS">[1]!Table1[[#All],[COMFORTER SET]]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UVETCOVERSA1">[1]!Table1[[#All],[EURO]]</definedName>
    <definedName name="DUVETCOVERSS">[1]!Table1[[#All],[DUVETS]]</definedName>
    <definedName name="ESSENTIALOILDIFFUSERS">#REF!</definedName>
    <definedName name="ESSENTIALOILSDIFFUSERS">#REF!</definedName>
    <definedName name="fiscalweeks">#REF!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FUR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IDSBEDDINGA1">[1]!Table1[[#All],[STANDARD]]</definedName>
    <definedName name="KIDSBEDDINGS">[1]!Table1[[#All],[COORDINATING PILLOWS]]</definedName>
    <definedName name="LGT">#REF!</definedName>
    <definedName name="MELTS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PET">#REF!</definedName>
    <definedName name="PETB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TPOURRI">#REF!</definedName>
    <definedName name="QUILTSANDCOVERLETSA1">[1]!Table1[[#All],[KING / CAL KING]]</definedName>
    <definedName name="QUILTSANDCOVERLETSS">[1]!Table1[[#All],[QUILT]]</definedName>
    <definedName name="RUG">#REF!</definedName>
    <definedName name="Season">'[2]Hardline Drop down'!$D$5:$D$15</definedName>
    <definedName name="SHEETSA1">[1]!Table1[[#All],[KING PC]]</definedName>
    <definedName name="SHEETSS">[1]!Table1[[#All],[BEDDING SETS]]</definedName>
    <definedName name="SHET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L">#REF!</definedName>
    <definedName name="TransitCalendar">#REF!</definedName>
    <definedName name="TransitOTBWeeks">#REF!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">#REF!</definedName>
    <definedName name="WINDOWTREATMENTS">[1]!Table1[[#All],[VALENCES]]</definedName>
    <definedName name="WREATH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" i="5" l="1"/>
  <c r="BC2" i="5"/>
  <c r="AZ2" i="5" s="1"/>
  <c r="AH3" i="5"/>
  <c r="AH2" i="5"/>
  <c r="BF3" i="5" l="1"/>
  <c r="AZ3" i="5"/>
  <c r="AV3" i="5"/>
  <c r="AS3" i="5"/>
  <c r="AP3" i="5"/>
  <c r="AN3" i="5"/>
  <c r="AL3" i="5"/>
  <c r="AI3" i="5"/>
  <c r="AC3" i="5"/>
  <c r="AD3" i="5" s="1"/>
  <c r="AF3" i="5" s="1"/>
  <c r="BF2" i="5"/>
  <c r="AV2" i="5"/>
  <c r="AS2" i="5"/>
  <c r="AP2" i="5"/>
  <c r="AN2" i="5"/>
  <c r="AL2" i="5"/>
  <c r="AI2" i="5"/>
  <c r="AC2" i="5"/>
  <c r="AD2" i="5" s="1"/>
  <c r="AF2" i="5" s="1"/>
  <c r="AJ3" i="5" l="1"/>
  <c r="AJ2" i="5"/>
  <c r="AW2" i="5"/>
  <c r="AW3" i="5"/>
  <c r="AX3" i="5" l="1"/>
  <c r="AY3" i="5" s="1"/>
  <c r="BE3" i="5" s="1"/>
  <c r="AX2" i="5"/>
  <c r="AY2" i="5" s="1"/>
  <c r="BE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<sst xmlns="http://schemas.openxmlformats.org/spreadsheetml/2006/main" count="84" uniqueCount="73">
  <si>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</si>
  <si>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</si>
  <si>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</si>
  <si>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</si>
  <si>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</si>
  <si>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</si>
  <si>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</si>
  <si>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</si>
  <si>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</si>
  <si>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</si>
  <si>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</si>
  <si>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</si>
  <si>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</si>
  <si>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</si>
  <si>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</si>
  <si>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</si>
  <si>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</si>
  <si>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</si>
  <si>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</si>
  <si>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</si>
  <si>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</si>
  <si>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</si>
  <si>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</si>
  <si>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</si>
  <si>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</si>
  <si>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</si>
  <si>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</si>
  <si>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</si>
  <si>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</si>
  <si>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</si>
  <si>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</si>
  <si>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</si>
  <si>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</si>
  <si>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</si>
  <si>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</si>
  <si>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</si>
  <si>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</si>
  <si>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</si>
  <si>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</si>
  <si>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</si>
  <si>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</si>
  <si>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</si>
  <si>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</si>
  <si>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</si>
  <si>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</si>
  <si>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</si>
  <si>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</si>
  <si>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</si>
  <si>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</si>
  <si>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</si>
  <si>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</si>
  <si>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</si>
  <si>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</si>
  <si>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</si>
  <si>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</si>
  <si>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</si>
  <si>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</si>
  <si>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</si>
  <si>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</si>
  <si>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</si>
  <si>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</si>
  <si>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</si>
  <si>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Marketing Coop</t>
    <phoneticPr fontId="10" type="noConversion"/>
  </si>
  <si>
    <t>Comforter Set</t>
  </si>
  <si>
    <t>Stonewash Jacquard Comforter Set</t>
    <phoneticPr fontId="10" type="noConversion"/>
  </si>
  <si>
    <t>Q: 90"W x 90"L / 20"W x 26"L(2)</t>
    <phoneticPr fontId="10" type="noConversion"/>
  </si>
  <si>
    <t>K: 104"W x 92"L / 20"W x 36"L(2)</t>
    <phoneticPr fontId="10" type="noConversion"/>
  </si>
  <si>
    <t xml:space="preserve">Blue </t>
    <phoneticPr fontId="10" type="noConversion"/>
  </si>
  <si>
    <t>9404.40.1000</t>
    <phoneticPr fontId="10" type="noConversion"/>
  </si>
  <si>
    <t>Face: 100% Cotton Floral Waffle jacquard 
Reverse:85gsm MF
Filling: 200gsm poly fill</t>
  </si>
  <si>
    <t xml:space="preserve">cotton jacquard </t>
  </si>
  <si>
    <t>BK10-4002</t>
    <phoneticPr fontId="10" type="noConversion"/>
  </si>
  <si>
    <t>BK10-4003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</si>
</sst>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17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9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0" fontId="12" fillId="0" borderId="0">
      <alignment vertical="center"/>
    </xf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80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9" fontId="8" fillId="4" borderId="1" xfId="1" applyNumberFormat="1" applyFont="1" applyFill="1" applyBorder="1" applyAlignment="1">
      <alignment wrapText="1"/>
    </xf>
    <xf numFmtId="179" fontId="3" fillId="6" borderId="2" xfId="0" applyNumberFormat="1" applyFont="1" applyFill="1" applyBorder="1" applyAlignment="1">
      <alignment horizontal="center" wrapText="1"/>
    </xf>
    <xf numFmtId="179" fontId="3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9" fontId="8" fillId="5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3" fillId="3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3" fillId="5" borderId="1" xfId="6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3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8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0" fontId="4" fillId="0" borderId="1" xfId="0" applyFont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0" fontId="5" fillId="0" borderId="1" xfId="0" applyFont="1" applyBorder="1"/>
  </cellXfs>
  <cellStyles count="12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Percent 2" xfId="5" xr:uid="{55F1ADEC-5EEC-4DC4-A0F8-0707E953E32C}"/>
    <cellStyle name="Style 1" xfId="3" xr:uid="{F4609D05-B161-47A5-8040-F8D4BA086F06}"/>
    <cellStyle name="常规" xfId="0" builtinId="0"/>
    <cellStyle name="常规 2" xfId="7" xr:uid="{34DAD8A3-F9DA-4CEB-A241-D39B1A3A1110}"/>
    <cellStyle name="常规 3" xfId="9" xr:uid="{0E077D7C-8395-4C63-A697-8D256A1290A6}"/>
    <cellStyle name="常规 4" xfId="10" xr:uid="{27F55AAE-2BC5-4AC6-9222-6DCAF005FFE8}"/>
    <cellStyle name="常规 5" xfId="11" xr:uid="{8F7E9211-6602-448C-89C6-FB8EF2BDA646}"/>
    <cellStyle name="超链接 2" xfId="8" xr:uid="{404672DF-64CB-433D-8BBC-6D8E340BCD3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nhas\AppData\Local\Microsoft\Windows\INetCache\Content.Outlook\VJ2E5VPJ\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3"/>
  <sheetViews>
    <sheetView tabSelected="1" zoomScale="86" zoomScaleNormal="86" workbookViewId="0">
      <selection activeCell="G3" sqref="G3"/>
    </sheetView>
  </sheetViews>
  <sheetFormatPr defaultColWidth="9.140625" defaultRowHeight="15" x14ac:dyDescent="0.25"/>
  <cols>
    <col min="1" max="1" width="10.140625" style="3" customWidth="1"/>
    <col min="2" max="2" width="21.5703125" style="2" customWidth="1"/>
    <col min="3" max="3" width="9.28515625" style="2" customWidth="1"/>
    <col min="4" max="4" width="13.42578125" style="2" customWidth="1"/>
    <col min="5" max="5" width="9.28515625" style="2" customWidth="1"/>
    <col min="6" max="6" width="18.140625" style="2" customWidth="1"/>
    <col min="7" max="7" width="9.140625" style="2" customWidth="1"/>
    <col min="8" max="8" width="11.140625" style="2" customWidth="1"/>
    <col min="9" max="9" width="11.5703125" style="2" customWidth="1"/>
    <col min="10" max="10" width="25.28515625" style="2" customWidth="1"/>
    <col min="11" max="11" width="18.42578125" style="52" customWidth="1"/>
    <col min="12" max="12" width="12.7109375" style="2" customWidth="1"/>
    <col min="13" max="13" width="13.42578125" style="2" customWidth="1"/>
    <col min="14" max="14" width="6.140625" style="2" customWidth="1"/>
    <col min="15" max="15" width="13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11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 x14ac:dyDescent="0.25">
      <c r="A1" s="11" t="s">
        <v>5</v>
      </c>
      <c r="B1" s="11" t="s">
        <v>6</v>
      </c>
      <c r="C1" s="43" t="s">
        <v>7</v>
      </c>
      <c r="D1" s="44" t="s">
        <v>0</v>
      </c>
      <c r="E1" s="44" t="s">
        <v>2</v>
      </c>
      <c r="F1" s="13" t="s">
        <v>56</v>
      </c>
      <c r="G1" s="43" t="s">
        <v>8</v>
      </c>
      <c r="H1" s="12" t="s">
        <v>9</v>
      </c>
      <c r="I1" s="42" t="s">
        <v>58</v>
      </c>
      <c r="J1" s="12" t="s">
        <v>10</v>
      </c>
      <c r="K1" s="42" t="s">
        <v>61</v>
      </c>
      <c r="L1" s="12" t="s">
        <v>11</v>
      </c>
      <c r="M1" s="12" t="s">
        <v>12</v>
      </c>
      <c r="N1" s="43" t="s">
        <v>13</v>
      </c>
      <c r="O1" s="43" t="s">
        <v>14</v>
      </c>
      <c r="P1" s="43" t="s">
        <v>15</v>
      </c>
      <c r="Q1" s="42" t="s">
        <v>59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6" t="s">
        <v>21</v>
      </c>
      <c r="Y1" s="46" t="s">
        <v>22</v>
      </c>
      <c r="Z1" s="46" t="s">
        <v>23</v>
      </c>
      <c r="AA1" s="20" t="s">
        <v>24</v>
      </c>
      <c r="AB1" s="21" t="s">
        <v>25</v>
      </c>
      <c r="AC1" s="50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3" t="s">
        <v>33</v>
      </c>
      <c r="AK1" s="24" t="s">
        <v>34</v>
      </c>
      <c r="AL1" s="23" t="s">
        <v>35</v>
      </c>
      <c r="AM1" s="24" t="s">
        <v>36</v>
      </c>
      <c r="AN1" s="23" t="s">
        <v>37</v>
      </c>
      <c r="AO1" s="24" t="s">
        <v>38</v>
      </c>
      <c r="AP1" s="23" t="s">
        <v>39</v>
      </c>
      <c r="AQ1" s="19" t="s">
        <v>40</v>
      </c>
      <c r="AR1" s="24" t="s">
        <v>41</v>
      </c>
      <c r="AS1" s="23" t="s">
        <v>42</v>
      </c>
      <c r="AT1" s="26" t="s">
        <v>43</v>
      </c>
      <c r="AU1" s="48" t="s">
        <v>44</v>
      </c>
      <c r="AV1" s="23" t="s">
        <v>45</v>
      </c>
      <c r="AW1" s="23" t="s">
        <v>46</v>
      </c>
      <c r="AX1" s="27" t="s">
        <v>47</v>
      </c>
      <c r="AY1" s="28" t="s">
        <v>48</v>
      </c>
      <c r="AZ1" s="27" t="s">
        <v>49</v>
      </c>
      <c r="BA1" s="55" t="s">
        <v>50</v>
      </c>
      <c r="BB1" s="29" t="s">
        <v>51</v>
      </c>
      <c r="BC1" s="29" t="s">
        <v>52</v>
      </c>
      <c r="BD1" s="11" t="s">
        <v>53</v>
      </c>
      <c r="BE1" s="30" t="s">
        <v>54</v>
      </c>
      <c r="BF1" s="30" t="s">
        <v>55</v>
      </c>
    </row>
    <row r="2" spans="1:58" ht="93.75" customHeight="1" x14ac:dyDescent="0.25">
      <c r="A2" s="31">
        <v>1</v>
      </c>
      <c r="B2" s="1"/>
      <c r="C2" s="1"/>
      <c r="D2" s="1" t="s">
        <v>4</v>
      </c>
      <c r="E2" s="1"/>
      <c r="F2" s="1" t="s">
        <v>60</v>
      </c>
      <c r="G2" s="1"/>
      <c r="H2" s="54" t="s">
        <v>64</v>
      </c>
      <c r="I2" s="54" t="s">
        <v>63</v>
      </c>
      <c r="J2" s="54" t="s">
        <v>69</v>
      </c>
      <c r="K2" s="53" t="s">
        <v>70</v>
      </c>
      <c r="L2" s="54" t="s">
        <v>65</v>
      </c>
      <c r="M2" s="54" t="s">
        <v>67</v>
      </c>
      <c r="N2" s="1"/>
      <c r="O2" s="57" t="s">
        <v>71</v>
      </c>
      <c r="P2" s="1"/>
      <c r="Q2" s="1" t="s">
        <v>57</v>
      </c>
      <c r="R2" s="32"/>
      <c r="S2" s="33"/>
      <c r="T2" s="34"/>
      <c r="U2" s="35">
        <v>18.579999999999998</v>
      </c>
      <c r="V2" s="10"/>
      <c r="W2" s="1" t="s">
        <v>3</v>
      </c>
      <c r="X2" s="47">
        <v>60</v>
      </c>
      <c r="Y2" s="47">
        <v>51</v>
      </c>
      <c r="Z2" s="47">
        <v>21</v>
      </c>
      <c r="AA2" s="33"/>
      <c r="AB2" s="36">
        <v>1</v>
      </c>
      <c r="AC2" s="51">
        <f>IF(X2="","",X2*Y2*Z2/1000000)</f>
        <v>6.4000000000000001E-2</v>
      </c>
      <c r="AD2" s="37">
        <f>IF(AB2="","",65/AC2*AB2)</f>
        <v>1016</v>
      </c>
      <c r="AE2" s="1">
        <v>3800</v>
      </c>
      <c r="AF2" s="38">
        <f>IF(ISERROR(AE2/AD2),"",AE2/AD2)</f>
        <v>3.74</v>
      </c>
      <c r="AG2" s="54" t="s">
        <v>68</v>
      </c>
      <c r="AH2" s="39">
        <f>4.4%+30%</f>
        <v>0.34399999999999997</v>
      </c>
      <c r="AI2" s="38">
        <f>IF(ISERROR(U2*AH2),"",U2*AH2)</f>
        <v>6.39</v>
      </c>
      <c r="AJ2" s="38">
        <f t="shared" ref="AJ2:AJ3" si="0">IF(ISERROR(U2+AF2+AI2),"",U2+AF2+AI2)</f>
        <v>28.71</v>
      </c>
      <c r="AK2" s="39">
        <v>0.02</v>
      </c>
      <c r="AL2" s="38">
        <f>IF(ISERROR(BA2*AK2),"",BA2*AK2)</f>
        <v>0.97</v>
      </c>
      <c r="AM2" s="39"/>
      <c r="AN2" s="38">
        <f>IF(ISERROR(BA2*AM2),"",BA2*AM2)</f>
        <v>0</v>
      </c>
      <c r="AO2" s="39">
        <v>0.1</v>
      </c>
      <c r="AP2" s="38">
        <f>IF(ISERROR(BA2*AO2),"",BA2*AO2)</f>
        <v>4.84</v>
      </c>
      <c r="AQ2" s="54" t="s">
        <v>62</v>
      </c>
      <c r="AR2" s="39">
        <v>0.05</v>
      </c>
      <c r="AS2" s="38">
        <f>IF(ISERROR(BA2*AR2),"",BA2*AR2)</f>
        <v>2.42</v>
      </c>
      <c r="AT2" s="54"/>
      <c r="AU2" s="39"/>
      <c r="AV2" s="40">
        <f>IF(ISERROR(BA2*AU2),"",BA2*AU2)</f>
        <v>0</v>
      </c>
      <c r="AW2" s="38">
        <f>IF(ISERROR(AL2+AN2+AP2+AS2+AV2),"",AL2+AN2+AP2+AS2+AV2)</f>
        <v>8.23</v>
      </c>
      <c r="AX2" s="38">
        <f t="shared" ref="AX2:AX3" si="1">IF(ISERROR(AJ2+AW2),"",AJ2+AW2)</f>
        <v>36.94</v>
      </c>
      <c r="AY2" s="41">
        <f>IF(ISERROR((BA2-AX2)/BA2),"",(BA2-AX2)/BA2)</f>
        <v>0.23680000000000001</v>
      </c>
      <c r="AZ2" s="38">
        <f>IF(ISERROR(BB2*(1-BC2)),"",BB2*(1-BC2))</f>
        <v>48.4</v>
      </c>
      <c r="BA2" s="56">
        <v>48.4</v>
      </c>
      <c r="BB2" s="10">
        <v>180</v>
      </c>
      <c r="BC2" s="39">
        <f>(BB2-BA2)/BB2</f>
        <v>0.73109999999999997</v>
      </c>
      <c r="BD2" s="36">
        <v>446</v>
      </c>
      <c r="BE2" s="38">
        <f>IF(ISERROR(AY2*BD2),"",AX2*BD2)</f>
        <v>16475.240000000002</v>
      </c>
      <c r="BF2" s="38">
        <f>IF(ISERROR(BA2*BD2),"",BA2*BD2)</f>
        <v>21586.400000000001</v>
      </c>
    </row>
    <row r="3" spans="1:58" ht="93.75" customHeight="1" x14ac:dyDescent="0.25">
      <c r="A3" s="31">
        <v>2</v>
      </c>
      <c r="B3" s="1"/>
      <c r="C3" s="1"/>
      <c r="D3" s="1" t="s">
        <v>4</v>
      </c>
      <c r="E3" s="1"/>
      <c r="F3" s="1" t="s">
        <v>60</v>
      </c>
      <c r="G3" s="1"/>
      <c r="H3" s="54" t="s">
        <v>64</v>
      </c>
      <c r="I3" s="54" t="s">
        <v>63</v>
      </c>
      <c r="J3" s="54" t="s">
        <v>69</v>
      </c>
      <c r="K3" s="53" t="s">
        <v>70</v>
      </c>
      <c r="L3" s="54" t="s">
        <v>66</v>
      </c>
      <c r="M3" s="54" t="s">
        <v>67</v>
      </c>
      <c r="N3" s="1"/>
      <c r="O3" s="57" t="s">
        <v>72</v>
      </c>
      <c r="P3" s="1"/>
      <c r="Q3" s="1" t="s">
        <v>57</v>
      </c>
      <c r="R3" s="32"/>
      <c r="S3" s="33"/>
      <c r="T3" s="34"/>
      <c r="U3" s="35">
        <v>21.1</v>
      </c>
      <c r="V3" s="10"/>
      <c r="W3" s="1" t="s">
        <v>3</v>
      </c>
      <c r="X3" s="47">
        <v>60</v>
      </c>
      <c r="Y3" s="47">
        <v>51</v>
      </c>
      <c r="Z3" s="47">
        <v>23</v>
      </c>
      <c r="AA3" s="33"/>
      <c r="AB3" s="9">
        <v>1</v>
      </c>
      <c r="AC3" s="51">
        <f t="shared" ref="AC3" si="2">IF(X3="","",X3*Y3*Z3/1000000)</f>
        <v>7.0000000000000007E-2</v>
      </c>
      <c r="AD3" s="37">
        <f t="shared" ref="AD3" si="3">IF(AB3="","",65/AC3*AB3)</f>
        <v>929</v>
      </c>
      <c r="AE3" s="1">
        <v>3800</v>
      </c>
      <c r="AF3" s="38">
        <f t="shared" ref="AF3" si="4">IF(ISERROR(AE3/AD3),"",AE3/AD3)</f>
        <v>4.09</v>
      </c>
      <c r="AG3" s="54" t="s">
        <v>68</v>
      </c>
      <c r="AH3" s="39">
        <f>4.4%+30%</f>
        <v>0.34399999999999997</v>
      </c>
      <c r="AI3" s="38">
        <f>IF(ISERROR(U3*AH3),"",U3*AH3)</f>
        <v>7.26</v>
      </c>
      <c r="AJ3" s="38">
        <f t="shared" si="0"/>
        <v>32.450000000000003</v>
      </c>
      <c r="AK3" s="39">
        <v>0.02</v>
      </c>
      <c r="AL3" s="38">
        <f t="shared" ref="AL3" si="5">IF(ISERROR(BA3*AK3),"",BA3*AK3)</f>
        <v>1.0900000000000001</v>
      </c>
      <c r="AM3" s="39"/>
      <c r="AN3" s="38">
        <f t="shared" ref="AN3" si="6">IF(ISERROR(BA3*AM3),"",BA3*AM3)</f>
        <v>0</v>
      </c>
      <c r="AO3" s="39">
        <v>0.1</v>
      </c>
      <c r="AP3" s="38">
        <f t="shared" ref="AP3" si="7">IF(ISERROR(BA3*AO3),"",BA3*AO3)</f>
        <v>5.44</v>
      </c>
      <c r="AQ3" s="54" t="s">
        <v>62</v>
      </c>
      <c r="AR3" s="39">
        <v>0.05</v>
      </c>
      <c r="AS3" s="38">
        <f t="shared" ref="AS3" si="8">IF(ISERROR(BA3*AR3),"",BA3*AR3)</f>
        <v>2.72</v>
      </c>
      <c r="AT3" s="54"/>
      <c r="AU3" s="39"/>
      <c r="AV3" s="40">
        <f t="shared" ref="AV3" si="9">IF(ISERROR(BA3*AU3),"",BA3*AU3)</f>
        <v>0</v>
      </c>
      <c r="AW3" s="38">
        <f t="shared" ref="AW3" si="10">IF(ISERROR(AL3+AN3+AP3+AS3+AV3),"",AL3+AN3+AP3+AS3+AV3)</f>
        <v>9.25</v>
      </c>
      <c r="AX3" s="38">
        <f t="shared" si="1"/>
        <v>41.7</v>
      </c>
      <c r="AY3" s="41">
        <f t="shared" ref="AY3" si="11">IF(ISERROR((BA3-AX3)/BA3),"",(BA3-AX3)/BA3)</f>
        <v>0.23350000000000001</v>
      </c>
      <c r="AZ3" s="38">
        <f t="shared" ref="AZ3" si="12">IF(ISERROR(BB3*(1-BC3)),"",BB3*(1-BC3))</f>
        <v>54.4</v>
      </c>
      <c r="BA3" s="56">
        <v>54.4</v>
      </c>
      <c r="BB3" s="10">
        <v>200</v>
      </c>
      <c r="BC3" s="39">
        <f>(BB3-BA3)/BB3</f>
        <v>0.72799999999999998</v>
      </c>
      <c r="BD3" s="36">
        <v>612</v>
      </c>
      <c r="BE3" s="38">
        <f t="shared" ref="BE3" si="13">IF(ISERROR(AY3*BD3),"",AX3*BD3)</f>
        <v>25520.400000000001</v>
      </c>
      <c r="BF3" s="38">
        <f t="shared" ref="BF3" si="14">IF(ISERROR(BA3*BD3),"",BA3*BD3)</f>
        <v>33292.800000000003</v>
      </c>
    </row>
  </sheetData>
  <sheetProtection insertRows="0" deleteRows="0" sort="0"/>
  <protectedRanges>
    <protectedRange sqref="L4:BA244 AW2:AZ3 L2:AP3 AR2:AS3 A2:J244 BB2:BD3" name="Range1"/>
    <protectedRange sqref="AV2:AV3" name="Range1_1"/>
    <protectedRange sqref="K2:K244" name="Range1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2025-10-09T02:06:31Z</dcterms:modified>
</cp:coreProperties>
</file>