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4421389-55D1-4D09-8601-E3E3AE625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5" l="1"/>
  <c r="AI4" i="5"/>
  <c r="AI3" i="5"/>
  <c r="AI2" i="5"/>
  <c r="AD5" i="5" l="1"/>
  <c r="AE5" i="5" s="1"/>
  <c r="AG5" i="5" s="1"/>
  <c r="AM4" i="5"/>
  <c r="AD4" i="5"/>
  <c r="AE4" i="5" s="1"/>
  <c r="AG4" i="5" s="1"/>
  <c r="BD3" i="5"/>
  <c r="BD2" i="5"/>
  <c r="AJ5" i="5" l="1"/>
  <c r="AK5" i="5" s="1"/>
  <c r="AJ4" i="5"/>
  <c r="AK4" i="5" s="1"/>
  <c r="BH5" i="5"/>
  <c r="AO5" i="5"/>
  <c r="BD5" i="5"/>
  <c r="BA5" i="5" s="1"/>
  <c r="AQ5" i="5"/>
  <c r="AW5" i="5"/>
  <c r="AT4" i="5"/>
  <c r="AQ4" i="5"/>
  <c r="BD4" i="5"/>
  <c r="BA4" i="5" s="1"/>
  <c r="AW4" i="5"/>
  <c r="AM5" i="5"/>
  <c r="BH4" i="5"/>
  <c r="AO4" i="5"/>
  <c r="AT5" i="5"/>
  <c r="AX4" i="5" l="1"/>
  <c r="AY4" i="5" s="1"/>
  <c r="AZ4" i="5" s="1"/>
  <c r="BG4" i="5" s="1"/>
  <c r="AX5" i="5"/>
  <c r="AY5" i="5" s="1"/>
  <c r="AZ5" i="5" s="1"/>
  <c r="BG5" i="5" s="1"/>
  <c r="BH3" i="5" l="1"/>
  <c r="BA3" i="5"/>
  <c r="AW3" i="5"/>
  <c r="AT3" i="5"/>
  <c r="AQ3" i="5"/>
  <c r="AO3" i="5"/>
  <c r="AM3" i="5"/>
  <c r="AJ3" i="5"/>
  <c r="AD3" i="5"/>
  <c r="AE3" i="5" s="1"/>
  <c r="AG3" i="5" s="1"/>
  <c r="BH2" i="5"/>
  <c r="BA2" i="5"/>
  <c r="AW2" i="5"/>
  <c r="AT2" i="5"/>
  <c r="AQ2" i="5"/>
  <c r="AO2" i="5"/>
  <c r="AM2" i="5"/>
  <c r="AJ2" i="5"/>
  <c r="AD2" i="5"/>
  <c r="AE2" i="5" s="1"/>
  <c r="AG2" i="5" s="1"/>
  <c r="AK2" i="5" l="1"/>
  <c r="AK3" i="5"/>
  <c r="AX2" i="5"/>
  <c r="AX3" i="5"/>
  <c r="AY2" i="5" l="1"/>
  <c r="AZ2" i="5" s="1"/>
  <c r="BG2" i="5" s="1"/>
  <c r="AY3" i="5"/>
  <c r="AZ3" i="5" s="1"/>
  <c r="BG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<sst xmlns="http://schemas.openxmlformats.org/spreadsheetml/2006/main" count="114" uniqueCount="84">
  <si>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</si>
  <si>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</si>
  <si>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</si>
  <si>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</si>
  <si>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</si>
  <si>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</si>
  <si>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</si>
  <si>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</si>
  <si>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</si>
  <si>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</si>
  <si>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</si>
  <si>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</si>
  <si>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</si>
  <si>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</si>
  <si>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</si>
  <si>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</si>
  <si>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</si>
  <si>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</si>
  <si>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</si>
  <si>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</si>
  <si>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</si>
  <si>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</si>
  <si>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</si>
  <si>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</si>
  <si>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</si>
  <si>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</si>
  <si>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</si>
  <si>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</si>
  <si>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</si>
  <si>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</si>
  <si>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</si>
  <si>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</si>
  <si>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</si>
  <si>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</si>
  <si>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</si>
  <si>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</si>
  <si>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</si>
  <si>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</si>
  <si>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</si>
  <si>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</si>
  <si>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</si>
  <si>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</si>
  <si>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</si>
  <si>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</si>
  <si>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</si>
  <si>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</si>
  <si>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</si>
  <si>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</si>
  <si>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</si>
  <si>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</si>
  <si>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</si>
  <si>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</si>
  <si>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</si>
  <si>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</si>
  <si>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</si>
  <si>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</si>
  <si>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</si>
  <si>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</si>
  <si>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</si>
  <si>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</si>
  <si>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</si>
  <si>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</si>
  <si>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</si>
  <si>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</si>
  <si>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</si>
  <si>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</si>
  <si>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</si>
  <si>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 </t>
    <phoneticPr fontId="10" type="noConversion"/>
  </si>
  <si>
    <t>Shaye</t>
    <phoneticPr fontId="10" type="noConversion"/>
  </si>
  <si>
    <t>Perryn</t>
    <phoneticPr fontId="10" type="noConversion"/>
  </si>
  <si>
    <t xml:space="preserve">Perryn Comforter Set </t>
    <phoneticPr fontId="10" type="noConversion"/>
  </si>
  <si>
    <t xml:space="preserve">Shaye Comforter Set </t>
    <phoneticPr fontId="10" type="noConversion"/>
  </si>
  <si>
    <t>Blue</t>
    <phoneticPr fontId="10" type="noConversion"/>
  </si>
  <si>
    <t>Ivory</t>
    <phoneticPr fontId="10" type="noConversion"/>
  </si>
  <si>
    <t>Face: 100% polyester Jacquard 
Back: 100% polyester 85gram MF solid, 
Filling: 200gram polyfill</t>
    <phoneticPr fontId="10" type="noConversion"/>
  </si>
  <si>
    <t xml:space="preserve">100% polyester Jacquard </t>
    <phoneticPr fontId="10" type="noConversion"/>
  </si>
  <si>
    <t xml:space="preserve">Comforter Set </t>
    <phoneticPr fontId="10" type="noConversion"/>
  </si>
  <si>
    <t>Face: 100% polyester tufted
Back: 100% polyester 85gram MF solid, 
Filling: 200gram polyfill</t>
    <phoneticPr fontId="10" type="noConversion"/>
  </si>
  <si>
    <t>100% polyester tufted</t>
    <phoneticPr fontId="10" type="noConversion"/>
  </si>
  <si>
    <t xml:space="preserve">9404.40.9022 </t>
  </si>
  <si>
    <t>BK10-4016</t>
  </si>
  <si>
    <t>BK10-4017</t>
  </si>
  <si>
    <t>BK10-4018</t>
  </si>
  <si>
    <t>BK10-4019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</si>
</sst>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9" formatCode="#,##0.00%"/>
  </numFmts>
  <fonts count="1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17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0" fontId="8" fillId="0" borderId="0" applyFont="0" applyFill="0" applyBorder="0" applyAlignment="0" applyProtection="0">
      <alignment vertical="center"/>
    </xf>
    <xf numFmtId="0" fontId="4" fillId="0" borderId="0"/>
    <xf numFmtId="0" fontId="8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80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9" fontId="7" fillId="4" borderId="1" xfId="1" applyNumberFormat="1" applyFont="1" applyFill="1" applyBorder="1" applyAlignment="1">
      <alignment wrapText="1"/>
    </xf>
    <xf numFmtId="179" fontId="2" fillId="6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9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9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9" fontId="5" fillId="7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2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179" fontId="5" fillId="3" borderId="2" xfId="1" applyNumberFormat="1" applyFont="1" applyFill="1" applyBorder="1" applyAlignment="1">
      <alignment wrapText="1"/>
    </xf>
    <xf numFmtId="0" fontId="3" fillId="9" borderId="1" xfId="8" applyFont="1" applyFill="1" applyBorder="1" applyAlignment="1" applyProtection="1">
      <alignment horizontal="left" vertical="center" wrapText="1"/>
      <protection locked="0"/>
    </xf>
    <xf numFmtId="189" fontId="3" fillId="0" borderId="1" xfId="0" applyNumberFormat="1" applyFont="1" applyBorder="1"/>
    <xf numFmtId="0" fontId="3" fillId="0" borderId="1" xfId="0" applyFont="1" applyBorder="1" applyAlignment="1">
      <alignment wrapText="1"/>
    </xf>
    <xf numFmtId="179" fontId="9" fillId="9" borderId="1" xfId="0" applyNumberFormat="1" applyFont="1" applyFill="1" applyBorder="1" applyAlignment="1">
      <alignment wrapText="1"/>
    </xf>
    <xf numFmtId="0" fontId="4" fillId="0" borderId="1" xfId="2" applyBorder="1" applyAlignment="1" applyProtection="1">
      <alignment vertical="center" wrapText="1"/>
      <protection locked="0"/>
    </xf>
    <xf numFmtId="0" fontId="3" fillId="0" borderId="1" xfId="6" applyBorder="1" applyAlignment="1">
      <alignment wrapText="1"/>
    </xf>
    <xf numFmtId="0" fontId="4" fillId="5" borderId="1" xfId="0" applyFont="1" applyFill="1" applyBorder="1"/>
  </cellXfs>
  <cellStyles count="12">
    <cellStyle name="Currency 2" xfId="4" xr:uid="{A48D031E-B8CD-43B1-86F7-B68827965248}"/>
    <cellStyle name="Currency_Sheet1 2 2" xfId="9" xr:uid="{82A76379-9217-40CC-841B-79A2E8D6C020}"/>
    <cellStyle name="Normal 2" xfId="6" xr:uid="{09A1825B-187A-42C5-999A-C45FA4DADBED}"/>
    <cellStyle name="Normal 2 18 2" xfId="1" xr:uid="{1BA08453-9F65-454B-A4A0-7177E70831F2}"/>
    <cellStyle name="Normal 2 2 14" xfId="10" xr:uid="{9E4FDC95-6707-4549-A471-7B4C6E989094}"/>
    <cellStyle name="Normal 9 2 4 2" xfId="7" xr:uid="{DCE2C53C-5DC5-437D-BB8A-0F7D092E214A}"/>
    <cellStyle name="Normal_Copy of Request For Quote -- updated by VV on 043008 FINAL FINAL (4) 2 2" xfId="8" xr:uid="{7ACF5822-D164-4450-BDDD-73FD171FB1C4}"/>
    <cellStyle name="Percent 2" xfId="5" xr:uid="{55F1ADEC-5EEC-4DC4-A0F8-0707E953E32C}"/>
    <cellStyle name="Style 1" xfId="3" xr:uid="{F4609D05-B161-47A5-8040-F8D4BA086F06}"/>
    <cellStyle name="常规" xfId="0" builtinId="0"/>
    <cellStyle name="常规 2" xfId="11" xr:uid="{30E462F6-8767-4F41-9666-DE5921A20D0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5"/>
  <sheetViews>
    <sheetView tabSelected="1" topLeftCell="AA1" zoomScale="88" zoomScaleNormal="88" workbookViewId="0">
      <selection activeCell="BC5" sqref="BC5"/>
    </sheetView>
  </sheetViews>
  <sheetFormatPr defaultColWidth="9.140625" defaultRowHeight="15" x14ac:dyDescent="0.25"/>
  <cols>
    <col min="1" max="1" width="10.140625" style="3" customWidth="1"/>
    <col min="2" max="2" width="24.7109375" style="2" customWidth="1"/>
    <col min="3" max="3" width="11.42578125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13" style="53" customWidth="1"/>
    <col min="12" max="12" width="16.28515625" style="2" customWidth="1"/>
    <col min="13" max="13" width="8.7109375" style="2" customWidth="1"/>
    <col min="14" max="14" width="6.140625" style="2" customWidth="1"/>
    <col min="15" max="15" width="8.5703125" style="2" customWidth="1"/>
    <col min="16" max="16" width="15.570312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15.140625" style="2" customWidth="1"/>
    <col min="35" max="35" width="9.8554687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hidden="1" customWidth="1"/>
    <col min="45" max="45" width="9.5703125" style="8" hidden="1" customWidth="1"/>
    <col min="46" max="46" width="6.42578125" style="6" hidden="1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2"/>
    <col min="59" max="59" width="12" style="6" customWidth="1"/>
    <col min="60" max="60" width="12.140625" style="6" customWidth="1"/>
    <col min="61" max="16384" width="9.140625" style="2"/>
  </cols>
  <sheetData>
    <row r="1" spans="1:60" ht="68.099999999999994" customHeight="1" x14ac:dyDescent="0.25">
      <c r="A1" s="11" t="s">
        <v>5</v>
      </c>
      <c r="B1" s="11" t="s">
        <v>6</v>
      </c>
      <c r="C1" s="44" t="s">
        <v>7</v>
      </c>
      <c r="D1" s="45" t="s">
        <v>0</v>
      </c>
      <c r="E1" s="45" t="s">
        <v>2</v>
      </c>
      <c r="F1" s="13" t="s">
        <v>56</v>
      </c>
      <c r="G1" s="44" t="s">
        <v>8</v>
      </c>
      <c r="H1" s="12" t="s">
        <v>9</v>
      </c>
      <c r="I1" s="43" t="s">
        <v>58</v>
      </c>
      <c r="J1" s="12" t="s">
        <v>10</v>
      </c>
      <c r="K1" s="43" t="s">
        <v>61</v>
      </c>
      <c r="L1" s="12" t="s">
        <v>11</v>
      </c>
      <c r="M1" s="12" t="s">
        <v>12</v>
      </c>
      <c r="N1" s="44" t="s">
        <v>13</v>
      </c>
      <c r="O1" s="44" t="s">
        <v>63</v>
      </c>
      <c r="P1" s="44" t="s">
        <v>14</v>
      </c>
      <c r="Q1" s="44" t="s">
        <v>15</v>
      </c>
      <c r="R1" s="43" t="s">
        <v>59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7" t="s">
        <v>21</v>
      </c>
      <c r="Z1" s="47" t="s">
        <v>22</v>
      </c>
      <c r="AA1" s="47" t="s">
        <v>23</v>
      </c>
      <c r="AB1" s="20" t="s">
        <v>24</v>
      </c>
      <c r="AC1" s="21" t="s">
        <v>25</v>
      </c>
      <c r="AD1" s="51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9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  <c r="BE1" s="54" t="s">
        <v>62</v>
      </c>
      <c r="BF1" s="11" t="s">
        <v>53</v>
      </c>
      <c r="BG1" s="31" t="s">
        <v>54</v>
      </c>
      <c r="BH1" s="31" t="s">
        <v>55</v>
      </c>
    </row>
    <row r="2" spans="1:60" ht="96.95" customHeight="1" x14ac:dyDescent="0.25">
      <c r="A2" s="32">
        <v>1</v>
      </c>
      <c r="B2" s="1"/>
      <c r="C2" s="57" t="s">
        <v>67</v>
      </c>
      <c r="D2" s="1" t="s">
        <v>4</v>
      </c>
      <c r="E2" s="1"/>
      <c r="F2" s="1" t="s">
        <v>60</v>
      </c>
      <c r="G2" s="57" t="s">
        <v>68</v>
      </c>
      <c r="H2" s="57" t="s">
        <v>71</v>
      </c>
      <c r="I2" s="57" t="s">
        <v>76</v>
      </c>
      <c r="J2" s="55" t="s">
        <v>77</v>
      </c>
      <c r="K2" s="60" t="s">
        <v>78</v>
      </c>
      <c r="L2" s="59" t="s">
        <v>65</v>
      </c>
      <c r="M2" s="59" t="s">
        <v>72</v>
      </c>
      <c r="N2" s="1"/>
      <c r="O2" s="1"/>
      <c r="P2" s="61" t="s">
        <v>80</v>
      </c>
      <c r="Q2" s="1"/>
      <c r="R2" s="1" t="s">
        <v>57</v>
      </c>
      <c r="S2" s="33">
        <v>114</v>
      </c>
      <c r="T2" s="34">
        <v>8.1</v>
      </c>
      <c r="U2" s="35">
        <v>14.07</v>
      </c>
      <c r="V2" s="36">
        <v>14.07</v>
      </c>
      <c r="W2" s="10"/>
      <c r="X2" s="1" t="s">
        <v>3</v>
      </c>
      <c r="Y2" s="48">
        <v>53</v>
      </c>
      <c r="Z2" s="48">
        <v>53</v>
      </c>
      <c r="AA2" s="48">
        <v>17</v>
      </c>
      <c r="AB2" s="34">
        <v>2</v>
      </c>
      <c r="AC2" s="37">
        <v>1</v>
      </c>
      <c r="AD2" s="52">
        <f>IF(Y2="","",Y2*Z2*AA2/1000000)</f>
        <v>4.8000000000000001E-2</v>
      </c>
      <c r="AE2" s="38">
        <f>IF(AC2="","",65/AD2*AC2)</f>
        <v>1354</v>
      </c>
      <c r="AF2" s="1">
        <v>3800</v>
      </c>
      <c r="AG2" s="39">
        <f>IF(ISERROR(AF2/AE2),"",AF2/AE2)</f>
        <v>2.81</v>
      </c>
      <c r="AH2" s="1" t="s">
        <v>79</v>
      </c>
      <c r="AI2" s="40">
        <f>12.8%+30%</f>
        <v>0.42799999999999999</v>
      </c>
      <c r="AJ2" s="39">
        <f>IF(ISERROR(V2*AI2),"",V2*AI2)</f>
        <v>6.02</v>
      </c>
      <c r="AK2" s="39">
        <f t="shared" ref="AK2:AK3" si="0">IF(ISERROR(V2+AG2+AJ2),"",V2+AG2+AJ2)</f>
        <v>22.9</v>
      </c>
      <c r="AL2" s="40">
        <v>0.02</v>
      </c>
      <c r="AM2" s="39">
        <f>IF(ISERROR(BB2*AL2),"",BB2*AL2)</f>
        <v>0.91</v>
      </c>
      <c r="AN2" s="40">
        <v>0.05</v>
      </c>
      <c r="AO2" s="39">
        <f>IF(ISERROR(BB2*AN2),"",BB2*AN2)</f>
        <v>2.2799999999999998</v>
      </c>
      <c r="AP2" s="40">
        <v>0.08</v>
      </c>
      <c r="AQ2" s="39">
        <f>IF(ISERROR(BB2*AP2),"",BB2*AP2)</f>
        <v>3.64</v>
      </c>
      <c r="AR2" s="1"/>
      <c r="AS2" s="40"/>
      <c r="AT2" s="39">
        <f>IF(ISERROR(BB2*AS2),"",BB2*AS2)</f>
        <v>0</v>
      </c>
      <c r="AU2" s="1"/>
      <c r="AV2" s="40">
        <v>0</v>
      </c>
      <c r="AW2" s="41">
        <f>IF(ISERROR(BB2*AV2),"",BB2*AV2)</f>
        <v>0</v>
      </c>
      <c r="AX2" s="39">
        <f>IF(ISERROR(AM2+AO2+AQ2+AT2+AW2),"",AM2+AO2+AQ2+AT2+AW2)</f>
        <v>6.83</v>
      </c>
      <c r="AY2" s="39">
        <f t="shared" ref="AY2:AY3" si="1">IF(ISERROR(AK2+AX2),"",AK2+AX2)</f>
        <v>29.73</v>
      </c>
      <c r="AZ2" s="42">
        <f>IF(ISERROR((BB2-AY2)/BB2),"",(BB2-AY2)/BB2)</f>
        <v>0.34720000000000001</v>
      </c>
      <c r="BA2" s="39">
        <f t="shared" ref="BA2:BA3" si="2">IF(ISERROR(BC2*(1-BD2)),"",BC2*(1-BD2))</f>
        <v>45.54</v>
      </c>
      <c r="BB2" s="58">
        <v>45.54</v>
      </c>
      <c r="BC2" s="10">
        <v>180</v>
      </c>
      <c r="BD2" s="56">
        <f t="shared" ref="BD2:BD3" si="3">IF(BC2&lt;&gt;0,(BC2-BB2)/BC2,IF(ISERROR((BC2-BB2)/BC2),"_",(BC2-BB2)/BC2))</f>
        <v>0.747</v>
      </c>
      <c r="BE2" s="10"/>
      <c r="BF2" s="9"/>
      <c r="BG2" s="39">
        <f>IF(ISERROR(AZ2*BF2),"",AY2*BF2)</f>
        <v>0</v>
      </c>
      <c r="BH2" s="39">
        <f>IF(ISERROR(BB2*BF2),"",BB2*BF2)</f>
        <v>0</v>
      </c>
    </row>
    <row r="3" spans="1:60" ht="86.45" customHeight="1" x14ac:dyDescent="0.25">
      <c r="A3" s="32">
        <v>2</v>
      </c>
      <c r="B3" s="1"/>
      <c r="C3" s="1"/>
      <c r="D3" s="1" t="s">
        <v>4</v>
      </c>
      <c r="E3" s="1"/>
      <c r="F3" s="1" t="s">
        <v>60</v>
      </c>
      <c r="G3" s="57" t="s">
        <v>68</v>
      </c>
      <c r="H3" s="57" t="s">
        <v>71</v>
      </c>
      <c r="I3" s="1" t="s">
        <v>64</v>
      </c>
      <c r="J3" s="55" t="s">
        <v>77</v>
      </c>
      <c r="K3" s="60" t="s">
        <v>78</v>
      </c>
      <c r="L3" s="59" t="s">
        <v>66</v>
      </c>
      <c r="M3" s="59" t="s">
        <v>72</v>
      </c>
      <c r="N3" s="1"/>
      <c r="O3" s="1"/>
      <c r="P3" s="61" t="s">
        <v>81</v>
      </c>
      <c r="Q3" s="1"/>
      <c r="R3" s="1" t="s">
        <v>57</v>
      </c>
      <c r="S3" s="33">
        <v>123</v>
      </c>
      <c r="T3" s="34">
        <v>8.1</v>
      </c>
      <c r="U3" s="35">
        <v>15.19</v>
      </c>
      <c r="V3" s="36">
        <v>15.19</v>
      </c>
      <c r="W3" s="10"/>
      <c r="X3" s="1" t="s">
        <v>3</v>
      </c>
      <c r="Y3" s="48">
        <v>53</v>
      </c>
      <c r="Z3" s="48">
        <v>53</v>
      </c>
      <c r="AA3" s="48">
        <v>20</v>
      </c>
      <c r="AB3" s="34">
        <v>2</v>
      </c>
      <c r="AC3" s="9">
        <v>1</v>
      </c>
      <c r="AD3" s="52">
        <f t="shared" ref="AD3" si="4">IF(Y3="","",Y3*Z3*AA3/1000000)</f>
        <v>5.6000000000000001E-2</v>
      </c>
      <c r="AE3" s="38">
        <f t="shared" ref="AE3" si="5">IF(AC3="","",65/AD3*AC3)</f>
        <v>1161</v>
      </c>
      <c r="AF3" s="1">
        <v>3800</v>
      </c>
      <c r="AG3" s="39">
        <f t="shared" ref="AG3" si="6">IF(ISERROR(AF3/AE3),"",AF3/AE3)</f>
        <v>3.27</v>
      </c>
      <c r="AH3" s="1" t="s">
        <v>79</v>
      </c>
      <c r="AI3" s="40">
        <f t="shared" ref="AI3:AI5" si="7">12.8%+30%</f>
        <v>0.42799999999999999</v>
      </c>
      <c r="AJ3" s="39">
        <f>IF(ISERROR(V3*AI3),"",V3*AI3)</f>
        <v>6.5</v>
      </c>
      <c r="AK3" s="39">
        <f t="shared" si="0"/>
        <v>24.96</v>
      </c>
      <c r="AL3" s="40">
        <v>0.02</v>
      </c>
      <c r="AM3" s="39">
        <f t="shared" ref="AM3" si="8">IF(ISERROR(BB3*AL3),"",BB3*AL3)</f>
        <v>1.04</v>
      </c>
      <c r="AN3" s="40">
        <v>0.05</v>
      </c>
      <c r="AO3" s="39">
        <f t="shared" ref="AO3" si="9">IF(ISERROR(BB3*AN3),"",BB3*AN3)</f>
        <v>2.59</v>
      </c>
      <c r="AP3" s="40">
        <v>0.08</v>
      </c>
      <c r="AQ3" s="39">
        <f t="shared" ref="AQ3" si="10">IF(ISERROR(BB3*AP3),"",BB3*AP3)</f>
        <v>4.1500000000000004</v>
      </c>
      <c r="AR3" s="1"/>
      <c r="AS3" s="40"/>
      <c r="AT3" s="39">
        <f t="shared" ref="AT3" si="11">IF(ISERROR(BB3*AS3),"",BB3*AS3)</f>
        <v>0</v>
      </c>
      <c r="AU3" s="1"/>
      <c r="AV3" s="40"/>
      <c r="AW3" s="41">
        <f t="shared" ref="AW3" si="12">IF(ISERROR(BB3*AV3),"",BB3*AV3)</f>
        <v>0</v>
      </c>
      <c r="AX3" s="39">
        <f t="shared" ref="AX3" si="13">IF(ISERROR(AM3+AO3+AQ3+AT3+AW3),"",AM3+AO3+AQ3+AT3+AW3)</f>
        <v>7.78</v>
      </c>
      <c r="AY3" s="39">
        <f t="shared" si="1"/>
        <v>32.74</v>
      </c>
      <c r="AZ3" s="42">
        <f t="shared" ref="AZ3" si="14">IF(ISERROR((BB3-AY3)/BB3),"",(BB3-AY3)/BB3)</f>
        <v>0.36880000000000002</v>
      </c>
      <c r="BA3" s="39">
        <f t="shared" si="2"/>
        <v>51.86</v>
      </c>
      <c r="BB3" s="58">
        <v>51.87</v>
      </c>
      <c r="BC3" s="10">
        <v>200</v>
      </c>
      <c r="BD3" s="56">
        <f t="shared" si="3"/>
        <v>0.74070000000000003</v>
      </c>
      <c r="BE3" s="10"/>
      <c r="BF3" s="9">
        <v>546</v>
      </c>
      <c r="BG3" s="39">
        <f t="shared" ref="BG3" si="15">IF(ISERROR(AZ3*BF3),"",AY3*BF3)</f>
        <v>17876.04</v>
      </c>
      <c r="BH3" s="39">
        <f t="shared" ref="BH3" si="16">IF(ISERROR(BB3*BF3),"",BB3*BF3)</f>
        <v>28321.02</v>
      </c>
    </row>
    <row r="4" spans="1:60" ht="65.45" customHeight="1" x14ac:dyDescent="0.25">
      <c r="A4" s="32">
        <v>3</v>
      </c>
      <c r="B4" s="1"/>
      <c r="C4" s="57" t="s">
        <v>67</v>
      </c>
      <c r="D4" s="1" t="s">
        <v>4</v>
      </c>
      <c r="E4" s="1"/>
      <c r="F4" s="1" t="s">
        <v>60</v>
      </c>
      <c r="G4" s="57" t="s">
        <v>69</v>
      </c>
      <c r="H4" s="57" t="s">
        <v>70</v>
      </c>
      <c r="I4" s="1" t="s">
        <v>64</v>
      </c>
      <c r="J4" s="55" t="s">
        <v>74</v>
      </c>
      <c r="K4" s="60" t="s">
        <v>75</v>
      </c>
      <c r="L4" s="59" t="s">
        <v>65</v>
      </c>
      <c r="M4" s="59" t="s">
        <v>73</v>
      </c>
      <c r="N4" s="1"/>
      <c r="O4" s="1"/>
      <c r="P4" s="61" t="s">
        <v>82</v>
      </c>
      <c r="Q4" s="1"/>
      <c r="R4" s="1" t="s">
        <v>57</v>
      </c>
      <c r="S4" s="33">
        <v>115</v>
      </c>
      <c r="T4" s="34">
        <v>8.1</v>
      </c>
      <c r="U4" s="35">
        <v>14.2</v>
      </c>
      <c r="V4" s="36">
        <v>14.2</v>
      </c>
      <c r="W4" s="10"/>
      <c r="X4" s="1" t="s">
        <v>3</v>
      </c>
      <c r="Y4" s="48">
        <v>53</v>
      </c>
      <c r="Z4" s="48">
        <v>53</v>
      </c>
      <c r="AA4" s="48">
        <v>17</v>
      </c>
      <c r="AB4" s="34">
        <v>2</v>
      </c>
      <c r="AC4" s="37">
        <v>1</v>
      </c>
      <c r="AD4" s="52">
        <f>IF(Y4="","",Y4*Z4*AA4/1000000)</f>
        <v>4.8000000000000001E-2</v>
      </c>
      <c r="AE4" s="38">
        <f>IF(AC4="","",65/AD4*AC4)</f>
        <v>1354</v>
      </c>
      <c r="AF4" s="1">
        <v>3800</v>
      </c>
      <c r="AG4" s="39">
        <f>IF(ISERROR(AF4/AE4),"",AF4/AE4)</f>
        <v>2.81</v>
      </c>
      <c r="AH4" s="1" t="s">
        <v>79</v>
      </c>
      <c r="AI4" s="40">
        <f t="shared" si="7"/>
        <v>0.42799999999999999</v>
      </c>
      <c r="AJ4" s="39">
        <f>IF(ISERROR(V4*AI4),"",V4*AI4)</f>
        <v>6.08</v>
      </c>
      <c r="AK4" s="39">
        <f t="shared" ref="AK4:AK5" si="17">IF(ISERROR(V4+AG4+AJ4),"",V4+AG4+AJ4)</f>
        <v>23.09</v>
      </c>
      <c r="AL4" s="40">
        <v>0.02</v>
      </c>
      <c r="AM4" s="39">
        <f>IF(ISERROR(BB4*AL4),"",BB4*AL4)</f>
        <v>0.83</v>
      </c>
      <c r="AN4" s="40">
        <v>0.05</v>
      </c>
      <c r="AO4" s="39">
        <f>IF(ISERROR(BB4*AN4),"",BB4*AN4)</f>
        <v>2.0699999999999998</v>
      </c>
      <c r="AP4" s="40">
        <v>0.08</v>
      </c>
      <c r="AQ4" s="39">
        <f>IF(ISERROR(BB4*AP4),"",BB4*AP4)</f>
        <v>3.31</v>
      </c>
      <c r="AR4" s="1"/>
      <c r="AS4" s="40"/>
      <c r="AT4" s="39">
        <f>IF(ISERROR(BB4*AS4),"",BB4*AS4)</f>
        <v>0</v>
      </c>
      <c r="AU4" s="1"/>
      <c r="AV4" s="40">
        <v>0</v>
      </c>
      <c r="AW4" s="41">
        <f>IF(ISERROR(BB4*AV4),"",BB4*AV4)</f>
        <v>0</v>
      </c>
      <c r="AX4" s="39">
        <f>IF(ISERROR(AM4+AO4+AQ4+AT4+AW4),"",AM4+AO4+AQ4+AT4+AW4)</f>
        <v>6.21</v>
      </c>
      <c r="AY4" s="39">
        <f t="shared" ref="AY4:AY5" si="18">IF(ISERROR(AK4+AX4),"",AK4+AX4)</f>
        <v>29.3</v>
      </c>
      <c r="AZ4" s="42">
        <f>IF(ISERROR((BB4-AY4)/BB4),"",(BB4-AY4)/BB4)</f>
        <v>0.2923</v>
      </c>
      <c r="BA4" s="39">
        <f t="shared" ref="BA4:BA5" si="19">IF(ISERROR(BC4*(1-BD4)),"",BC4*(1-BD4))</f>
        <v>41.4</v>
      </c>
      <c r="BB4" s="58">
        <v>41.4</v>
      </c>
      <c r="BC4" s="10">
        <v>180</v>
      </c>
      <c r="BD4" s="56">
        <f t="shared" ref="BD4:BD5" si="20">IF(BC4&lt;&gt;0,(BC4-BB4)/BC4,IF(ISERROR((BC4-BB4)/BC4),"_",(BC4-BB4)/BC4))</f>
        <v>0.77</v>
      </c>
      <c r="BE4" s="10"/>
      <c r="BF4" s="9">
        <v>392</v>
      </c>
      <c r="BG4" s="39">
        <f>IF(ISERROR(AZ4*BF4),"",AY4*BF4)</f>
        <v>11485.6</v>
      </c>
      <c r="BH4" s="39">
        <f>IF(ISERROR(BB4*BF4),"",BB4*BF4)</f>
        <v>16228.8</v>
      </c>
    </row>
    <row r="5" spans="1:60" ht="59.45" customHeight="1" x14ac:dyDescent="0.25">
      <c r="A5" s="32">
        <v>4</v>
      </c>
      <c r="B5" s="1"/>
      <c r="C5" s="1"/>
      <c r="D5" s="1" t="s">
        <v>4</v>
      </c>
      <c r="E5" s="1"/>
      <c r="F5" s="1" t="s">
        <v>60</v>
      </c>
      <c r="G5" s="57" t="s">
        <v>69</v>
      </c>
      <c r="H5" s="57" t="s">
        <v>70</v>
      </c>
      <c r="I5" s="1" t="s">
        <v>64</v>
      </c>
      <c r="J5" s="55" t="s">
        <v>74</v>
      </c>
      <c r="K5" s="60" t="s">
        <v>75</v>
      </c>
      <c r="L5" s="59" t="s">
        <v>66</v>
      </c>
      <c r="M5" s="59" t="s">
        <v>73</v>
      </c>
      <c r="N5" s="1"/>
      <c r="O5" s="1"/>
      <c r="P5" s="61" t="s">
        <v>83</v>
      </c>
      <c r="Q5" s="1"/>
      <c r="R5" s="1" t="s">
        <v>57</v>
      </c>
      <c r="S5" s="33">
        <v>123</v>
      </c>
      <c r="T5" s="34">
        <v>8.1</v>
      </c>
      <c r="U5" s="35">
        <v>15.19</v>
      </c>
      <c r="V5" s="36">
        <v>15.19</v>
      </c>
      <c r="W5" s="10"/>
      <c r="X5" s="1" t="s">
        <v>3</v>
      </c>
      <c r="Y5" s="48">
        <v>53</v>
      </c>
      <c r="Z5" s="48">
        <v>53</v>
      </c>
      <c r="AA5" s="48">
        <v>20</v>
      </c>
      <c r="AB5" s="34">
        <v>2</v>
      </c>
      <c r="AC5" s="9">
        <v>1</v>
      </c>
      <c r="AD5" s="52">
        <f t="shared" ref="AD5" si="21">IF(Y5="","",Y5*Z5*AA5/1000000)</f>
        <v>5.6000000000000001E-2</v>
      </c>
      <c r="AE5" s="38">
        <f t="shared" ref="AE5" si="22">IF(AC5="","",65/AD5*AC5)</f>
        <v>1161</v>
      </c>
      <c r="AF5" s="1">
        <v>3800</v>
      </c>
      <c r="AG5" s="39">
        <f t="shared" ref="AG5" si="23">IF(ISERROR(AF5/AE5),"",AF5/AE5)</f>
        <v>3.27</v>
      </c>
      <c r="AH5" s="1" t="s">
        <v>79</v>
      </c>
      <c r="AI5" s="40">
        <f t="shared" si="7"/>
        <v>0.42799999999999999</v>
      </c>
      <c r="AJ5" s="39">
        <f>IF(ISERROR(V5*AI5),"",V5*AI5)</f>
        <v>6.5</v>
      </c>
      <c r="AK5" s="39">
        <f t="shared" si="17"/>
        <v>24.96</v>
      </c>
      <c r="AL5" s="40">
        <v>0.02</v>
      </c>
      <c r="AM5" s="39">
        <f t="shared" ref="AM5" si="24">IF(ISERROR(BB5*AL5),"",BB5*AL5)</f>
        <v>0.94</v>
      </c>
      <c r="AN5" s="40">
        <v>0.05</v>
      </c>
      <c r="AO5" s="39">
        <f t="shared" ref="AO5" si="25">IF(ISERROR(BB5*AN5),"",BB5*AN5)</f>
        <v>2.36</v>
      </c>
      <c r="AP5" s="40">
        <v>0.08</v>
      </c>
      <c r="AQ5" s="39">
        <f t="shared" ref="AQ5" si="26">IF(ISERROR(BB5*AP5),"",BB5*AP5)</f>
        <v>3.77</v>
      </c>
      <c r="AR5" s="1"/>
      <c r="AS5" s="40"/>
      <c r="AT5" s="39">
        <f t="shared" ref="AT5" si="27">IF(ISERROR(BB5*AS5),"",BB5*AS5)</f>
        <v>0</v>
      </c>
      <c r="AU5" s="1"/>
      <c r="AV5" s="40"/>
      <c r="AW5" s="41">
        <f t="shared" ref="AW5" si="28">IF(ISERROR(BB5*AV5),"",BB5*AV5)</f>
        <v>0</v>
      </c>
      <c r="AX5" s="39">
        <f t="shared" ref="AX5" si="29">IF(ISERROR(AM5+AO5+AQ5+AT5+AW5),"",AM5+AO5+AQ5+AT5+AW5)</f>
        <v>7.07</v>
      </c>
      <c r="AY5" s="39">
        <f t="shared" si="18"/>
        <v>32.03</v>
      </c>
      <c r="AZ5" s="42">
        <f t="shared" ref="AZ5" si="30">IF(ISERROR((BB5-AY5)/BB5),"",(BB5-AY5)/BB5)</f>
        <v>0.32069999999999999</v>
      </c>
      <c r="BA5" s="39">
        <f t="shared" si="19"/>
        <v>47.14</v>
      </c>
      <c r="BB5" s="58">
        <v>47.15</v>
      </c>
      <c r="BC5" s="10">
        <v>200</v>
      </c>
      <c r="BD5" s="56">
        <f t="shared" si="20"/>
        <v>0.76429999999999998</v>
      </c>
      <c r="BE5" s="10"/>
      <c r="BF5" s="9">
        <v>536</v>
      </c>
      <c r="BG5" s="39">
        <f t="shared" ref="BG5" si="31">IF(ISERROR(AZ5*BF5),"",AY5*BF5)</f>
        <v>17168.080000000002</v>
      </c>
      <c r="BH5" s="39">
        <f t="shared" ref="BH5" si="32">IF(ISERROR(BB5*BF5),"",BB5*BF5)</f>
        <v>25272.400000000001</v>
      </c>
    </row>
  </sheetData>
  <sheetProtection insertRows="0" deleteRows="0" sort="0"/>
  <protectedRanges>
    <protectedRange sqref="P6:BB247 AX2:BA5 BC2:BD5 L2:N247 P2:AT5 A2:J247 BF2:BF5" name="Range1"/>
    <protectedRange sqref="AW2:AW5" name="Range1_1"/>
    <protectedRange sqref="K2:K247" name="Range1_2"/>
    <protectedRange sqref="BE2:BE242" name="Range1_3"/>
    <protectedRange sqref="O2:O242" name="Range1_4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X2:X5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R2:R5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E2:E5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2025-10-10T05:30:21Z</dcterms:modified>
</cp:coreProperties>
</file>