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9" i="1" l="1"/>
  <c r="AU19" i="1"/>
  <c r="AP19" i="1"/>
  <c r="AN19" i="1"/>
  <c r="AL19" i="1"/>
  <c r="AB19" i="1"/>
  <c r="AD19" i="1" s="1"/>
  <c r="AF19" i="1" s="1"/>
  <c r="U19" i="1"/>
  <c r="AI19" i="1" s="1"/>
  <c r="BB18" i="1"/>
  <c r="AU18" i="1"/>
  <c r="AP18" i="1"/>
  <c r="AN18" i="1"/>
  <c r="AL18" i="1"/>
  <c r="AB18" i="1"/>
  <c r="AD18" i="1" s="1"/>
  <c r="AF18" i="1" s="1"/>
  <c r="U18" i="1"/>
  <c r="AI18" i="1" s="1"/>
  <c r="BB17" i="1"/>
  <c r="AU17" i="1"/>
  <c r="AP17" i="1"/>
  <c r="AN17" i="1"/>
  <c r="AL17" i="1"/>
  <c r="AB17" i="1"/>
  <c r="AD17" i="1" s="1"/>
  <c r="AF17" i="1" s="1"/>
  <c r="U17" i="1"/>
  <c r="AI17" i="1" s="1"/>
  <c r="BB16" i="1"/>
  <c r="AU16" i="1"/>
  <c r="AP16" i="1"/>
  <c r="AN16" i="1"/>
  <c r="AL16" i="1"/>
  <c r="AB16" i="1"/>
  <c r="AD16" i="1" s="1"/>
  <c r="AF16" i="1" s="1"/>
  <c r="U16" i="1"/>
  <c r="AI16" i="1" s="1"/>
  <c r="BB15" i="1"/>
  <c r="AU15" i="1"/>
  <c r="AP15" i="1"/>
  <c r="AN15" i="1"/>
  <c r="AL15" i="1"/>
  <c r="AB15" i="1"/>
  <c r="AD15" i="1" s="1"/>
  <c r="AF15" i="1" s="1"/>
  <c r="U15" i="1"/>
  <c r="AI15" i="1" s="1"/>
  <c r="BB14" i="1"/>
  <c r="AU14" i="1"/>
  <c r="AP14" i="1"/>
  <c r="AN14" i="1"/>
  <c r="AL14" i="1"/>
  <c r="AB14" i="1"/>
  <c r="AD14" i="1" s="1"/>
  <c r="AF14" i="1" s="1"/>
  <c r="U14" i="1"/>
  <c r="AI14" i="1" s="1"/>
  <c r="BB13" i="1"/>
  <c r="AU13" i="1"/>
  <c r="AP13" i="1"/>
  <c r="AN13" i="1"/>
  <c r="AL13" i="1"/>
  <c r="AB13" i="1"/>
  <c r="AD13" i="1" s="1"/>
  <c r="AF13" i="1" s="1"/>
  <c r="U13" i="1"/>
  <c r="AI13" i="1" s="1"/>
  <c r="BB12" i="1"/>
  <c r="AU12" i="1"/>
  <c r="AP12" i="1"/>
  <c r="AN12" i="1"/>
  <c r="AL12" i="1"/>
  <c r="AB12" i="1"/>
  <c r="AD12" i="1" s="1"/>
  <c r="AF12" i="1" s="1"/>
  <c r="U12" i="1"/>
  <c r="AI12" i="1" s="1"/>
  <c r="BB11" i="1"/>
  <c r="AU11" i="1"/>
  <c r="AP11" i="1"/>
  <c r="AN11" i="1"/>
  <c r="AL11" i="1"/>
  <c r="AB11" i="1"/>
  <c r="AD11" i="1" s="1"/>
  <c r="AF11" i="1" s="1"/>
  <c r="U11" i="1"/>
  <c r="AI11" i="1" s="1"/>
  <c r="BB10" i="1"/>
  <c r="AU10" i="1"/>
  <c r="AP10" i="1"/>
  <c r="AN10" i="1"/>
  <c r="AL10" i="1"/>
  <c r="AB10" i="1"/>
  <c r="AD10" i="1" s="1"/>
  <c r="AF10" i="1" s="1"/>
  <c r="U10" i="1"/>
  <c r="AI10" i="1" s="1"/>
  <c r="BB9" i="1"/>
  <c r="AU9" i="1"/>
  <c r="AP9" i="1"/>
  <c r="AN9" i="1"/>
  <c r="AL9" i="1"/>
  <c r="AB9" i="1"/>
  <c r="AD9" i="1" s="1"/>
  <c r="AF9" i="1" s="1"/>
  <c r="U9" i="1"/>
  <c r="AI9" i="1" s="1"/>
  <c r="BB8" i="1"/>
  <c r="AU8" i="1"/>
  <c r="AP8" i="1"/>
  <c r="AN8" i="1"/>
  <c r="AL8" i="1"/>
  <c r="AB8" i="1"/>
  <c r="AD8" i="1" s="1"/>
  <c r="AF8" i="1" s="1"/>
  <c r="U8" i="1"/>
  <c r="AI8" i="1" s="1"/>
  <c r="BB7" i="1"/>
  <c r="AU7" i="1"/>
  <c r="AR7" i="1"/>
  <c r="AP7" i="1"/>
  <c r="AN7" i="1"/>
  <c r="AL7" i="1"/>
  <c r="AD7" i="1"/>
  <c r="AF7" i="1" s="1"/>
  <c r="AJ7" i="1" s="1"/>
  <c r="AB7" i="1"/>
  <c r="U7" i="1"/>
  <c r="AI7" i="1" s="1"/>
  <c r="BB6" i="1"/>
  <c r="AU6" i="1"/>
  <c r="AP6" i="1"/>
  <c r="AN6" i="1"/>
  <c r="AL6" i="1"/>
  <c r="AB6" i="1"/>
  <c r="AD6" i="1" s="1"/>
  <c r="AF6" i="1" s="1"/>
  <c r="U6" i="1"/>
  <c r="AI6" i="1" s="1"/>
  <c r="BB5" i="1"/>
  <c r="AU5" i="1"/>
  <c r="AP5" i="1"/>
  <c r="AN5" i="1"/>
  <c r="AL5" i="1"/>
  <c r="AB5" i="1"/>
  <c r="AD5" i="1" s="1"/>
  <c r="AF5" i="1" s="1"/>
  <c r="U5" i="1"/>
  <c r="AI5" i="1" s="1"/>
  <c r="BB4" i="1"/>
  <c r="AU4" i="1"/>
  <c r="AP4" i="1"/>
  <c r="AN4" i="1"/>
  <c r="AL4" i="1"/>
  <c r="AB4" i="1"/>
  <c r="AD4" i="1" s="1"/>
  <c r="AF4" i="1" s="1"/>
  <c r="U4" i="1"/>
  <c r="AI4" i="1" s="1"/>
  <c r="BB3" i="1"/>
  <c r="AU3" i="1"/>
  <c r="AP3" i="1"/>
  <c r="AN3" i="1"/>
  <c r="AL3" i="1"/>
  <c r="AB3" i="1"/>
  <c r="AD3" i="1" s="1"/>
  <c r="AF3" i="1" s="1"/>
  <c r="U3" i="1"/>
  <c r="AI3" i="1" s="1"/>
  <c r="BB2" i="1"/>
  <c r="AU2" i="1"/>
  <c r="AP2" i="1"/>
  <c r="AN2" i="1"/>
  <c r="AL2" i="1"/>
  <c r="AB2" i="1"/>
  <c r="AD2" i="1" s="1"/>
  <c r="AF2" i="1" s="1"/>
  <c r="U2" i="1"/>
  <c r="AI2" i="1" s="1"/>
  <c r="AJ18" i="1" l="1"/>
  <c r="AJ8" i="1"/>
  <c r="AR8" i="1"/>
  <c r="AJ9" i="1"/>
  <c r="AR9" i="1"/>
  <c r="AV9" i="1" s="1"/>
  <c r="AJ15" i="1"/>
  <c r="AR15" i="1"/>
  <c r="AJ5" i="1"/>
  <c r="AJ16" i="1"/>
  <c r="AR16" i="1"/>
  <c r="AJ13" i="1"/>
  <c r="AJ4" i="1"/>
  <c r="AR4" i="1"/>
  <c r="AV4" i="1" s="1"/>
  <c r="AW4" i="1" s="1"/>
  <c r="AJ12" i="1"/>
  <c r="AJ2" i="1"/>
  <c r="AR2" i="1"/>
  <c r="AV2" i="1" s="1"/>
  <c r="AJ10" i="1"/>
  <c r="AR10" i="1"/>
  <c r="AV10" i="1" s="1"/>
  <c r="AJ17" i="1"/>
  <c r="AR17" i="1"/>
  <c r="AJ3" i="1"/>
  <c r="AR3" i="1"/>
  <c r="AV3" i="1" s="1"/>
  <c r="AV7" i="1"/>
  <c r="AW7" i="1" s="1"/>
  <c r="AJ11" i="1"/>
  <c r="AR11" i="1"/>
  <c r="AV11" i="1" s="1"/>
  <c r="AW11" i="1" s="1"/>
  <c r="AR12" i="1"/>
  <c r="AV12" i="1" s="1"/>
  <c r="AW12" i="1" s="1"/>
  <c r="AV15" i="1"/>
  <c r="AR18" i="1"/>
  <c r="AV18" i="1" s="1"/>
  <c r="AW18" i="1" s="1"/>
  <c r="AJ19" i="1"/>
  <c r="AR19" i="1"/>
  <c r="AV19" i="1" s="1"/>
  <c r="AR5" i="1"/>
  <c r="AV5" i="1" s="1"/>
  <c r="AW5" i="1" s="1"/>
  <c r="AJ6" i="1"/>
  <c r="AR6" i="1"/>
  <c r="AV6" i="1" s="1"/>
  <c r="AR13" i="1"/>
  <c r="AV13" i="1" s="1"/>
  <c r="AW13" i="1" s="1"/>
  <c r="AJ14" i="1"/>
  <c r="AR14" i="1"/>
  <c r="AV14" i="1" s="1"/>
  <c r="AW14" i="1" s="1"/>
  <c r="AV16" i="1"/>
  <c r="AV8" i="1"/>
  <c r="AW8" i="1" s="1"/>
  <c r="AV17" i="1"/>
  <c r="AW17" i="1" s="1"/>
  <c r="AW15" i="1"/>
  <c r="AW3" i="1" l="1"/>
  <c r="AW10" i="1"/>
  <c r="AW9" i="1"/>
  <c r="AW16" i="1"/>
  <c r="BA16" i="1" s="1"/>
  <c r="AW2" i="1"/>
  <c r="AW6" i="1"/>
  <c r="AW19" i="1"/>
  <c r="BA19" i="1" s="1"/>
  <c r="AX8" i="1"/>
  <c r="BA8" i="1"/>
  <c r="AX14" i="1"/>
  <c r="BA14" i="1"/>
  <c r="AX17" i="1"/>
  <c r="BA17" i="1"/>
  <c r="AX10" i="1"/>
  <c r="BA10" i="1"/>
  <c r="AX18" i="1"/>
  <c r="BA18" i="1"/>
  <c r="AX11" i="1"/>
  <c r="BA11" i="1"/>
  <c r="BA3" i="1"/>
  <c r="AX3" i="1"/>
  <c r="AX12" i="1"/>
  <c r="BA12" i="1"/>
  <c r="AX15" i="1"/>
  <c r="BA15" i="1"/>
  <c r="BA7" i="1"/>
  <c r="AX7" i="1"/>
  <c r="AX6" i="1"/>
  <c r="BA6" i="1"/>
  <c r="AX2" i="1"/>
  <c r="BA2" i="1"/>
  <c r="AX9" i="1"/>
  <c r="BA9" i="1"/>
  <c r="AX4" i="1"/>
  <c r="BA4" i="1"/>
  <c r="AX13" i="1"/>
  <c r="BA13" i="1"/>
  <c r="AX5" i="1"/>
  <c r="BA5" i="1"/>
  <c r="AX16" i="1" l="1"/>
  <c r="AX1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<sst xmlns="http://schemas.openxmlformats.org/spreadsheetml/2006/main" count="288" uniqueCount="101">
  <si>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</si>
  <si>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</si>
  <si>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</si>
  <si>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</si>
  <si>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</si>
  <si>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</si>
  <si>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</si>
  <si>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</si>
  <si>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</si>
  <si>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</si>
  <si>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</si>
  <si>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</si>
  <si>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</si>
  <si>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</si>
  <si>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</si>
  <si>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</si>
  <si>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</si>
  <si>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</si>
  <si>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</si>
  <si>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</si>
  <si>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</si>
  <si>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</si>
  <si>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</si>
  <si>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</si>
  <si>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</si>
  <si>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</si>
  <si>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</si>
  <si>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</si>
  <si>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</si>
  <si>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</si>
  <si>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</si>
  <si>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</si>
  <si>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</si>
  <si>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</si>
  <si>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</si>
  <si>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</si>
  <si>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</si>
  <si>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</si>
  <si>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</si>
  <si>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</si>
  <si>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</si>
  <si>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</si>
  <si>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</si>
  <si>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</si>
  <si>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</si>
  <si>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</si>
  <si>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</si>
  <si>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</si>
  <si>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</si>
  <si>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</si>
  <si>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</si>
  <si>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</si>
  <si>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</si>
  <si>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</si>
  <si>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ARMOIRE COLLECTION</t>
  </si>
  <si>
    <t>SHEET/SHEET SET</t>
  </si>
  <si>
    <t>200TC Cotton Print</t>
    <phoneticPr fontId="8" type="noConversion"/>
  </si>
  <si>
    <t>100% Cotton 200TC Printed Sheet Set</t>
    <phoneticPr fontId="8" type="noConversion"/>
  </si>
  <si>
    <t>200TC Cotton Printed Sheet</t>
    <phoneticPr fontId="8" type="noConversion"/>
  </si>
  <si>
    <t>100% Cotton Printed Sheet Set, 4" single needle hem, VZB packaging</t>
    <phoneticPr fontId="8" type="noConversion"/>
  </si>
  <si>
    <t>100% Cotton, Printed</t>
    <phoneticPr fontId="8" type="noConversion"/>
  </si>
  <si>
    <t>Twin: 66x96"/39x75+12"/20x30" (1)</t>
  </si>
  <si>
    <t>ANNA PINK FLORAL</t>
  </si>
  <si>
    <t>RS20-8546</t>
  </si>
  <si>
    <t>Set</t>
  </si>
  <si>
    <t>Normal</t>
  </si>
  <si>
    <t>6302.21.9020</t>
  </si>
  <si>
    <t>100% Cotton, Printed</t>
    <phoneticPr fontId="8" type="noConversion"/>
  </si>
  <si>
    <t>NORA PINK FLORAL</t>
  </si>
  <si>
    <t>RS20-8547</t>
  </si>
  <si>
    <t>JUNGLE TOILE BLUE</t>
  </si>
  <si>
    <t>RS20-8548</t>
  </si>
  <si>
    <t>GRAY STRIPE C</t>
  </si>
  <si>
    <t>RS20-8549</t>
  </si>
  <si>
    <t>WILLOW &amp; SAGE</t>
  </si>
  <si>
    <t>EMILIA BLUE FLORAL</t>
  </si>
  <si>
    <t>RS20-8550</t>
  </si>
  <si>
    <t>Full: 81x96"/54x75+14"/20x30" (2)</t>
  </si>
  <si>
    <t>RS20-8551</t>
  </si>
  <si>
    <t>RS20-8552</t>
  </si>
  <si>
    <t>RS20-8553</t>
  </si>
  <si>
    <t>RS20-8554</t>
  </si>
  <si>
    <t>RS20-8555</t>
  </si>
  <si>
    <t>200TC Cotton Solid</t>
    <phoneticPr fontId="8" type="noConversion"/>
  </si>
  <si>
    <t>100% Cotton 200TC Solid Sheet Set</t>
    <phoneticPr fontId="8" type="noConversion"/>
  </si>
  <si>
    <t>200TC Cotton Solid Sheet</t>
    <phoneticPr fontId="8" type="noConversion"/>
  </si>
  <si>
    <t>100% Cotton Solid Sheet Set, 4" single needle hem, VZB packaging</t>
    <phoneticPr fontId="8" type="noConversion"/>
  </si>
  <si>
    <t>100% Cotton, Solid</t>
    <phoneticPr fontId="8" type="noConversion"/>
  </si>
  <si>
    <t>HIGH RISE</t>
  </si>
  <si>
    <t>RS20-8556</t>
  </si>
  <si>
    <t>6302.31.9020</t>
  </si>
  <si>
    <t>BLUE FOG</t>
  </si>
  <si>
    <t>RS20-8557</t>
  </si>
  <si>
    <t>CELADON TINT</t>
  </si>
  <si>
    <t>RS20-8558</t>
  </si>
  <si>
    <t>CAMEO PINK</t>
  </si>
  <si>
    <t>RS20-8559</t>
  </si>
  <si>
    <t>RS20-8560</t>
    <phoneticPr fontId="8" type="noConversion"/>
  </si>
  <si>
    <t>RS20-8561</t>
  </si>
  <si>
    <t>RS20-8562</t>
  </si>
  <si>
    <t>RS20-8563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</si>
</sst>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0.00000"/>
    <numFmt numFmtId="180" formatCode="0.0%"/>
    <numFmt numFmtId="181" formatCode="[$-409]dd/mmm/yy;@"/>
    <numFmt numFmtId="182" formatCode="[$￥-804]#,##0.00;[Red][$￥-804]#,##0.00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82" fontId="5" fillId="0" borderId="0"/>
  </cellStyleXfs>
  <cellXfs count="54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0" fontId="5" fillId="5" borderId="2" xfId="0" quotePrefix="1" applyFont="1" applyFill="1" applyBorder="1" applyAlignment="1">
      <alignment horizontal="left"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179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0" fontId="1" fillId="0" borderId="2" xfId="1" applyBorder="1" applyAlignment="1">
      <alignment horizontal="center" wrapText="1"/>
    </xf>
    <xf numFmtId="181" fontId="1" fillId="0" borderId="2" xfId="1" applyNumberFormat="1" applyBorder="1"/>
    <xf numFmtId="2" fontId="1" fillId="0" borderId="2" xfId="1" applyNumberFormat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79" fontId="1" fillId="8" borderId="2" xfId="1" applyNumberForma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Percent 2" xfId="3"/>
    <cellStyle name="常规" xfId="0" builtinId="0"/>
    <cellStyle name="常规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0TC%20100%25%20Cotton%20Sheet%20Set%2010-15-2025%20Commitment%202026%20Mar%20POE%20PA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PAK 08-21-25"/>
      <sheetName val="Cost"/>
      <sheetName val="ValueSelect"/>
      <sheetName val="Data"/>
    </sheetNames>
    <sheetDataSet>
      <sheetData sheetId="0"/>
      <sheetData sheetId="1"/>
      <sheetData sheetId="2">
        <row r="12">
          <cell r="J12">
            <v>8.5299999999999994</v>
          </cell>
        </row>
        <row r="13">
          <cell r="J13">
            <v>8.5299999999999994</v>
          </cell>
        </row>
        <row r="14">
          <cell r="J14">
            <v>8.5299999999999994</v>
          </cell>
        </row>
        <row r="15">
          <cell r="J15">
            <v>8.5299999999999994</v>
          </cell>
        </row>
        <row r="16">
          <cell r="J16">
            <v>8.5299999999999994</v>
          </cell>
        </row>
        <row r="18">
          <cell r="J18">
            <v>11.22</v>
          </cell>
        </row>
        <row r="19">
          <cell r="J19">
            <v>11.22</v>
          </cell>
        </row>
        <row r="20">
          <cell r="J20">
            <v>11.22</v>
          </cell>
        </row>
        <row r="21">
          <cell r="J21">
            <v>11.22</v>
          </cell>
        </row>
        <row r="22">
          <cell r="J22">
            <v>11.22</v>
          </cell>
        </row>
        <row r="24">
          <cell r="J24">
            <v>8.5299999999999994</v>
          </cell>
        </row>
        <row r="25">
          <cell r="J25">
            <v>8.5299999999999994</v>
          </cell>
        </row>
        <row r="26">
          <cell r="J26">
            <v>8.5299999999999994</v>
          </cell>
        </row>
        <row r="27">
          <cell r="J27">
            <v>8.5299999999999994</v>
          </cell>
        </row>
        <row r="30">
          <cell r="J30">
            <v>11.22</v>
          </cell>
        </row>
        <row r="31">
          <cell r="J31">
            <v>11.22</v>
          </cell>
        </row>
        <row r="32">
          <cell r="J32">
            <v>11.22</v>
          </cell>
        </row>
        <row r="33">
          <cell r="J33">
            <v>11.22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9"/>
  <sheetViews>
    <sheetView tabSelected="1" topLeftCell="A4" zoomScale="99" zoomScaleNormal="99" workbookViewId="0">
      <selection activeCell="E26" sqref="E26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22" style="2" customWidth="1"/>
    <col min="6" max="6" width="7.42578125" style="2" customWidth="1"/>
    <col min="7" max="7" width="18.28515625" style="2" customWidth="1"/>
    <col min="8" max="8" width="17.85546875" style="2" customWidth="1"/>
    <col min="9" max="9" width="38.5703125" style="2" customWidth="1"/>
    <col min="10" max="10" width="28" style="2" customWidth="1"/>
    <col min="11" max="11" width="14.140625" style="2" customWidth="1"/>
    <col min="12" max="12" width="20.5703125" style="2" customWidth="1"/>
    <col min="13" max="13" width="28.42578125" style="2" customWidth="1"/>
    <col min="14" max="14" width="19.5703125" style="2" customWidth="1"/>
    <col min="15" max="15" width="6.140625" style="2" customWidth="1"/>
    <col min="16" max="17" width="13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0" customWidth="1"/>
    <col min="24" max="24" width="8.7109375" style="50" customWidth="1"/>
    <col min="25" max="25" width="7.140625" style="50" customWidth="1"/>
    <col min="26" max="26" width="9" style="51" customWidth="1"/>
    <col min="27" max="27" width="6.28515625" style="52" customWidth="1"/>
    <col min="28" max="28" width="10" style="53" customWidth="1"/>
    <col min="29" max="29" width="10" style="51" customWidth="1"/>
    <col min="30" max="30" width="9.85546875" style="52" customWidth="1"/>
    <col min="31" max="31" width="7.85546875" style="2" customWidth="1"/>
    <col min="32" max="32" width="8.85546875" style="3" customWidth="1"/>
    <col min="33" max="33" width="13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4" customFormat="1" x14ac:dyDescent="0.25">
      <c r="A2" s="28">
        <v>1</v>
      </c>
      <c r="B2" s="29"/>
      <c r="C2" s="29"/>
      <c r="D2" s="29"/>
      <c r="E2" s="29" t="s">
        <v>54</v>
      </c>
      <c r="F2" s="29"/>
      <c r="G2" s="29" t="s">
        <v>55</v>
      </c>
      <c r="H2" s="29" t="s">
        <v>56</v>
      </c>
      <c r="I2" s="29" t="s">
        <v>57</v>
      </c>
      <c r="J2" s="29" t="s">
        <v>58</v>
      </c>
      <c r="K2" s="29" t="s">
        <v>59</v>
      </c>
      <c r="L2" s="30" t="s">
        <v>60</v>
      </c>
      <c r="M2" s="29" t="s">
        <v>61</v>
      </c>
      <c r="N2" s="29" t="s">
        <v>62</v>
      </c>
      <c r="O2" s="29"/>
      <c r="P2" s="31" t="s">
        <v>63</v>
      </c>
      <c r="Q2" s="29"/>
      <c r="R2" s="29"/>
      <c r="S2" s="29" t="s">
        <v>64</v>
      </c>
      <c r="T2" s="32"/>
      <c r="U2" s="33">
        <f>'[16]Internal Commitment'!J12</f>
        <v>8.5299999999999994</v>
      </c>
      <c r="V2" s="29" t="s">
        <v>65</v>
      </c>
      <c r="W2" s="34">
        <v>35</v>
      </c>
      <c r="X2" s="34">
        <v>27</v>
      </c>
      <c r="Y2" s="34">
        <v>20</v>
      </c>
      <c r="Z2" s="35">
        <v>5.0999999999999996</v>
      </c>
      <c r="AA2" s="34">
        <v>4</v>
      </c>
      <c r="AB2" s="36">
        <f>IF(W2="","",W2*X2*Y2/1000000)</f>
        <v>1.89E-2</v>
      </c>
      <c r="AC2" s="35">
        <v>56</v>
      </c>
      <c r="AD2" s="37">
        <f>IF(AA2="","",AC2/AB2*AA2)</f>
        <v>11851.851851851852</v>
      </c>
      <c r="AE2" s="38">
        <v>3500</v>
      </c>
      <c r="AF2" s="39">
        <f>IF(ISERROR(AE2/AD2),"",AE2/AD2)</f>
        <v>0.29531249999999998</v>
      </c>
      <c r="AG2" s="29" t="s">
        <v>66</v>
      </c>
      <c r="AH2" s="40">
        <v>0.25700000000000001</v>
      </c>
      <c r="AI2" s="39">
        <f>IF(ISERROR(U2*AH2),"",U2*AH2)</f>
        <v>2.1922099999999998</v>
      </c>
      <c r="AJ2" s="39">
        <f>IF(ISERROR(U2+AF2+AI2),"",U2+AF2+AI2)</f>
        <v>11.017522499999998</v>
      </c>
      <c r="AK2" s="41">
        <v>0</v>
      </c>
      <c r="AL2" s="39">
        <f t="shared" ref="AL2:AL19" si="0">IF(ISERROR(AY2*AK2),"",AY2*AK2)</f>
        <v>0</v>
      </c>
      <c r="AM2" s="41">
        <v>0</v>
      </c>
      <c r="AN2" s="39">
        <f t="shared" ref="AN2:AN19" si="1">IF(ISERROR(AY2*AM2),"",AY2*AM2)</f>
        <v>0</v>
      </c>
      <c r="AO2" s="41">
        <v>0</v>
      </c>
      <c r="AP2" s="39">
        <f>IF(ISERROR(AY2*AO2),"",AY2*AO2)</f>
        <v>0</v>
      </c>
      <c r="AQ2" s="41">
        <v>0</v>
      </c>
      <c r="AR2" s="39">
        <f>IF(ISERROR(U2*AQ2),"",U2*AQ2)</f>
        <v>0</v>
      </c>
      <c r="AS2" s="42">
        <v>0</v>
      </c>
      <c r="AT2" s="41">
        <v>0</v>
      </c>
      <c r="AU2" s="39">
        <f>IF(ISERROR(AY2*AT2),"",AY2*AT2)</f>
        <v>0</v>
      </c>
      <c r="AV2" s="39">
        <f>IF(ISERROR(AL2+AN2+AP2+AR2+AU2),"",AL2+AN2+AP2+AR2+AU2)</f>
        <v>0</v>
      </c>
      <c r="AW2" s="39">
        <f t="shared" ref="AW2:AW19" si="2">IF(ISERROR(AJ2+AV2),"",AJ2+AV2)</f>
        <v>11.017522499999998</v>
      </c>
      <c r="AX2" s="43">
        <f t="shared" ref="AX2:AX19" si="3">IF(ISERROR((AY2-AW2)/AY2),"",(AY2-AW2)/AY2)</f>
        <v>0.10426646341463433</v>
      </c>
      <c r="AY2" s="42">
        <v>12.3</v>
      </c>
      <c r="AZ2" s="34">
        <v>1108</v>
      </c>
      <c r="BA2" s="39">
        <f>IF(ISERROR(AW2*AZ2),"",AW2*AZ2)</f>
        <v>12207.414929999999</v>
      </c>
      <c r="BB2" s="39">
        <f>IF(ISERROR(AY2*AZ2),"",AY2*AZ2)</f>
        <v>13628.400000000001</v>
      </c>
    </row>
    <row r="3" spans="1:54" s="44" customFormat="1" x14ac:dyDescent="0.25">
      <c r="A3" s="28">
        <v>2</v>
      </c>
      <c r="B3" s="29"/>
      <c r="C3" s="29"/>
      <c r="D3" s="29"/>
      <c r="E3" s="29" t="s">
        <v>54</v>
      </c>
      <c r="F3" s="29"/>
      <c r="G3" s="29" t="s">
        <v>55</v>
      </c>
      <c r="H3" s="29" t="s">
        <v>56</v>
      </c>
      <c r="I3" s="29" t="s">
        <v>57</v>
      </c>
      <c r="J3" s="29" t="s">
        <v>58</v>
      </c>
      <c r="K3" s="29" t="s">
        <v>59</v>
      </c>
      <c r="L3" s="30" t="s">
        <v>67</v>
      </c>
      <c r="M3" s="29" t="s">
        <v>61</v>
      </c>
      <c r="N3" s="29" t="s">
        <v>68</v>
      </c>
      <c r="O3" s="29"/>
      <c r="P3" s="31" t="s">
        <v>69</v>
      </c>
      <c r="Q3" s="29"/>
      <c r="R3" s="29"/>
      <c r="S3" s="29" t="s">
        <v>64</v>
      </c>
      <c r="T3" s="32"/>
      <c r="U3" s="33">
        <f>'[16]Internal Commitment'!J13</f>
        <v>8.5299999999999994</v>
      </c>
      <c r="V3" s="29" t="s">
        <v>65</v>
      </c>
      <c r="W3" s="34">
        <v>35</v>
      </c>
      <c r="X3" s="34">
        <v>27</v>
      </c>
      <c r="Y3" s="34">
        <v>20</v>
      </c>
      <c r="Z3" s="35">
        <v>5.0999999999999996</v>
      </c>
      <c r="AA3" s="34">
        <v>4</v>
      </c>
      <c r="AB3" s="36">
        <f t="shared" ref="AB3:AB8" si="4">IF(W3="","",W3*X3*Y3/1000000)</f>
        <v>1.89E-2</v>
      </c>
      <c r="AC3" s="35">
        <v>56</v>
      </c>
      <c r="AD3" s="37">
        <f t="shared" ref="AD3:AD19" si="5">IF(AA3="","",AC3/AB3*AA3)</f>
        <v>11851.851851851852</v>
      </c>
      <c r="AE3" s="38">
        <v>3500</v>
      </c>
      <c r="AF3" s="39">
        <f t="shared" ref="AF3:AF19" si="6">IF(ISERROR(AE3/AD3),"",AE3/AD3)</f>
        <v>0.29531249999999998</v>
      </c>
      <c r="AG3" s="29" t="s">
        <v>66</v>
      </c>
      <c r="AH3" s="40">
        <v>0.25700000000000001</v>
      </c>
      <c r="AI3" s="39">
        <f t="shared" ref="AI3:AI19" si="7">IF(ISERROR(U3*AH3),"",U3*AH3)</f>
        <v>2.1922099999999998</v>
      </c>
      <c r="AJ3" s="39">
        <f t="shared" ref="AJ3:AJ19" si="8">IF(ISERROR(U3+AF3+AI3),"",U3+AF3+AI3)</f>
        <v>11.017522499999998</v>
      </c>
      <c r="AK3" s="41">
        <v>0</v>
      </c>
      <c r="AL3" s="39">
        <f t="shared" si="0"/>
        <v>0</v>
      </c>
      <c r="AM3" s="41">
        <v>0</v>
      </c>
      <c r="AN3" s="39">
        <f t="shared" si="1"/>
        <v>0</v>
      </c>
      <c r="AO3" s="41">
        <v>0</v>
      </c>
      <c r="AP3" s="39">
        <f t="shared" ref="AP3:AP19" si="9">IF(ISERROR(AY3*AO3),"",AY3*AO3)</f>
        <v>0</v>
      </c>
      <c r="AQ3" s="41">
        <v>0</v>
      </c>
      <c r="AR3" s="39">
        <f t="shared" ref="AR3:AR19" si="10">IF(ISERROR(U3*AQ3),"",U3*AQ3)</f>
        <v>0</v>
      </c>
      <c r="AS3" s="42">
        <v>0</v>
      </c>
      <c r="AT3" s="41">
        <v>0</v>
      </c>
      <c r="AU3" s="39">
        <f t="shared" ref="AU3:AU19" si="11">IF(ISERROR(AY3*AT3),"",AY3*AT3)</f>
        <v>0</v>
      </c>
      <c r="AV3" s="39">
        <f t="shared" ref="AV3:AV19" si="12">IF(ISERROR(AL3+AN3+AP3+AR3+AU3),"",AL3+AN3+AP3+AR3+AU3)</f>
        <v>0</v>
      </c>
      <c r="AW3" s="39">
        <f t="shared" si="2"/>
        <v>11.017522499999998</v>
      </c>
      <c r="AX3" s="43">
        <f t="shared" si="3"/>
        <v>0.10426646341463433</v>
      </c>
      <c r="AY3" s="42">
        <v>12.3</v>
      </c>
      <c r="AZ3" s="34">
        <v>1108</v>
      </c>
      <c r="BA3" s="39">
        <f t="shared" ref="BA3:BA16" si="13">IF(ISERROR(AW3*AZ3),"",AW3*AZ3)</f>
        <v>12207.414929999999</v>
      </c>
      <c r="BB3" s="39">
        <f t="shared" ref="BB3:BB16" si="14">IF(ISERROR(AY3*AZ3),"",AY3*AZ3)</f>
        <v>13628.400000000001</v>
      </c>
    </row>
    <row r="4" spans="1:54" s="44" customFormat="1" x14ac:dyDescent="0.25">
      <c r="A4" s="28">
        <v>3</v>
      </c>
      <c r="B4" s="29"/>
      <c r="C4" s="29"/>
      <c r="D4" s="29"/>
      <c r="E4" s="29" t="s">
        <v>54</v>
      </c>
      <c r="F4" s="29"/>
      <c r="G4" s="29" t="s">
        <v>55</v>
      </c>
      <c r="H4" s="29" t="s">
        <v>56</v>
      </c>
      <c r="I4" s="29" t="s">
        <v>57</v>
      </c>
      <c r="J4" s="29" t="s">
        <v>58</v>
      </c>
      <c r="K4" s="29" t="s">
        <v>59</v>
      </c>
      <c r="L4" s="30" t="s">
        <v>67</v>
      </c>
      <c r="M4" s="29" t="s">
        <v>61</v>
      </c>
      <c r="N4" s="29" t="s">
        <v>70</v>
      </c>
      <c r="O4" s="29"/>
      <c r="P4" s="31" t="s">
        <v>71</v>
      </c>
      <c r="Q4" s="29"/>
      <c r="R4" s="29"/>
      <c r="S4" s="29" t="s">
        <v>64</v>
      </c>
      <c r="T4" s="32"/>
      <c r="U4" s="33">
        <f>'[16]Internal Commitment'!J14</f>
        <v>8.5299999999999994</v>
      </c>
      <c r="V4" s="29" t="s">
        <v>65</v>
      </c>
      <c r="W4" s="34">
        <v>35</v>
      </c>
      <c r="X4" s="34">
        <v>27</v>
      </c>
      <c r="Y4" s="34">
        <v>20</v>
      </c>
      <c r="Z4" s="35">
        <v>5.0999999999999996</v>
      </c>
      <c r="AA4" s="34">
        <v>4</v>
      </c>
      <c r="AB4" s="36">
        <f t="shared" si="4"/>
        <v>1.89E-2</v>
      </c>
      <c r="AC4" s="35">
        <v>56</v>
      </c>
      <c r="AD4" s="37">
        <f t="shared" si="5"/>
        <v>11851.851851851852</v>
      </c>
      <c r="AE4" s="38">
        <v>3500</v>
      </c>
      <c r="AF4" s="39">
        <f t="shared" si="6"/>
        <v>0.29531249999999998</v>
      </c>
      <c r="AG4" s="29" t="s">
        <v>66</v>
      </c>
      <c r="AH4" s="40">
        <v>0.25700000000000001</v>
      </c>
      <c r="AI4" s="39">
        <f t="shared" si="7"/>
        <v>2.1922099999999998</v>
      </c>
      <c r="AJ4" s="39">
        <f t="shared" si="8"/>
        <v>11.017522499999998</v>
      </c>
      <c r="AK4" s="41">
        <v>0</v>
      </c>
      <c r="AL4" s="39">
        <f t="shared" si="0"/>
        <v>0</v>
      </c>
      <c r="AM4" s="41">
        <v>0</v>
      </c>
      <c r="AN4" s="39">
        <f t="shared" si="1"/>
        <v>0</v>
      </c>
      <c r="AO4" s="41">
        <v>0</v>
      </c>
      <c r="AP4" s="39">
        <f t="shared" si="9"/>
        <v>0</v>
      </c>
      <c r="AQ4" s="41">
        <v>0</v>
      </c>
      <c r="AR4" s="39">
        <f t="shared" si="10"/>
        <v>0</v>
      </c>
      <c r="AS4" s="42">
        <v>0</v>
      </c>
      <c r="AT4" s="41">
        <v>0</v>
      </c>
      <c r="AU4" s="39">
        <f t="shared" si="11"/>
        <v>0</v>
      </c>
      <c r="AV4" s="39">
        <f t="shared" si="12"/>
        <v>0</v>
      </c>
      <c r="AW4" s="39">
        <f t="shared" si="2"/>
        <v>11.017522499999998</v>
      </c>
      <c r="AX4" s="43">
        <f t="shared" si="3"/>
        <v>0.10426646341463433</v>
      </c>
      <c r="AY4" s="42">
        <v>12.3</v>
      </c>
      <c r="AZ4" s="34">
        <v>1108</v>
      </c>
      <c r="BA4" s="39">
        <f t="shared" si="13"/>
        <v>12207.414929999999</v>
      </c>
      <c r="BB4" s="39">
        <f t="shared" si="14"/>
        <v>13628.400000000001</v>
      </c>
    </row>
    <row r="5" spans="1:54" s="44" customFormat="1" x14ac:dyDescent="0.25">
      <c r="A5" s="28">
        <v>4</v>
      </c>
      <c r="B5" s="29"/>
      <c r="C5" s="29"/>
      <c r="D5" s="29"/>
      <c r="E5" s="29" t="s">
        <v>54</v>
      </c>
      <c r="F5" s="29"/>
      <c r="G5" s="29" t="s">
        <v>55</v>
      </c>
      <c r="H5" s="29" t="s">
        <v>56</v>
      </c>
      <c r="I5" s="29" t="s">
        <v>57</v>
      </c>
      <c r="J5" s="29" t="s">
        <v>58</v>
      </c>
      <c r="K5" s="29" t="s">
        <v>59</v>
      </c>
      <c r="L5" s="30" t="s">
        <v>67</v>
      </c>
      <c r="M5" s="29" t="s">
        <v>61</v>
      </c>
      <c r="N5" s="29" t="s">
        <v>72</v>
      </c>
      <c r="O5" s="29"/>
      <c r="P5" s="31" t="s">
        <v>73</v>
      </c>
      <c r="Q5" s="29"/>
      <c r="R5" s="29"/>
      <c r="S5" s="29" t="s">
        <v>64</v>
      </c>
      <c r="T5" s="32"/>
      <c r="U5" s="33">
        <f>'[16]Internal Commitment'!J15</f>
        <v>8.5299999999999994</v>
      </c>
      <c r="V5" s="29" t="s">
        <v>65</v>
      </c>
      <c r="W5" s="34">
        <v>35</v>
      </c>
      <c r="X5" s="34">
        <v>27</v>
      </c>
      <c r="Y5" s="34">
        <v>20</v>
      </c>
      <c r="Z5" s="35">
        <v>5.0999999999999996</v>
      </c>
      <c r="AA5" s="34">
        <v>4</v>
      </c>
      <c r="AB5" s="36">
        <f t="shared" si="4"/>
        <v>1.89E-2</v>
      </c>
      <c r="AC5" s="35">
        <v>56</v>
      </c>
      <c r="AD5" s="37">
        <f t="shared" si="5"/>
        <v>11851.851851851852</v>
      </c>
      <c r="AE5" s="38">
        <v>3500</v>
      </c>
      <c r="AF5" s="39">
        <f t="shared" si="6"/>
        <v>0.29531249999999998</v>
      </c>
      <c r="AG5" s="29" t="s">
        <v>66</v>
      </c>
      <c r="AH5" s="40">
        <v>0.25700000000000001</v>
      </c>
      <c r="AI5" s="39">
        <f t="shared" si="7"/>
        <v>2.1922099999999998</v>
      </c>
      <c r="AJ5" s="39">
        <f t="shared" si="8"/>
        <v>11.017522499999998</v>
      </c>
      <c r="AK5" s="41">
        <v>0</v>
      </c>
      <c r="AL5" s="39">
        <f t="shared" si="0"/>
        <v>0</v>
      </c>
      <c r="AM5" s="41">
        <v>0</v>
      </c>
      <c r="AN5" s="39">
        <f t="shared" si="1"/>
        <v>0</v>
      </c>
      <c r="AO5" s="41">
        <v>0</v>
      </c>
      <c r="AP5" s="39">
        <f t="shared" si="9"/>
        <v>0</v>
      </c>
      <c r="AQ5" s="41">
        <v>0</v>
      </c>
      <c r="AR5" s="39">
        <f t="shared" si="10"/>
        <v>0</v>
      </c>
      <c r="AS5" s="42">
        <v>0</v>
      </c>
      <c r="AT5" s="41">
        <v>0</v>
      </c>
      <c r="AU5" s="39">
        <f t="shared" si="11"/>
        <v>0</v>
      </c>
      <c r="AV5" s="39">
        <f t="shared" si="12"/>
        <v>0</v>
      </c>
      <c r="AW5" s="39">
        <f t="shared" si="2"/>
        <v>11.017522499999998</v>
      </c>
      <c r="AX5" s="43">
        <f t="shared" si="3"/>
        <v>0.10426646341463433</v>
      </c>
      <c r="AY5" s="42">
        <v>12.3</v>
      </c>
      <c r="AZ5" s="34">
        <v>1108</v>
      </c>
      <c r="BA5" s="39">
        <f t="shared" si="13"/>
        <v>12207.414929999999</v>
      </c>
      <c r="BB5" s="39">
        <f t="shared" si="14"/>
        <v>13628.400000000001</v>
      </c>
    </row>
    <row r="6" spans="1:54" s="44" customFormat="1" x14ac:dyDescent="0.25">
      <c r="A6" s="28">
        <v>5</v>
      </c>
      <c r="B6" s="29"/>
      <c r="C6" s="29"/>
      <c r="D6" s="29"/>
      <c r="E6" s="29" t="s">
        <v>74</v>
      </c>
      <c r="F6" s="29"/>
      <c r="G6" s="29" t="s">
        <v>55</v>
      </c>
      <c r="H6" s="29" t="s">
        <v>56</v>
      </c>
      <c r="I6" s="29" t="s">
        <v>57</v>
      </c>
      <c r="J6" s="29" t="s">
        <v>58</v>
      </c>
      <c r="K6" s="29" t="s">
        <v>59</v>
      </c>
      <c r="L6" s="30" t="s">
        <v>67</v>
      </c>
      <c r="M6" s="29" t="s">
        <v>61</v>
      </c>
      <c r="N6" s="29" t="s">
        <v>75</v>
      </c>
      <c r="O6" s="29"/>
      <c r="P6" s="31" t="s">
        <v>76</v>
      </c>
      <c r="Q6" s="29"/>
      <c r="R6" s="29"/>
      <c r="S6" s="29" t="s">
        <v>64</v>
      </c>
      <c r="T6" s="32"/>
      <c r="U6" s="33">
        <f>'[16]Internal Commitment'!J16</f>
        <v>8.5299999999999994</v>
      </c>
      <c r="V6" s="29" t="s">
        <v>65</v>
      </c>
      <c r="W6" s="34">
        <v>35</v>
      </c>
      <c r="X6" s="34">
        <v>27</v>
      </c>
      <c r="Y6" s="34">
        <v>20</v>
      </c>
      <c r="Z6" s="35">
        <v>5.0999999999999996</v>
      </c>
      <c r="AA6" s="34">
        <v>4</v>
      </c>
      <c r="AB6" s="36">
        <f t="shared" si="4"/>
        <v>1.89E-2</v>
      </c>
      <c r="AC6" s="35">
        <v>56</v>
      </c>
      <c r="AD6" s="37">
        <f t="shared" si="5"/>
        <v>11851.851851851852</v>
      </c>
      <c r="AE6" s="38">
        <v>3500</v>
      </c>
      <c r="AF6" s="39">
        <f t="shared" si="6"/>
        <v>0.29531249999999998</v>
      </c>
      <c r="AG6" s="29" t="s">
        <v>66</v>
      </c>
      <c r="AH6" s="40">
        <v>0.25700000000000001</v>
      </c>
      <c r="AI6" s="39">
        <f t="shared" si="7"/>
        <v>2.1922099999999998</v>
      </c>
      <c r="AJ6" s="39">
        <f t="shared" si="8"/>
        <v>11.017522499999998</v>
      </c>
      <c r="AK6" s="41">
        <v>0</v>
      </c>
      <c r="AL6" s="39">
        <f t="shared" si="0"/>
        <v>0</v>
      </c>
      <c r="AM6" s="41">
        <v>0</v>
      </c>
      <c r="AN6" s="39">
        <f t="shared" si="1"/>
        <v>0</v>
      </c>
      <c r="AO6" s="41">
        <v>0</v>
      </c>
      <c r="AP6" s="39">
        <f t="shared" si="9"/>
        <v>0</v>
      </c>
      <c r="AQ6" s="41">
        <v>0</v>
      </c>
      <c r="AR6" s="39">
        <f t="shared" si="10"/>
        <v>0</v>
      </c>
      <c r="AS6" s="42">
        <v>0</v>
      </c>
      <c r="AT6" s="41">
        <v>0</v>
      </c>
      <c r="AU6" s="39">
        <f t="shared" si="11"/>
        <v>0</v>
      </c>
      <c r="AV6" s="39">
        <f t="shared" si="12"/>
        <v>0</v>
      </c>
      <c r="AW6" s="39">
        <f t="shared" si="2"/>
        <v>11.017522499999998</v>
      </c>
      <c r="AX6" s="43">
        <f t="shared" si="3"/>
        <v>0.10426646341463433</v>
      </c>
      <c r="AY6" s="42">
        <v>12.3</v>
      </c>
      <c r="AZ6" s="34">
        <v>1108</v>
      </c>
      <c r="BA6" s="39">
        <f t="shared" si="13"/>
        <v>12207.414929999999</v>
      </c>
      <c r="BB6" s="39">
        <f t="shared" si="14"/>
        <v>13628.400000000001</v>
      </c>
    </row>
    <row r="7" spans="1:54" s="44" customFormat="1" x14ac:dyDescent="0.25">
      <c r="A7" s="28">
        <v>6</v>
      </c>
      <c r="B7" s="29"/>
      <c r="C7" s="29"/>
      <c r="D7" s="29"/>
      <c r="E7" s="29" t="s">
        <v>54</v>
      </c>
      <c r="F7" s="29"/>
      <c r="G7" s="29" t="s">
        <v>55</v>
      </c>
      <c r="H7" s="29" t="s">
        <v>56</v>
      </c>
      <c r="I7" s="29" t="s">
        <v>57</v>
      </c>
      <c r="J7" s="29" t="s">
        <v>58</v>
      </c>
      <c r="K7" s="29" t="s">
        <v>59</v>
      </c>
      <c r="L7" s="30" t="s">
        <v>67</v>
      </c>
      <c r="M7" s="29" t="s">
        <v>77</v>
      </c>
      <c r="N7" s="29" t="s">
        <v>62</v>
      </c>
      <c r="O7" s="29"/>
      <c r="P7" s="31" t="s">
        <v>78</v>
      </c>
      <c r="Q7" s="29"/>
      <c r="R7" s="29"/>
      <c r="S7" s="29" t="s">
        <v>64</v>
      </c>
      <c r="T7" s="32"/>
      <c r="U7" s="33">
        <f>'[16]Internal Commitment'!J18</f>
        <v>11.22</v>
      </c>
      <c r="V7" s="29" t="s">
        <v>65</v>
      </c>
      <c r="W7" s="5">
        <v>35</v>
      </c>
      <c r="X7" s="5">
        <v>27</v>
      </c>
      <c r="Y7" s="5">
        <v>25</v>
      </c>
      <c r="Z7" s="35">
        <v>5.0999999999999996</v>
      </c>
      <c r="AA7" s="34">
        <v>4</v>
      </c>
      <c r="AB7" s="36">
        <f t="shared" si="4"/>
        <v>2.3625E-2</v>
      </c>
      <c r="AC7" s="35">
        <v>56</v>
      </c>
      <c r="AD7" s="37">
        <f t="shared" si="5"/>
        <v>9481.4814814814818</v>
      </c>
      <c r="AE7" s="38">
        <v>3500</v>
      </c>
      <c r="AF7" s="39">
        <f t="shared" si="6"/>
        <v>0.369140625</v>
      </c>
      <c r="AG7" s="29" t="s">
        <v>66</v>
      </c>
      <c r="AH7" s="40">
        <v>0.25700000000000001</v>
      </c>
      <c r="AI7" s="39">
        <f t="shared" si="7"/>
        <v>2.8835400000000004</v>
      </c>
      <c r="AJ7" s="39">
        <f>IF(ISERROR(U7+AF7+AI7),"",U7+AF7+AI7)</f>
        <v>14.472680625000001</v>
      </c>
      <c r="AK7" s="41">
        <v>0</v>
      </c>
      <c r="AL7" s="39">
        <f t="shared" si="0"/>
        <v>0</v>
      </c>
      <c r="AM7" s="41">
        <v>0</v>
      </c>
      <c r="AN7" s="39">
        <f t="shared" si="1"/>
        <v>0</v>
      </c>
      <c r="AO7" s="41">
        <v>0</v>
      </c>
      <c r="AP7" s="39">
        <f t="shared" si="9"/>
        <v>0</v>
      </c>
      <c r="AQ7" s="41">
        <v>0</v>
      </c>
      <c r="AR7" s="39">
        <f t="shared" si="10"/>
        <v>0</v>
      </c>
      <c r="AS7" s="42">
        <v>0</v>
      </c>
      <c r="AT7" s="41">
        <v>0</v>
      </c>
      <c r="AU7" s="39">
        <f t="shared" si="11"/>
        <v>0</v>
      </c>
      <c r="AV7" s="39">
        <f t="shared" si="12"/>
        <v>0</v>
      </c>
      <c r="AW7" s="39">
        <f>IF(ISERROR(AJ7+AV7),"",AJ7+AV7)</f>
        <v>14.472680625000001</v>
      </c>
      <c r="AX7" s="43">
        <f t="shared" si="3"/>
        <v>9.5457460937499961E-2</v>
      </c>
      <c r="AY7" s="42">
        <v>16</v>
      </c>
      <c r="AZ7" s="5">
        <v>1156</v>
      </c>
      <c r="BA7" s="39">
        <f t="shared" si="13"/>
        <v>16730.4188025</v>
      </c>
      <c r="BB7" s="39">
        <f t="shared" si="14"/>
        <v>18496</v>
      </c>
    </row>
    <row r="8" spans="1:54" ht="15" customHeight="1" x14ac:dyDescent="0.25">
      <c r="A8" s="45">
        <v>7</v>
      </c>
      <c r="B8" s="30"/>
      <c r="C8" s="30"/>
      <c r="D8" s="30"/>
      <c r="E8" s="29" t="s">
        <v>54</v>
      </c>
      <c r="F8" s="29"/>
      <c r="G8" s="29" t="s">
        <v>55</v>
      </c>
      <c r="H8" s="29" t="s">
        <v>56</v>
      </c>
      <c r="I8" s="29" t="s">
        <v>57</v>
      </c>
      <c r="J8" s="29" t="s">
        <v>58</v>
      </c>
      <c r="K8" s="29" t="s">
        <v>59</v>
      </c>
      <c r="L8" s="30" t="s">
        <v>67</v>
      </c>
      <c r="M8" s="46" t="s">
        <v>77</v>
      </c>
      <c r="N8" s="29" t="s">
        <v>68</v>
      </c>
      <c r="O8" s="29"/>
      <c r="P8" s="31" t="s">
        <v>79</v>
      </c>
      <c r="Q8" s="30"/>
      <c r="R8" s="30"/>
      <c r="S8" s="29" t="s">
        <v>64</v>
      </c>
      <c r="T8" s="32"/>
      <c r="U8" s="33">
        <f>'[16]Internal Commitment'!J19</f>
        <v>11.22</v>
      </c>
      <c r="V8" s="29" t="s">
        <v>65</v>
      </c>
      <c r="W8" s="5">
        <v>35</v>
      </c>
      <c r="X8" s="5">
        <v>27</v>
      </c>
      <c r="Y8" s="5">
        <v>25</v>
      </c>
      <c r="Z8" s="47">
        <v>5.0999999999999996</v>
      </c>
      <c r="AA8" s="34">
        <v>4</v>
      </c>
      <c r="AB8" s="36">
        <f t="shared" si="4"/>
        <v>2.3625E-2</v>
      </c>
      <c r="AC8" s="35">
        <v>56</v>
      </c>
      <c r="AD8" s="37">
        <f t="shared" si="5"/>
        <v>9481.4814814814818</v>
      </c>
      <c r="AE8" s="38">
        <v>3500</v>
      </c>
      <c r="AF8" s="48">
        <f t="shared" si="6"/>
        <v>0.369140625</v>
      </c>
      <c r="AG8" s="29" t="s">
        <v>66</v>
      </c>
      <c r="AH8" s="40">
        <v>0.25700000000000001</v>
      </c>
      <c r="AI8" s="39">
        <f t="shared" si="7"/>
        <v>2.8835400000000004</v>
      </c>
      <c r="AJ8" s="39">
        <f t="shared" si="8"/>
        <v>14.472680625000001</v>
      </c>
      <c r="AK8" s="41">
        <v>0</v>
      </c>
      <c r="AL8" s="48">
        <f t="shared" si="0"/>
        <v>0</v>
      </c>
      <c r="AM8" s="41">
        <v>0</v>
      </c>
      <c r="AN8" s="48">
        <f t="shared" si="1"/>
        <v>0</v>
      </c>
      <c r="AO8" s="41">
        <v>0</v>
      </c>
      <c r="AP8" s="39">
        <f t="shared" si="9"/>
        <v>0</v>
      </c>
      <c r="AQ8" s="41">
        <v>0</v>
      </c>
      <c r="AR8" s="39">
        <f t="shared" si="10"/>
        <v>0</v>
      </c>
      <c r="AS8" s="42">
        <v>0</v>
      </c>
      <c r="AT8" s="41">
        <v>0</v>
      </c>
      <c r="AU8" s="39">
        <f t="shared" si="11"/>
        <v>0</v>
      </c>
      <c r="AV8" s="39">
        <f t="shared" si="12"/>
        <v>0</v>
      </c>
      <c r="AW8" s="48">
        <f t="shared" si="2"/>
        <v>14.472680625000001</v>
      </c>
      <c r="AX8" s="43">
        <f t="shared" si="3"/>
        <v>9.5457460937499961E-2</v>
      </c>
      <c r="AY8" s="6">
        <v>16</v>
      </c>
      <c r="AZ8" s="5">
        <v>1156</v>
      </c>
      <c r="BA8" s="39">
        <f t="shared" si="13"/>
        <v>16730.4188025</v>
      </c>
      <c r="BB8" s="39">
        <f t="shared" si="14"/>
        <v>18496</v>
      </c>
    </row>
    <row r="9" spans="1:54" ht="15" customHeight="1" x14ac:dyDescent="0.25">
      <c r="A9" s="45">
        <v>8</v>
      </c>
      <c r="B9" s="30"/>
      <c r="C9" s="30"/>
      <c r="D9" s="30"/>
      <c r="E9" s="29" t="s">
        <v>54</v>
      </c>
      <c r="F9" s="29"/>
      <c r="G9" s="29" t="s">
        <v>55</v>
      </c>
      <c r="H9" s="29" t="s">
        <v>56</v>
      </c>
      <c r="I9" s="29" t="s">
        <v>57</v>
      </c>
      <c r="J9" s="29" t="s">
        <v>58</v>
      </c>
      <c r="K9" s="29" t="s">
        <v>59</v>
      </c>
      <c r="L9" s="30" t="s">
        <v>67</v>
      </c>
      <c r="M9" s="46" t="s">
        <v>77</v>
      </c>
      <c r="N9" s="29" t="s">
        <v>70</v>
      </c>
      <c r="O9" s="29"/>
      <c r="P9" s="31" t="s">
        <v>80</v>
      </c>
      <c r="Q9" s="30"/>
      <c r="R9" s="30"/>
      <c r="S9" s="29" t="s">
        <v>64</v>
      </c>
      <c r="T9" s="32"/>
      <c r="U9" s="33">
        <f>'[16]Internal Commitment'!J20</f>
        <v>11.22</v>
      </c>
      <c r="V9" s="29" t="s">
        <v>65</v>
      </c>
      <c r="W9" s="5">
        <v>35</v>
      </c>
      <c r="X9" s="5">
        <v>27</v>
      </c>
      <c r="Y9" s="5">
        <v>25</v>
      </c>
      <c r="Z9" s="47">
        <v>5.0999999999999996</v>
      </c>
      <c r="AA9" s="34">
        <v>4</v>
      </c>
      <c r="AB9" s="49">
        <f>IF(W8="","",W9*X9*Y9/1000000)</f>
        <v>2.3625E-2</v>
      </c>
      <c r="AC9" s="35">
        <v>56</v>
      </c>
      <c r="AD9" s="37">
        <f t="shared" si="5"/>
        <v>9481.4814814814818</v>
      </c>
      <c r="AE9" s="38">
        <v>3500</v>
      </c>
      <c r="AF9" s="48">
        <f t="shared" si="6"/>
        <v>0.369140625</v>
      </c>
      <c r="AG9" s="29" t="s">
        <v>66</v>
      </c>
      <c r="AH9" s="40">
        <v>0.25700000000000001</v>
      </c>
      <c r="AI9" s="39">
        <f t="shared" si="7"/>
        <v>2.8835400000000004</v>
      </c>
      <c r="AJ9" s="39">
        <f t="shared" si="8"/>
        <v>14.472680625000001</v>
      </c>
      <c r="AK9" s="41">
        <v>0</v>
      </c>
      <c r="AL9" s="48">
        <f t="shared" si="0"/>
        <v>0</v>
      </c>
      <c r="AM9" s="41">
        <v>0</v>
      </c>
      <c r="AN9" s="48">
        <f t="shared" si="1"/>
        <v>0</v>
      </c>
      <c r="AO9" s="41">
        <v>0</v>
      </c>
      <c r="AP9" s="39">
        <f t="shared" si="9"/>
        <v>0</v>
      </c>
      <c r="AQ9" s="41">
        <v>0</v>
      </c>
      <c r="AR9" s="39">
        <f t="shared" si="10"/>
        <v>0</v>
      </c>
      <c r="AS9" s="42">
        <v>0</v>
      </c>
      <c r="AT9" s="41">
        <v>0</v>
      </c>
      <c r="AU9" s="39">
        <f t="shared" si="11"/>
        <v>0</v>
      </c>
      <c r="AV9" s="39">
        <f t="shared" si="12"/>
        <v>0</v>
      </c>
      <c r="AW9" s="48">
        <f t="shared" si="2"/>
        <v>14.472680625000001</v>
      </c>
      <c r="AX9" s="43">
        <f t="shared" si="3"/>
        <v>9.5457460937499961E-2</v>
      </c>
      <c r="AY9" s="6">
        <v>16</v>
      </c>
      <c r="AZ9" s="5">
        <v>1156</v>
      </c>
      <c r="BA9" s="39">
        <f t="shared" si="13"/>
        <v>16730.4188025</v>
      </c>
      <c r="BB9" s="39">
        <f t="shared" si="14"/>
        <v>18496</v>
      </c>
    </row>
    <row r="10" spans="1:54" ht="15" customHeight="1" x14ac:dyDescent="0.25">
      <c r="A10" s="45">
        <v>9</v>
      </c>
      <c r="B10" s="30"/>
      <c r="C10" s="30"/>
      <c r="D10" s="30"/>
      <c r="E10" s="29" t="s">
        <v>74</v>
      </c>
      <c r="F10" s="29"/>
      <c r="G10" s="29" t="s">
        <v>55</v>
      </c>
      <c r="H10" s="29" t="s">
        <v>56</v>
      </c>
      <c r="I10" s="29" t="s">
        <v>57</v>
      </c>
      <c r="J10" s="29" t="s">
        <v>58</v>
      </c>
      <c r="K10" s="29" t="s">
        <v>59</v>
      </c>
      <c r="L10" s="30" t="s">
        <v>67</v>
      </c>
      <c r="M10" s="46" t="s">
        <v>77</v>
      </c>
      <c r="N10" s="29" t="s">
        <v>72</v>
      </c>
      <c r="O10" s="29"/>
      <c r="P10" s="31" t="s">
        <v>81</v>
      </c>
      <c r="Q10" s="30"/>
      <c r="R10" s="30"/>
      <c r="S10" s="29" t="s">
        <v>64</v>
      </c>
      <c r="T10" s="32"/>
      <c r="U10" s="33">
        <f>'[16]Internal Commitment'!J21</f>
        <v>11.22</v>
      </c>
      <c r="V10" s="29" t="s">
        <v>65</v>
      </c>
      <c r="W10" s="5">
        <v>35</v>
      </c>
      <c r="X10" s="5">
        <v>27</v>
      </c>
      <c r="Y10" s="5">
        <v>25</v>
      </c>
      <c r="Z10" s="47">
        <v>5.0999999999999996</v>
      </c>
      <c r="AA10" s="34">
        <v>4</v>
      </c>
      <c r="AB10" s="49">
        <f t="shared" ref="AB10:AB19" si="15">IF(W9="","",W10*X10*Y10/1000000)</f>
        <v>2.3625E-2</v>
      </c>
      <c r="AC10" s="35">
        <v>56</v>
      </c>
      <c r="AD10" s="37">
        <f t="shared" si="5"/>
        <v>9481.4814814814818</v>
      </c>
      <c r="AE10" s="38">
        <v>3500</v>
      </c>
      <c r="AF10" s="48">
        <f t="shared" si="6"/>
        <v>0.369140625</v>
      </c>
      <c r="AG10" s="29" t="s">
        <v>66</v>
      </c>
      <c r="AH10" s="40">
        <v>0.25700000000000001</v>
      </c>
      <c r="AI10" s="39">
        <f t="shared" si="7"/>
        <v>2.8835400000000004</v>
      </c>
      <c r="AJ10" s="39">
        <f t="shared" si="8"/>
        <v>14.472680625000001</v>
      </c>
      <c r="AK10" s="41">
        <v>0</v>
      </c>
      <c r="AL10" s="48">
        <f t="shared" si="0"/>
        <v>0</v>
      </c>
      <c r="AM10" s="41">
        <v>0</v>
      </c>
      <c r="AN10" s="48">
        <f t="shared" si="1"/>
        <v>0</v>
      </c>
      <c r="AO10" s="41">
        <v>0</v>
      </c>
      <c r="AP10" s="39">
        <f t="shared" si="9"/>
        <v>0</v>
      </c>
      <c r="AQ10" s="41">
        <v>0</v>
      </c>
      <c r="AR10" s="39">
        <f t="shared" si="10"/>
        <v>0</v>
      </c>
      <c r="AS10" s="42">
        <v>0</v>
      </c>
      <c r="AT10" s="41">
        <v>0</v>
      </c>
      <c r="AU10" s="39">
        <f t="shared" si="11"/>
        <v>0</v>
      </c>
      <c r="AV10" s="39">
        <f t="shared" si="12"/>
        <v>0</v>
      </c>
      <c r="AW10" s="48">
        <f t="shared" si="2"/>
        <v>14.472680625000001</v>
      </c>
      <c r="AX10" s="43">
        <f t="shared" si="3"/>
        <v>9.5457460937499961E-2</v>
      </c>
      <c r="AY10" s="6">
        <v>16</v>
      </c>
      <c r="AZ10" s="5">
        <v>1156</v>
      </c>
      <c r="BA10" s="39">
        <f t="shared" si="13"/>
        <v>16730.4188025</v>
      </c>
      <c r="BB10" s="39">
        <f t="shared" si="14"/>
        <v>18496</v>
      </c>
    </row>
    <row r="11" spans="1:54" ht="15" customHeight="1" x14ac:dyDescent="0.25">
      <c r="A11" s="45">
        <v>10</v>
      </c>
      <c r="B11" s="30"/>
      <c r="C11" s="30"/>
      <c r="D11" s="30"/>
      <c r="E11" s="29" t="s">
        <v>54</v>
      </c>
      <c r="F11" s="29"/>
      <c r="G11" s="29" t="s">
        <v>55</v>
      </c>
      <c r="H11" s="29" t="s">
        <v>56</v>
      </c>
      <c r="I11" s="29" t="s">
        <v>57</v>
      </c>
      <c r="J11" s="29" t="s">
        <v>58</v>
      </c>
      <c r="K11" s="29" t="s">
        <v>59</v>
      </c>
      <c r="L11" s="30" t="s">
        <v>67</v>
      </c>
      <c r="M11" s="46" t="s">
        <v>77</v>
      </c>
      <c r="N11" s="29" t="s">
        <v>75</v>
      </c>
      <c r="O11" s="29"/>
      <c r="P11" s="31" t="s">
        <v>82</v>
      </c>
      <c r="Q11" s="30"/>
      <c r="R11" s="30"/>
      <c r="S11" s="29" t="s">
        <v>64</v>
      </c>
      <c r="T11" s="32"/>
      <c r="U11" s="33">
        <f>'[16]Internal Commitment'!J22</f>
        <v>11.22</v>
      </c>
      <c r="V11" s="29" t="s">
        <v>65</v>
      </c>
      <c r="W11" s="5">
        <v>35</v>
      </c>
      <c r="X11" s="5">
        <v>27</v>
      </c>
      <c r="Y11" s="5">
        <v>25</v>
      </c>
      <c r="Z11" s="47">
        <v>5.0999999999999996</v>
      </c>
      <c r="AA11" s="34">
        <v>4</v>
      </c>
      <c r="AB11" s="49">
        <f t="shared" si="15"/>
        <v>2.3625E-2</v>
      </c>
      <c r="AC11" s="35">
        <v>56</v>
      </c>
      <c r="AD11" s="37">
        <f t="shared" si="5"/>
        <v>9481.4814814814818</v>
      </c>
      <c r="AE11" s="38">
        <v>3500</v>
      </c>
      <c r="AF11" s="48">
        <f t="shared" si="6"/>
        <v>0.369140625</v>
      </c>
      <c r="AG11" s="29" t="s">
        <v>66</v>
      </c>
      <c r="AH11" s="40">
        <v>0.25700000000000001</v>
      </c>
      <c r="AI11" s="39">
        <f t="shared" si="7"/>
        <v>2.8835400000000004</v>
      </c>
      <c r="AJ11" s="39">
        <f t="shared" si="8"/>
        <v>14.472680625000001</v>
      </c>
      <c r="AK11" s="41">
        <v>0</v>
      </c>
      <c r="AL11" s="48">
        <f t="shared" si="0"/>
        <v>0</v>
      </c>
      <c r="AM11" s="41">
        <v>0</v>
      </c>
      <c r="AN11" s="48">
        <f t="shared" si="1"/>
        <v>0</v>
      </c>
      <c r="AO11" s="41">
        <v>0</v>
      </c>
      <c r="AP11" s="39">
        <f t="shared" si="9"/>
        <v>0</v>
      </c>
      <c r="AQ11" s="41">
        <v>0</v>
      </c>
      <c r="AR11" s="39">
        <f t="shared" si="10"/>
        <v>0</v>
      </c>
      <c r="AS11" s="42">
        <v>0</v>
      </c>
      <c r="AT11" s="41">
        <v>0</v>
      </c>
      <c r="AU11" s="39">
        <f t="shared" si="11"/>
        <v>0</v>
      </c>
      <c r="AV11" s="39">
        <f t="shared" si="12"/>
        <v>0</v>
      </c>
      <c r="AW11" s="48">
        <f>IF(ISERROR(AJ11+AV11),"",AJ11+AV11)</f>
        <v>14.472680625000001</v>
      </c>
      <c r="AX11" s="43">
        <f t="shared" si="3"/>
        <v>9.5457460937499961E-2</v>
      </c>
      <c r="AY11" s="6">
        <v>16</v>
      </c>
      <c r="AZ11" s="5">
        <v>1204</v>
      </c>
      <c r="BA11" s="39">
        <f t="shared" si="13"/>
        <v>17425.1074725</v>
      </c>
      <c r="BB11" s="39">
        <f t="shared" si="14"/>
        <v>19264</v>
      </c>
    </row>
    <row r="12" spans="1:54" ht="15" customHeight="1" x14ac:dyDescent="0.25">
      <c r="A12" s="45">
        <v>11</v>
      </c>
      <c r="B12" s="30"/>
      <c r="C12" s="30"/>
      <c r="D12" s="30"/>
      <c r="E12" s="29" t="s">
        <v>74</v>
      </c>
      <c r="F12" s="29"/>
      <c r="G12" s="29" t="s">
        <v>55</v>
      </c>
      <c r="H12" s="29" t="s">
        <v>83</v>
      </c>
      <c r="I12" s="29" t="s">
        <v>84</v>
      </c>
      <c r="J12" s="29" t="s">
        <v>85</v>
      </c>
      <c r="K12" s="29" t="s">
        <v>86</v>
      </c>
      <c r="L12" s="30" t="s">
        <v>87</v>
      </c>
      <c r="M12" s="29" t="s">
        <v>61</v>
      </c>
      <c r="N12" s="29" t="s">
        <v>88</v>
      </c>
      <c r="O12" s="29"/>
      <c r="P12" s="31" t="s">
        <v>89</v>
      </c>
      <c r="Q12" s="30"/>
      <c r="R12" s="30"/>
      <c r="S12" s="29" t="s">
        <v>64</v>
      </c>
      <c r="T12" s="32"/>
      <c r="U12" s="33">
        <f>'[16]Internal Commitment'!J24</f>
        <v>8.5299999999999994</v>
      </c>
      <c r="V12" s="29" t="s">
        <v>65</v>
      </c>
      <c r="W12" s="34">
        <v>35</v>
      </c>
      <c r="X12" s="34">
        <v>27</v>
      </c>
      <c r="Y12" s="34">
        <v>20</v>
      </c>
      <c r="Z12" s="47">
        <v>5.0999999999999996</v>
      </c>
      <c r="AA12" s="34">
        <v>4</v>
      </c>
      <c r="AB12" s="49">
        <f t="shared" si="15"/>
        <v>1.89E-2</v>
      </c>
      <c r="AC12" s="35">
        <v>56</v>
      </c>
      <c r="AD12" s="37">
        <f t="shared" si="5"/>
        <v>11851.851851851852</v>
      </c>
      <c r="AE12" s="38">
        <v>3500</v>
      </c>
      <c r="AF12" s="48">
        <f t="shared" si="6"/>
        <v>0.29531249999999998</v>
      </c>
      <c r="AG12" s="29" t="s">
        <v>90</v>
      </c>
      <c r="AH12" s="40">
        <v>0.25700000000000001</v>
      </c>
      <c r="AI12" s="39">
        <f t="shared" si="7"/>
        <v>2.1922099999999998</v>
      </c>
      <c r="AJ12" s="39">
        <f>IF(ISERROR(U12+AF12+AI12),"",U12+AF12+AI12)</f>
        <v>11.017522499999998</v>
      </c>
      <c r="AK12" s="41">
        <v>0</v>
      </c>
      <c r="AL12" s="48">
        <f t="shared" si="0"/>
        <v>0</v>
      </c>
      <c r="AM12" s="41">
        <v>0</v>
      </c>
      <c r="AN12" s="48">
        <f t="shared" si="1"/>
        <v>0</v>
      </c>
      <c r="AO12" s="41">
        <v>0</v>
      </c>
      <c r="AP12" s="39">
        <f t="shared" si="9"/>
        <v>0</v>
      </c>
      <c r="AQ12" s="41">
        <v>0</v>
      </c>
      <c r="AR12" s="39">
        <f t="shared" si="10"/>
        <v>0</v>
      </c>
      <c r="AS12" s="42">
        <v>0</v>
      </c>
      <c r="AT12" s="41">
        <v>0</v>
      </c>
      <c r="AU12" s="39">
        <f t="shared" si="11"/>
        <v>0</v>
      </c>
      <c r="AV12" s="39">
        <f t="shared" si="12"/>
        <v>0</v>
      </c>
      <c r="AW12" s="48">
        <f t="shared" si="2"/>
        <v>11.017522499999998</v>
      </c>
      <c r="AX12" s="43">
        <f t="shared" si="3"/>
        <v>0.10426646341463433</v>
      </c>
      <c r="AY12" s="6">
        <v>12.3</v>
      </c>
      <c r="AZ12" s="5">
        <v>1292</v>
      </c>
      <c r="BA12" s="39">
        <f t="shared" si="13"/>
        <v>14234.639069999997</v>
      </c>
      <c r="BB12" s="39">
        <f t="shared" si="14"/>
        <v>15891.6</v>
      </c>
    </row>
    <row r="13" spans="1:54" ht="15" customHeight="1" x14ac:dyDescent="0.25">
      <c r="A13" s="45">
        <v>12</v>
      </c>
      <c r="B13" s="30"/>
      <c r="C13" s="30"/>
      <c r="D13" s="30"/>
      <c r="E13" s="29" t="s">
        <v>74</v>
      </c>
      <c r="F13" s="29"/>
      <c r="G13" s="29" t="s">
        <v>55</v>
      </c>
      <c r="H13" s="29" t="s">
        <v>83</v>
      </c>
      <c r="I13" s="29" t="s">
        <v>84</v>
      </c>
      <c r="J13" s="29" t="s">
        <v>85</v>
      </c>
      <c r="K13" s="29" t="s">
        <v>86</v>
      </c>
      <c r="L13" s="30" t="s">
        <v>87</v>
      </c>
      <c r="M13" s="29" t="s">
        <v>61</v>
      </c>
      <c r="N13" s="29" t="s">
        <v>91</v>
      </c>
      <c r="O13" s="29"/>
      <c r="P13" s="31" t="s">
        <v>92</v>
      </c>
      <c r="Q13" s="30"/>
      <c r="R13" s="30"/>
      <c r="S13" s="29" t="s">
        <v>64</v>
      </c>
      <c r="T13" s="32"/>
      <c r="U13" s="33">
        <f>'[16]Internal Commitment'!J25</f>
        <v>8.5299999999999994</v>
      </c>
      <c r="V13" s="29" t="s">
        <v>65</v>
      </c>
      <c r="W13" s="34">
        <v>35</v>
      </c>
      <c r="X13" s="34">
        <v>27</v>
      </c>
      <c r="Y13" s="34">
        <v>20</v>
      </c>
      <c r="Z13" s="47">
        <v>5.0999999999999996</v>
      </c>
      <c r="AA13" s="34">
        <v>4</v>
      </c>
      <c r="AB13" s="49">
        <f t="shared" si="15"/>
        <v>1.89E-2</v>
      </c>
      <c r="AC13" s="35">
        <v>56</v>
      </c>
      <c r="AD13" s="37">
        <f t="shared" si="5"/>
        <v>11851.851851851852</v>
      </c>
      <c r="AE13" s="38">
        <v>3500</v>
      </c>
      <c r="AF13" s="48">
        <f t="shared" si="6"/>
        <v>0.29531249999999998</v>
      </c>
      <c r="AG13" s="29" t="s">
        <v>90</v>
      </c>
      <c r="AH13" s="40">
        <v>0.25700000000000001</v>
      </c>
      <c r="AI13" s="39">
        <f t="shared" si="7"/>
        <v>2.1922099999999998</v>
      </c>
      <c r="AJ13" s="39">
        <f>IF(ISERROR(U13+AF13+AI13),"",U13+AF13+AI13)</f>
        <v>11.017522499999998</v>
      </c>
      <c r="AK13" s="41">
        <v>0</v>
      </c>
      <c r="AL13" s="48">
        <f t="shared" si="0"/>
        <v>0</v>
      </c>
      <c r="AM13" s="41">
        <v>0</v>
      </c>
      <c r="AN13" s="48">
        <f t="shared" si="1"/>
        <v>0</v>
      </c>
      <c r="AO13" s="41">
        <v>0</v>
      </c>
      <c r="AP13" s="39">
        <f t="shared" si="9"/>
        <v>0</v>
      </c>
      <c r="AQ13" s="41">
        <v>0</v>
      </c>
      <c r="AR13" s="39">
        <f t="shared" si="10"/>
        <v>0</v>
      </c>
      <c r="AS13" s="42">
        <v>0</v>
      </c>
      <c r="AT13" s="41">
        <v>0</v>
      </c>
      <c r="AU13" s="39">
        <f t="shared" si="11"/>
        <v>0</v>
      </c>
      <c r="AV13" s="39">
        <f t="shared" si="12"/>
        <v>0</v>
      </c>
      <c r="AW13" s="48">
        <f>IF(ISERROR(AJ13+AV13),"",AJ13+AV13)</f>
        <v>11.017522499999998</v>
      </c>
      <c r="AX13" s="43">
        <f t="shared" si="3"/>
        <v>0.10426646341463433</v>
      </c>
      <c r="AY13" s="6">
        <v>12.3</v>
      </c>
      <c r="AZ13" s="5">
        <v>1152</v>
      </c>
      <c r="BA13" s="39">
        <f t="shared" si="13"/>
        <v>12692.185919999998</v>
      </c>
      <c r="BB13" s="39">
        <f t="shared" si="14"/>
        <v>14169.6</v>
      </c>
    </row>
    <row r="14" spans="1:54" ht="15" customHeight="1" x14ac:dyDescent="0.25">
      <c r="A14" s="45">
        <v>13</v>
      </c>
      <c r="B14" s="30"/>
      <c r="C14" s="30"/>
      <c r="D14" s="30"/>
      <c r="E14" s="29" t="s">
        <v>54</v>
      </c>
      <c r="F14" s="29"/>
      <c r="G14" s="29" t="s">
        <v>55</v>
      </c>
      <c r="H14" s="29" t="s">
        <v>83</v>
      </c>
      <c r="I14" s="29" t="s">
        <v>84</v>
      </c>
      <c r="J14" s="29" t="s">
        <v>85</v>
      </c>
      <c r="K14" s="29" t="s">
        <v>86</v>
      </c>
      <c r="L14" s="30" t="s">
        <v>87</v>
      </c>
      <c r="M14" s="29" t="s">
        <v>61</v>
      </c>
      <c r="N14" s="29" t="s">
        <v>93</v>
      </c>
      <c r="O14" s="29"/>
      <c r="P14" s="31" t="s">
        <v>94</v>
      </c>
      <c r="Q14" s="30"/>
      <c r="R14" s="30"/>
      <c r="S14" s="29" t="s">
        <v>64</v>
      </c>
      <c r="T14" s="32"/>
      <c r="U14" s="33">
        <f>'[16]Internal Commitment'!J26</f>
        <v>8.5299999999999994</v>
      </c>
      <c r="V14" s="29" t="s">
        <v>65</v>
      </c>
      <c r="W14" s="34">
        <v>35</v>
      </c>
      <c r="X14" s="34">
        <v>27</v>
      </c>
      <c r="Y14" s="34">
        <v>20</v>
      </c>
      <c r="Z14" s="47">
        <v>5.0999999999999996</v>
      </c>
      <c r="AA14" s="34">
        <v>4</v>
      </c>
      <c r="AB14" s="49">
        <f t="shared" si="15"/>
        <v>1.89E-2</v>
      </c>
      <c r="AC14" s="35">
        <v>56</v>
      </c>
      <c r="AD14" s="37">
        <f t="shared" si="5"/>
        <v>11851.851851851852</v>
      </c>
      <c r="AE14" s="38">
        <v>3500</v>
      </c>
      <c r="AF14" s="48">
        <f t="shared" si="6"/>
        <v>0.29531249999999998</v>
      </c>
      <c r="AG14" s="29" t="s">
        <v>90</v>
      </c>
      <c r="AH14" s="40">
        <v>0.25700000000000001</v>
      </c>
      <c r="AI14" s="39">
        <f t="shared" si="7"/>
        <v>2.1922099999999998</v>
      </c>
      <c r="AJ14" s="39">
        <f t="shared" si="8"/>
        <v>11.017522499999998</v>
      </c>
      <c r="AK14" s="41">
        <v>0</v>
      </c>
      <c r="AL14" s="48">
        <f t="shared" si="0"/>
        <v>0</v>
      </c>
      <c r="AM14" s="41">
        <v>0</v>
      </c>
      <c r="AN14" s="48">
        <f t="shared" si="1"/>
        <v>0</v>
      </c>
      <c r="AO14" s="41">
        <v>0</v>
      </c>
      <c r="AP14" s="39">
        <f t="shared" si="9"/>
        <v>0</v>
      </c>
      <c r="AQ14" s="41">
        <v>0</v>
      </c>
      <c r="AR14" s="39">
        <f t="shared" si="10"/>
        <v>0</v>
      </c>
      <c r="AS14" s="42">
        <v>0</v>
      </c>
      <c r="AT14" s="41">
        <v>0</v>
      </c>
      <c r="AU14" s="39">
        <f t="shared" si="11"/>
        <v>0</v>
      </c>
      <c r="AV14" s="39">
        <f t="shared" si="12"/>
        <v>0</v>
      </c>
      <c r="AW14" s="48">
        <f t="shared" si="2"/>
        <v>11.017522499999998</v>
      </c>
      <c r="AX14" s="43">
        <f t="shared" si="3"/>
        <v>0.10426646341463433</v>
      </c>
      <c r="AY14" s="6">
        <v>12.3</v>
      </c>
      <c r="AZ14" s="5">
        <v>960</v>
      </c>
      <c r="BA14" s="39">
        <f t="shared" si="13"/>
        <v>10576.821599999999</v>
      </c>
      <c r="BB14" s="39">
        <f t="shared" si="14"/>
        <v>11808</v>
      </c>
    </row>
    <row r="15" spans="1:54" ht="15" customHeight="1" x14ac:dyDescent="0.25">
      <c r="A15" s="45">
        <v>14</v>
      </c>
      <c r="B15" s="30"/>
      <c r="C15" s="30"/>
      <c r="D15" s="30"/>
      <c r="E15" s="29" t="s">
        <v>54</v>
      </c>
      <c r="F15" s="29"/>
      <c r="G15" s="29" t="s">
        <v>55</v>
      </c>
      <c r="H15" s="29" t="s">
        <v>83</v>
      </c>
      <c r="I15" s="29" t="s">
        <v>84</v>
      </c>
      <c r="J15" s="29" t="s">
        <v>85</v>
      </c>
      <c r="K15" s="29" t="s">
        <v>86</v>
      </c>
      <c r="L15" s="30" t="s">
        <v>87</v>
      </c>
      <c r="M15" s="29" t="s">
        <v>61</v>
      </c>
      <c r="N15" s="29" t="s">
        <v>95</v>
      </c>
      <c r="O15" s="29"/>
      <c r="P15" s="31" t="s">
        <v>96</v>
      </c>
      <c r="Q15" s="30"/>
      <c r="R15" s="30"/>
      <c r="S15" s="29" t="s">
        <v>64</v>
      </c>
      <c r="T15" s="32"/>
      <c r="U15" s="33">
        <f>'[16]Internal Commitment'!J27</f>
        <v>8.5299999999999994</v>
      </c>
      <c r="V15" s="29" t="s">
        <v>65</v>
      </c>
      <c r="W15" s="34">
        <v>35</v>
      </c>
      <c r="X15" s="34">
        <v>27</v>
      </c>
      <c r="Y15" s="34">
        <v>20</v>
      </c>
      <c r="Z15" s="47">
        <v>5.0999999999999996</v>
      </c>
      <c r="AA15" s="34">
        <v>4</v>
      </c>
      <c r="AB15" s="49">
        <f t="shared" si="15"/>
        <v>1.89E-2</v>
      </c>
      <c r="AC15" s="35">
        <v>56</v>
      </c>
      <c r="AD15" s="37">
        <f t="shared" si="5"/>
        <v>11851.851851851852</v>
      </c>
      <c r="AE15" s="38">
        <v>3500</v>
      </c>
      <c r="AF15" s="48">
        <f t="shared" si="6"/>
        <v>0.29531249999999998</v>
      </c>
      <c r="AG15" s="29" t="s">
        <v>90</v>
      </c>
      <c r="AH15" s="40">
        <v>0.25700000000000001</v>
      </c>
      <c r="AI15" s="39">
        <f t="shared" si="7"/>
        <v>2.1922099999999998</v>
      </c>
      <c r="AJ15" s="39">
        <f t="shared" si="8"/>
        <v>11.017522499999998</v>
      </c>
      <c r="AK15" s="41">
        <v>0</v>
      </c>
      <c r="AL15" s="48">
        <f t="shared" si="0"/>
        <v>0</v>
      </c>
      <c r="AM15" s="41">
        <v>0</v>
      </c>
      <c r="AN15" s="48">
        <f t="shared" si="1"/>
        <v>0</v>
      </c>
      <c r="AO15" s="41">
        <v>0</v>
      </c>
      <c r="AP15" s="39">
        <f t="shared" si="9"/>
        <v>0</v>
      </c>
      <c r="AQ15" s="41">
        <v>0</v>
      </c>
      <c r="AR15" s="39">
        <f t="shared" si="10"/>
        <v>0</v>
      </c>
      <c r="AS15" s="42">
        <v>0</v>
      </c>
      <c r="AT15" s="41">
        <v>0</v>
      </c>
      <c r="AU15" s="39">
        <f t="shared" si="11"/>
        <v>0</v>
      </c>
      <c r="AV15" s="39">
        <f t="shared" si="12"/>
        <v>0</v>
      </c>
      <c r="AW15" s="48">
        <f t="shared" si="2"/>
        <v>11.017522499999998</v>
      </c>
      <c r="AX15" s="43">
        <f t="shared" si="3"/>
        <v>0.10426646341463433</v>
      </c>
      <c r="AY15" s="6">
        <v>12.3</v>
      </c>
      <c r="AZ15" s="5">
        <v>1152</v>
      </c>
      <c r="BA15" s="39">
        <f t="shared" si="13"/>
        <v>12692.185919999998</v>
      </c>
      <c r="BB15" s="39">
        <f t="shared" si="14"/>
        <v>14169.6</v>
      </c>
    </row>
    <row r="16" spans="1:54" ht="15" customHeight="1" x14ac:dyDescent="0.25">
      <c r="A16" s="45">
        <v>16</v>
      </c>
      <c r="B16" s="30"/>
      <c r="C16" s="30"/>
      <c r="D16" s="30"/>
      <c r="E16" s="29" t="s">
        <v>74</v>
      </c>
      <c r="F16" s="29"/>
      <c r="G16" s="29" t="s">
        <v>55</v>
      </c>
      <c r="H16" s="29" t="s">
        <v>83</v>
      </c>
      <c r="I16" s="29" t="s">
        <v>84</v>
      </c>
      <c r="J16" s="29" t="s">
        <v>85</v>
      </c>
      <c r="K16" s="29" t="s">
        <v>86</v>
      </c>
      <c r="L16" s="30" t="s">
        <v>87</v>
      </c>
      <c r="M16" s="29" t="s">
        <v>77</v>
      </c>
      <c r="N16" s="29" t="s">
        <v>88</v>
      </c>
      <c r="O16" s="29"/>
      <c r="P16" s="31" t="s">
        <v>97</v>
      </c>
      <c r="Q16" s="30"/>
      <c r="R16" s="30"/>
      <c r="S16" s="29" t="s">
        <v>64</v>
      </c>
      <c r="T16" s="32"/>
      <c r="U16" s="33">
        <f>'[16]Internal Commitment'!J30</f>
        <v>11.22</v>
      </c>
      <c r="V16" s="29" t="s">
        <v>65</v>
      </c>
      <c r="W16" s="5">
        <v>35</v>
      </c>
      <c r="X16" s="5">
        <v>27</v>
      </c>
      <c r="Y16" s="5">
        <v>25</v>
      </c>
      <c r="Z16" s="47">
        <v>5.0999999999999996</v>
      </c>
      <c r="AA16" s="34">
        <v>4</v>
      </c>
      <c r="AB16" s="49" t="e">
        <f>IF(#REF!="","",W16*X16*Y16/1000000)</f>
        <v>#REF!</v>
      </c>
      <c r="AC16" s="35">
        <v>56</v>
      </c>
      <c r="AD16" s="37" t="e">
        <f t="shared" si="5"/>
        <v>#REF!</v>
      </c>
      <c r="AE16" s="38">
        <v>3500</v>
      </c>
      <c r="AF16" s="48" t="str">
        <f t="shared" si="6"/>
        <v/>
      </c>
      <c r="AG16" s="29" t="s">
        <v>90</v>
      </c>
      <c r="AH16" s="40">
        <v>0.25700000000000001</v>
      </c>
      <c r="AI16" s="39">
        <f t="shared" si="7"/>
        <v>2.8835400000000004</v>
      </c>
      <c r="AJ16" s="39" t="str">
        <f t="shared" si="8"/>
        <v/>
      </c>
      <c r="AK16" s="41">
        <v>0</v>
      </c>
      <c r="AL16" s="48">
        <f t="shared" si="0"/>
        <v>0</v>
      </c>
      <c r="AM16" s="41">
        <v>0</v>
      </c>
      <c r="AN16" s="48">
        <f t="shared" si="1"/>
        <v>0</v>
      </c>
      <c r="AO16" s="41">
        <v>0</v>
      </c>
      <c r="AP16" s="39">
        <f t="shared" si="9"/>
        <v>0</v>
      </c>
      <c r="AQ16" s="41">
        <v>0</v>
      </c>
      <c r="AR16" s="39">
        <f t="shared" si="10"/>
        <v>0</v>
      </c>
      <c r="AS16" s="42">
        <v>0</v>
      </c>
      <c r="AT16" s="41">
        <v>0</v>
      </c>
      <c r="AU16" s="39">
        <f t="shared" si="11"/>
        <v>0</v>
      </c>
      <c r="AV16" s="39">
        <f t="shared" si="12"/>
        <v>0</v>
      </c>
      <c r="AW16" s="48" t="str">
        <f t="shared" si="2"/>
        <v/>
      </c>
      <c r="AX16" s="43" t="str">
        <f t="shared" si="3"/>
        <v/>
      </c>
      <c r="AY16" s="6">
        <v>16</v>
      </c>
      <c r="AZ16" s="5">
        <v>1292</v>
      </c>
      <c r="BA16" s="39" t="str">
        <f t="shared" si="13"/>
        <v/>
      </c>
      <c r="BB16" s="39">
        <f t="shared" si="14"/>
        <v>20672</v>
      </c>
    </row>
    <row r="17" spans="1:54" ht="15" customHeight="1" x14ac:dyDescent="0.25">
      <c r="A17" s="45">
        <v>17</v>
      </c>
      <c r="B17" s="30"/>
      <c r="C17" s="30"/>
      <c r="D17" s="30"/>
      <c r="E17" s="29" t="s">
        <v>74</v>
      </c>
      <c r="F17" s="29"/>
      <c r="G17" s="29" t="s">
        <v>55</v>
      </c>
      <c r="H17" s="29" t="s">
        <v>83</v>
      </c>
      <c r="I17" s="29" t="s">
        <v>84</v>
      </c>
      <c r="J17" s="29" t="s">
        <v>85</v>
      </c>
      <c r="K17" s="29" t="s">
        <v>86</v>
      </c>
      <c r="L17" s="30" t="s">
        <v>87</v>
      </c>
      <c r="M17" s="46" t="s">
        <v>77</v>
      </c>
      <c r="N17" s="29" t="s">
        <v>91</v>
      </c>
      <c r="O17" s="29"/>
      <c r="P17" s="31" t="s">
        <v>98</v>
      </c>
      <c r="Q17" s="30"/>
      <c r="R17" s="30"/>
      <c r="S17" s="29" t="s">
        <v>64</v>
      </c>
      <c r="T17" s="32"/>
      <c r="U17" s="33">
        <f>'[16]Internal Commitment'!J31</f>
        <v>11.22</v>
      </c>
      <c r="V17" s="29" t="s">
        <v>65</v>
      </c>
      <c r="W17" s="5">
        <v>35</v>
      </c>
      <c r="X17" s="5">
        <v>27</v>
      </c>
      <c r="Y17" s="5">
        <v>25</v>
      </c>
      <c r="Z17" s="47">
        <v>5.0999999999999996</v>
      </c>
      <c r="AA17" s="34">
        <v>4</v>
      </c>
      <c r="AB17" s="49">
        <f t="shared" si="15"/>
        <v>2.3625E-2</v>
      </c>
      <c r="AC17" s="35">
        <v>56</v>
      </c>
      <c r="AD17" s="37">
        <f t="shared" si="5"/>
        <v>9481.4814814814818</v>
      </c>
      <c r="AE17" s="38">
        <v>3500</v>
      </c>
      <c r="AF17" s="48">
        <f t="shared" si="6"/>
        <v>0.369140625</v>
      </c>
      <c r="AG17" s="29" t="s">
        <v>90</v>
      </c>
      <c r="AH17" s="40">
        <v>0.25700000000000001</v>
      </c>
      <c r="AI17" s="39">
        <f t="shared" si="7"/>
        <v>2.8835400000000004</v>
      </c>
      <c r="AJ17" s="39">
        <f t="shared" si="8"/>
        <v>14.472680625000001</v>
      </c>
      <c r="AK17" s="41">
        <v>0</v>
      </c>
      <c r="AL17" s="48">
        <f t="shared" si="0"/>
        <v>0</v>
      </c>
      <c r="AM17" s="41">
        <v>0</v>
      </c>
      <c r="AN17" s="48">
        <f t="shared" si="1"/>
        <v>0</v>
      </c>
      <c r="AO17" s="41">
        <v>0</v>
      </c>
      <c r="AP17" s="39">
        <f t="shared" si="9"/>
        <v>0</v>
      </c>
      <c r="AQ17" s="41">
        <v>0</v>
      </c>
      <c r="AR17" s="39">
        <f t="shared" si="10"/>
        <v>0</v>
      </c>
      <c r="AS17" s="42">
        <v>0</v>
      </c>
      <c r="AT17" s="41">
        <v>0</v>
      </c>
      <c r="AU17" s="39">
        <f t="shared" si="11"/>
        <v>0</v>
      </c>
      <c r="AV17" s="39">
        <f t="shared" si="12"/>
        <v>0</v>
      </c>
      <c r="AW17" s="48">
        <f t="shared" si="2"/>
        <v>14.472680625000001</v>
      </c>
      <c r="AX17" s="43">
        <f t="shared" si="3"/>
        <v>9.5457460937499961E-2</v>
      </c>
      <c r="AY17" s="6">
        <v>16</v>
      </c>
      <c r="AZ17" s="5">
        <v>984</v>
      </c>
      <c r="BA17" s="39">
        <f>IF(ISERROR(AW17*AZ16),"",AW17*AZ16)</f>
        <v>18698.703367500002</v>
      </c>
      <c r="BB17" s="39">
        <f>IF(ISERROR(AY17*AZ16),"",AY17*AZ16)</f>
        <v>20672</v>
      </c>
    </row>
    <row r="18" spans="1:54" ht="15" customHeight="1" x14ac:dyDescent="0.25">
      <c r="A18" s="45">
        <v>18</v>
      </c>
      <c r="B18" s="30"/>
      <c r="C18" s="30"/>
      <c r="D18" s="30"/>
      <c r="E18" s="29" t="s">
        <v>54</v>
      </c>
      <c r="F18" s="29"/>
      <c r="G18" s="29" t="s">
        <v>55</v>
      </c>
      <c r="H18" s="29" t="s">
        <v>83</v>
      </c>
      <c r="I18" s="29" t="s">
        <v>84</v>
      </c>
      <c r="J18" s="29" t="s">
        <v>85</v>
      </c>
      <c r="K18" s="29" t="s">
        <v>86</v>
      </c>
      <c r="L18" s="30" t="s">
        <v>87</v>
      </c>
      <c r="M18" s="46" t="s">
        <v>77</v>
      </c>
      <c r="N18" s="29" t="s">
        <v>93</v>
      </c>
      <c r="O18" s="29"/>
      <c r="P18" s="31" t="s">
        <v>99</v>
      </c>
      <c r="Q18" s="30"/>
      <c r="R18" s="30"/>
      <c r="S18" s="29" t="s">
        <v>64</v>
      </c>
      <c r="T18" s="32"/>
      <c r="U18" s="33">
        <f>'[16]Internal Commitment'!J32</f>
        <v>11.22</v>
      </c>
      <c r="V18" s="29" t="s">
        <v>65</v>
      </c>
      <c r="W18" s="5">
        <v>35</v>
      </c>
      <c r="X18" s="5">
        <v>27</v>
      </c>
      <c r="Y18" s="5">
        <v>25</v>
      </c>
      <c r="Z18" s="47">
        <v>5.0999999999999996</v>
      </c>
      <c r="AA18" s="34">
        <v>4</v>
      </c>
      <c r="AB18" s="49">
        <f t="shared" si="15"/>
        <v>2.3625E-2</v>
      </c>
      <c r="AC18" s="35">
        <v>56</v>
      </c>
      <c r="AD18" s="37">
        <f t="shared" si="5"/>
        <v>9481.4814814814818</v>
      </c>
      <c r="AE18" s="38">
        <v>3500</v>
      </c>
      <c r="AF18" s="48">
        <f t="shared" si="6"/>
        <v>0.369140625</v>
      </c>
      <c r="AG18" s="29" t="s">
        <v>90</v>
      </c>
      <c r="AH18" s="40">
        <v>0.25700000000000001</v>
      </c>
      <c r="AI18" s="39">
        <f t="shared" si="7"/>
        <v>2.8835400000000004</v>
      </c>
      <c r="AJ18" s="39">
        <f t="shared" si="8"/>
        <v>14.472680625000001</v>
      </c>
      <c r="AK18" s="41">
        <v>0</v>
      </c>
      <c r="AL18" s="48">
        <f t="shared" si="0"/>
        <v>0</v>
      </c>
      <c r="AM18" s="41">
        <v>0</v>
      </c>
      <c r="AN18" s="48">
        <f t="shared" si="1"/>
        <v>0</v>
      </c>
      <c r="AO18" s="41">
        <v>0</v>
      </c>
      <c r="AP18" s="39">
        <f t="shared" si="9"/>
        <v>0</v>
      </c>
      <c r="AQ18" s="41">
        <v>0</v>
      </c>
      <c r="AR18" s="39">
        <f t="shared" si="10"/>
        <v>0</v>
      </c>
      <c r="AS18" s="42">
        <v>0</v>
      </c>
      <c r="AT18" s="41">
        <v>0</v>
      </c>
      <c r="AU18" s="39">
        <f t="shared" si="11"/>
        <v>0</v>
      </c>
      <c r="AV18" s="39">
        <f t="shared" si="12"/>
        <v>0</v>
      </c>
      <c r="AW18" s="48">
        <f t="shared" si="2"/>
        <v>14.472680625000001</v>
      </c>
      <c r="AX18" s="43">
        <f t="shared" si="3"/>
        <v>9.5457460937499961E-2</v>
      </c>
      <c r="AY18" s="6">
        <v>16</v>
      </c>
      <c r="AZ18" s="5">
        <v>984</v>
      </c>
      <c r="BA18" s="39">
        <f>IF(ISERROR(AW18*AZ17),"",AW18*AZ17)</f>
        <v>14241.117735</v>
      </c>
      <c r="BB18" s="39">
        <f>IF(ISERROR(AY18*AZ17),"",AY18*AZ17)</f>
        <v>15744</v>
      </c>
    </row>
    <row r="19" spans="1:54" ht="15" customHeight="1" x14ac:dyDescent="0.25">
      <c r="A19" s="45">
        <v>19</v>
      </c>
      <c r="B19" s="30"/>
      <c r="C19" s="30"/>
      <c r="D19" s="30"/>
      <c r="E19" s="29" t="s">
        <v>54</v>
      </c>
      <c r="F19" s="29"/>
      <c r="G19" s="29" t="s">
        <v>55</v>
      </c>
      <c r="H19" s="29" t="s">
        <v>83</v>
      </c>
      <c r="I19" s="29" t="s">
        <v>84</v>
      </c>
      <c r="J19" s="29" t="s">
        <v>85</v>
      </c>
      <c r="K19" s="29" t="s">
        <v>86</v>
      </c>
      <c r="L19" s="30" t="s">
        <v>87</v>
      </c>
      <c r="M19" s="46" t="s">
        <v>77</v>
      </c>
      <c r="N19" s="29" t="s">
        <v>95</v>
      </c>
      <c r="O19" s="29"/>
      <c r="P19" s="31" t="s">
        <v>100</v>
      </c>
      <c r="Q19" s="30"/>
      <c r="R19" s="30"/>
      <c r="S19" s="29" t="s">
        <v>64</v>
      </c>
      <c r="T19" s="32"/>
      <c r="U19" s="33">
        <f>'[16]Internal Commitment'!J33</f>
        <v>11.22</v>
      </c>
      <c r="V19" s="29" t="s">
        <v>65</v>
      </c>
      <c r="W19" s="5">
        <v>35</v>
      </c>
      <c r="X19" s="5">
        <v>27</v>
      </c>
      <c r="Y19" s="5">
        <v>25</v>
      </c>
      <c r="Z19" s="47">
        <v>5.0999999999999996</v>
      </c>
      <c r="AA19" s="34">
        <v>4</v>
      </c>
      <c r="AB19" s="49">
        <f t="shared" si="15"/>
        <v>2.3625E-2</v>
      </c>
      <c r="AC19" s="35">
        <v>56</v>
      </c>
      <c r="AD19" s="37">
        <f t="shared" si="5"/>
        <v>9481.4814814814818</v>
      </c>
      <c r="AE19" s="38">
        <v>3500</v>
      </c>
      <c r="AF19" s="48">
        <f t="shared" si="6"/>
        <v>0.369140625</v>
      </c>
      <c r="AG19" s="29" t="s">
        <v>90</v>
      </c>
      <c r="AH19" s="40">
        <v>0.25700000000000001</v>
      </c>
      <c r="AI19" s="39">
        <f t="shared" si="7"/>
        <v>2.8835400000000004</v>
      </c>
      <c r="AJ19" s="39">
        <f t="shared" si="8"/>
        <v>14.472680625000001</v>
      </c>
      <c r="AK19" s="41">
        <v>0</v>
      </c>
      <c r="AL19" s="48">
        <f t="shared" si="0"/>
        <v>0</v>
      </c>
      <c r="AM19" s="41">
        <v>0</v>
      </c>
      <c r="AN19" s="48">
        <f t="shared" si="1"/>
        <v>0</v>
      </c>
      <c r="AO19" s="41">
        <v>0</v>
      </c>
      <c r="AP19" s="39">
        <f t="shared" si="9"/>
        <v>0</v>
      </c>
      <c r="AQ19" s="41">
        <v>0</v>
      </c>
      <c r="AR19" s="39">
        <f t="shared" si="10"/>
        <v>0</v>
      </c>
      <c r="AS19" s="42">
        <v>0</v>
      </c>
      <c r="AT19" s="41">
        <v>0</v>
      </c>
      <c r="AU19" s="39">
        <f t="shared" si="11"/>
        <v>0</v>
      </c>
      <c r="AV19" s="39">
        <f t="shared" si="12"/>
        <v>0</v>
      </c>
      <c r="AW19" s="48">
        <f t="shared" si="2"/>
        <v>14.472680625000001</v>
      </c>
      <c r="AX19" s="43">
        <f t="shared" si="3"/>
        <v>9.5457460937499961E-2</v>
      </c>
      <c r="AY19" s="6">
        <v>16</v>
      </c>
      <c r="AZ19" s="5">
        <v>956</v>
      </c>
      <c r="BA19" s="39">
        <f>IF(ISERROR(AW19*AZ18),"",AW19*AZ18)</f>
        <v>14241.117735</v>
      </c>
      <c r="BB19" s="39">
        <f>IF(ISERROR(AY19*AZ18),"",AY19*AZ18)</f>
        <v>15744</v>
      </c>
    </row>
  </sheetData>
  <sheetProtection insertRows="0" deleteRows="0" sort="0"/>
  <protectedRanges>
    <protectedRange sqref="W16:Y19 W6:Y11 M20:AY226 A20:K226 M2:O19 Q2:S19 AF2:AF19 AI2:AX19 I2:K19 A2:G19 AB2:AD19 U2:V19 AZ6:AZ19 Z6:Z19" name="Range1"/>
    <protectedRange sqref="W2:Z5 W12:Y15" name="Range1_2"/>
    <protectedRange sqref="AE2:AE19" name="Range1_3"/>
    <protectedRange sqref="AG12:AG19" name="Range1_4"/>
    <protectedRange sqref="AZ2:AZ5" name="Range1_6"/>
    <protectedRange sqref="L2:L262" name="Range1_1"/>
    <protectedRange sqref="H2:H19" name="Range1_5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[16]ValueSelect!#REF!</xm:f>
          </x14:formula1>
          <xm:sqref>E2:G19</xm:sqref>
        </x14:dataValidation>
        <x14:dataValidation type="list" allowBlank="1" showInputMessage="1" showErrorMessage="1">
          <x14:formula1>
            <xm:f>[16]Data!#REF!</xm:f>
          </x14:formula1>
          <xm:sqref>S2:S19 V2:V19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2025-10-16T04:41:43Z</dcterms:created>
  <dcterms:modified xsi:type="dcterms:W3CDTF">2025-10-16T04:46:07Z</dcterms:modified>
</cp:coreProperties>
</file>