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C04B7C02-C550-45BF-8CA5-802E17E8D399}" xr6:coauthVersionLast="47" xr6:coauthVersionMax="47" xr10:uidLastSave="{00000000-0000-0000-0000-000000000000}"/>
  <bookViews>
    <workbookView xWindow="-110" yWindow="-110" windowWidth="19420" windowHeight="10300" xr2:uid="{16DC5FA4-8813-402A-9E61-2CBDF611C35F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2" i="1" l="1"/>
  <c r="BT2" i="1"/>
  <c r="BN2" i="1"/>
  <c r="BK2" i="1"/>
  <c r="BH2" i="1"/>
  <c r="BE2" i="1"/>
  <c r="BC2" i="1"/>
  <c r="BA2" i="1"/>
  <c r="AU2" i="1"/>
  <c r="AP2" i="1"/>
  <c r="AO2" i="1"/>
  <c r="AN2" i="1"/>
  <c r="AM2" i="1"/>
  <c r="AR2" i="1" s="1"/>
  <c r="AT2" i="1" s="1"/>
  <c r="BW2" i="1" s="1"/>
  <c r="AL2" i="1"/>
  <c r="AA2" i="1"/>
  <c r="T2" i="1"/>
  <c r="BO2" i="1" l="1"/>
  <c r="BP2" i="1" s="1"/>
  <c r="BQ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R1" authorId="0" shapeId="0" xr:uid="{26EE686E-EB82-4E0C-969D-4FC13D984FD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T1" authorId="0" shapeId="0" xr:uid="{327EAAE1-3B1A-4DC0-B8A9-0BE6F4EFB9D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0715C110-4A69-47A0-9CC6-9CE10E20718B}">
      <text>
        <r>
          <rPr>
            <sz val="11"/>
            <rFont val="Calibri"/>
            <family val="2"/>
          </rPr>
          <t>[JLA FCA Price]*[DA %]</t>
        </r>
      </text>
    </comment>
    <comment ref="BC1" authorId="0" shapeId="0" xr:uid="{C5DBA342-E3D1-4A7E-892B-177B01490E88}">
      <text>
        <r>
          <rPr>
            <sz val="11"/>
            <rFont val="Calibri"/>
            <family val="2"/>
          </rPr>
          <t>[JLA FCA Price]*[Royalty %]</t>
        </r>
      </text>
    </comment>
    <comment ref="BE1" authorId="0" shapeId="0" xr:uid="{D4BFB0FB-6205-4631-A92C-5976AADB1054}">
      <text>
        <r>
          <rPr>
            <sz val="11"/>
            <rFont val="Calibri"/>
            <family val="2"/>
          </rPr>
          <t>[JLA FCA Price]*[Rebate %]</t>
        </r>
      </text>
    </comment>
    <comment ref="BH1" authorId="0" shapeId="0" xr:uid="{10069261-2B3A-4F6E-869B-6385A134933E}">
      <text>
        <r>
          <rPr>
            <sz val="11"/>
            <rFont val="Calibri"/>
            <family val="2"/>
          </rPr>
          <t>[JLA FCA Price]*[Load 1 %]</t>
        </r>
      </text>
    </comment>
    <comment ref="BK1" authorId="0" shapeId="0" xr:uid="{5EE42313-8CCA-41CD-A757-146114BF4E66}">
      <text>
        <r>
          <rPr>
            <sz val="11"/>
            <rFont val="Calibri"/>
            <family val="2"/>
          </rPr>
          <t>[JLA FCA Price]*[Load 2 %]</t>
        </r>
      </text>
    </comment>
    <comment ref="BN1" authorId="0" shapeId="0" xr:uid="{47D23FA7-9DE9-4C83-9FAC-28A8CC19C57E}">
      <text>
        <r>
          <rPr>
            <sz val="11"/>
            <rFont val="Calibri"/>
            <family val="2"/>
          </rPr>
          <t>[JLA FCA Price]*[Load 3 %]</t>
        </r>
      </text>
    </comment>
    <comment ref="BO1" authorId="0" shapeId="0" xr:uid="{99F48C87-7FEB-4C6E-9C2C-148C94FF6758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P1" authorId="0" shapeId="0" xr:uid="{8AF31485-2230-43BB-A146-6BE88AF4CCE1}">
      <text>
        <r>
          <rPr>
            <sz val="11"/>
            <rFont val="Calibri"/>
            <family val="2"/>
          </rPr>
          <t>[Factory FCA Cost $]+[Total Load $]</t>
        </r>
      </text>
    </comment>
    <comment ref="BQ1" authorId="0" shapeId="0" xr:uid="{F38BBBA0-CC80-49A8-8491-D30B1773AF50}">
      <text>
        <r>
          <rPr>
            <sz val="11"/>
            <rFont val="Calibri"/>
            <family val="2"/>
          </rPr>
          <t>([JLA FOB Price]-[LDP Cost with Load $])/[JLA FOB Price]</t>
        </r>
      </text>
    </comment>
    <comment ref="BT1" authorId="0" shapeId="0" xr:uid="{85081CCF-3011-42C6-A41E-5F12BE7AE8BE}">
      <text>
        <r>
          <rPr>
            <sz val="11"/>
            <rFont val="Calibri"/>
            <family val="2"/>
          </rPr>
          <t>([Suggested Retail Price]-[JLA FOB Price])/[Suggested retail Price]</t>
        </r>
      </text>
    </comment>
    <comment ref="BW1" authorId="0" shapeId="0" xr:uid="{03AD1FF3-8407-4BEC-8D8E-8B6861F5BC3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Z1" authorId="0" shapeId="0" xr:uid="{C0E5A9B0-E52E-486D-B851-76D69E10C04B}">
      <text>
        <r>
          <rPr>
            <sz val="11"/>
            <rFont val="Calibri"/>
            <family val="2"/>
          </rPr>
          <t>[JLA FOB Price]*[Duty Rate]</t>
        </r>
      </text>
    </comment>
  </commentList>
</comments>
</file>

<file path=xl/sharedStrings.xml><?xml version="1.0" encoding="utf-8"?>
<sst xmlns="http://schemas.openxmlformats.org/spreadsheetml/2006/main" count="99" uniqueCount="98">
  <si>
    <t>Trim</t>
  </si>
  <si>
    <t>Line No.</t>
  </si>
  <si>
    <t>Photo</t>
  </si>
  <si>
    <t>Program Name</t>
  </si>
  <si>
    <t>Factory Name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</si>
  <si>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</si>
  <si>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</si>
  <si>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</si>
  <si>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</si>
  <si>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</si>
  <si>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</si>
  <si>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</si>
  <si>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</si>
  <si>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</si>
  <si>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</si>
  <si>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</si>
  <si>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</si>
  <si>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Main Material (Species of wood, ect.)</t>
  </si>
  <si>
    <t>Fabric Composition</t>
  </si>
  <si>
    <t>Foam Construction</t>
  </si>
  <si>
    <t>material</t>
  </si>
  <si>
    <t>Material-Short</t>
  </si>
  <si>
    <t>Color</t>
  </si>
  <si>
    <t>Construction</t>
  </si>
  <si>
    <t>Wood/Metal Finish</t>
  </si>
  <si>
    <t>Trim Color (Nailhead/Kickplate Color)</t>
  </si>
  <si>
    <t>Fabric Name &amp; Code</t>
  </si>
  <si>
    <t>Remarks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</si>
  <si>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</si>
  <si>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</si>
  <si>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</si>
  <si>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</si>
  <si>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</si>
  <si>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</si>
  <si>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</si>
  <si>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</si>
  <si>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</si>
  <si>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</si>
  <si>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</si>
  <si>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</si>
  <si>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</si>
  <si>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</si>
  <si>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</si>
  <si>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</si>
  <si>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</si>
  <si>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</si>
  <si>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</si>
  <si>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</si>
  <si>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</si>
  <si>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</si>
  <si>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</si>
  <si>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</si>
  <si>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</si>
  <si>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</si>
  <si>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</si>
  <si>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</si>
  <si>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</si>
  <si>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</si>
  <si>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</si>
  <si>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</si>
  <si>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</si>
  <si>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</si>
  <si>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</si>
  <si>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</si>
  <si>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</si>
  <si>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</si>
  <si>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</si>
  <si>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</t>
  </si>
  <si>
    <t>JLA LDP MU%</t>
  </si>
  <si>
    <t>JLA FOB Price</t>
  </si>
  <si>
    <t>Suggested Retail Price</t>
  </si>
  <si>
    <t xml:space="preserve">	Retail Markup %</t>
  </si>
  <si>
    <t>Additional Customer Price</t>
  </si>
  <si>
    <t>40ft Container Freight</t>
  </si>
  <si>
    <t>Ocean Freight per Item $</t>
  </si>
  <si>
    <t>HTS Code</t>
  </si>
  <si>
    <t>Duty Rate</t>
  </si>
  <si>
    <t>Duty per Item $</t>
  </si>
  <si>
    <t>RSF BRYNN D1</t>
  </si>
  <si>
    <t>CONG TY TNHH SAM NHA</t>
  </si>
  <si>
    <t>Ho Chi Minh,Vietnam</t>
  </si>
  <si>
    <t>BRYNN-PEARL</t>
  </si>
  <si>
    <t>48x16x18.5 IVORY LINEN CHANNEL OVAL STORAGE BENCH</t>
  </si>
  <si>
    <t xml:space="preserve">OVAL STORAGE BENCH                                     </t>
  </si>
  <si>
    <t>ACCENT BENCH</t>
  </si>
  <si>
    <t>48" L x 16" W x 18.5" H</t>
  </si>
  <si>
    <t>Rubber wood</t>
  </si>
  <si>
    <t>100% Polyester</t>
  </si>
  <si>
    <t>on seat foam is D2070. others is D18/70</t>
  </si>
  <si>
    <t>Rubber Wood, Plywood; 100% Polyester</t>
  </si>
  <si>
    <t>IVORY-BONE-MUSHROOM</t>
  </si>
  <si>
    <t>None KD</t>
  </si>
  <si>
    <t xml:space="preserve"> W9 Camel oak（80x80mm round foot）</t>
  </si>
  <si>
    <t>9092-15 PEARL</t>
  </si>
  <si>
    <t>Piece</t>
  </si>
  <si>
    <t>Normal</t>
  </si>
  <si>
    <t>Sample Charge</t>
  </si>
  <si>
    <t>9401.61.6011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</si>
</sst>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&quot;$&quot;#,##0.00"/>
    <numFmt numFmtId="165" formatCode="0.0"/>
    <numFmt numFmtId="166" formatCode="0.000"/>
    <numFmt numFmtId="167" formatCode="_ [$¥-804]* #,##0.00_ ;_ [$¥-804]* \-#,##0.00_ ;_ [$¥-804]* &quot;-&quot;??_ ;_ @_ "/>
    <numFmt numFmtId="168" formatCode="[$￥-804]#,##0.00"/>
    <numFmt numFmtId="169" formatCode="_(* #,##0_);_(* \(#,##0\);_(* &quot;-&quot;??_);_(@_)"/>
    <numFmt numFmtId="170" formatCode="_-\$* #,##0.00_ ;_-\$* \-#,##0.00\ ;_-\$* &quot;-&quot;??_ ;_-@_ "/>
    <numFmt numFmtId="171" formatCode="\$#,##0.00;\-\$#,##0.00"/>
    <numFmt numFmtId="172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wrapText="1"/>
    </xf>
    <xf numFmtId="0" fontId="2" fillId="4" borderId="2" xfId="1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2" fontId="2" fillId="5" borderId="2" xfId="1" applyNumberFormat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65" fontId="2" fillId="0" borderId="2" xfId="1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" fontId="2" fillId="0" borderId="2" xfId="1" applyNumberFormat="1" applyFont="1" applyBorder="1" applyAlignment="1">
      <alignment horizontal="center" wrapText="1"/>
    </xf>
    <xf numFmtId="166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2" fillId="0" borderId="1" xfId="1" applyNumberFormat="1" applyFont="1" applyBorder="1" applyAlignment="1">
      <alignment horizontal="center" wrapText="1"/>
    </xf>
    <xf numFmtId="164" fontId="2" fillId="6" borderId="1" xfId="1" applyNumberFormat="1" applyFont="1" applyFill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10" fontId="2" fillId="0" borderId="2" xfId="1" applyNumberFormat="1" applyFont="1" applyBorder="1" applyAlignment="1">
      <alignment horizontal="center" wrapText="1"/>
    </xf>
    <xf numFmtId="164" fontId="5" fillId="0" borderId="2" xfId="2" applyNumberFormat="1" applyFont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0" fontId="6" fillId="7" borderId="2" xfId="2" applyNumberFormat="1" applyFont="1" applyFill="1" applyBorder="1" applyAlignment="1">
      <alignment wrapText="1"/>
    </xf>
    <xf numFmtId="164" fontId="2" fillId="3" borderId="2" xfId="1" applyNumberFormat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wrapText="1"/>
    </xf>
    <xf numFmtId="164" fontId="5" fillId="5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49" fontId="1" fillId="0" borderId="2" xfId="1" applyNumberFormat="1" applyBorder="1"/>
    <xf numFmtId="167" fontId="1" fillId="0" borderId="2" xfId="1" applyNumberFormat="1" applyBorder="1"/>
    <xf numFmtId="0" fontId="1" fillId="0" borderId="2" xfId="1" applyBorder="1" applyAlignment="1">
      <alignment wrapText="1"/>
    </xf>
    <xf numFmtId="2" fontId="1" fillId="0" borderId="2" xfId="1" applyNumberFormat="1" applyBorder="1"/>
    <xf numFmtId="167" fontId="1" fillId="0" borderId="2" xfId="1" applyNumberFormat="1" applyBorder="1" applyAlignment="1">
      <alignment wrapText="1"/>
    </xf>
    <xf numFmtId="168" fontId="1" fillId="0" borderId="2" xfId="1" applyNumberFormat="1" applyBorder="1" applyAlignment="1">
      <alignment horizontal="left" vertical="top" wrapText="1"/>
    </xf>
    <xf numFmtId="2" fontId="1" fillId="8" borderId="2" xfId="1" applyNumberFormat="1" applyFill="1" applyBorder="1"/>
    <xf numFmtId="168" fontId="1" fillId="0" borderId="2" xfId="1" applyNumberFormat="1" applyBorder="1" applyAlignment="1">
      <alignment wrapText="1"/>
    </xf>
    <xf numFmtId="165" fontId="1" fillId="0" borderId="2" xfId="1" applyNumberFormat="1" applyBorder="1"/>
    <xf numFmtId="165" fontId="1" fillId="8" borderId="2" xfId="1" applyNumberFormat="1" applyFill="1" applyBorder="1"/>
    <xf numFmtId="169" fontId="8" fillId="0" borderId="2" xfId="3" applyNumberFormat="1" applyFont="1" applyFill="1" applyBorder="1" applyAlignment="1">
      <alignment horizontal="center" vertical="center" wrapText="1"/>
    </xf>
    <xf numFmtId="166" fontId="1" fillId="8" borderId="2" xfId="1" applyNumberFormat="1" applyFill="1" applyBorder="1"/>
    <xf numFmtId="1" fontId="1" fillId="8" borderId="2" xfId="1" applyNumberFormat="1" applyFill="1" applyBorder="1"/>
    <xf numFmtId="1" fontId="0" fillId="8" borderId="2" xfId="0" applyNumberFormat="1" applyFill="1" applyBorder="1"/>
    <xf numFmtId="1" fontId="1" fillId="0" borderId="2" xfId="1" applyNumberFormat="1" applyBorder="1"/>
    <xf numFmtId="165" fontId="1" fillId="0" borderId="1" xfId="1" applyNumberFormat="1" applyBorder="1"/>
    <xf numFmtId="170" fontId="1" fillId="0" borderId="1" xfId="1" applyNumberFormat="1" applyBorder="1"/>
    <xf numFmtId="171" fontId="1" fillId="0" borderId="2" xfId="1" applyNumberFormat="1" applyBorder="1"/>
    <xf numFmtId="10" fontId="1" fillId="0" borderId="2" xfId="1" applyNumberFormat="1" applyBorder="1"/>
    <xf numFmtId="164" fontId="1" fillId="8" borderId="2" xfId="1" applyNumberFormat="1" applyFill="1" applyBorder="1"/>
    <xf numFmtId="164" fontId="1" fillId="0" borderId="2" xfId="1" applyNumberFormat="1" applyBorder="1"/>
    <xf numFmtId="10" fontId="0" fillId="8" borderId="2" xfId="4" applyNumberFormat="1" applyFont="1" applyFill="1" applyBorder="1" applyAlignment="1"/>
    <xf numFmtId="164" fontId="1" fillId="0" borderId="2" xfId="1" applyNumberFormat="1" applyBorder="1" applyAlignment="1">
      <alignment wrapText="1"/>
    </xf>
    <xf numFmtId="3" fontId="1" fillId="0" borderId="2" xfId="1" applyNumberFormat="1" applyBorder="1"/>
    <xf numFmtId="172" fontId="1" fillId="0" borderId="2" xfId="1" applyNumberFormat="1" applyBorder="1"/>
    <xf numFmtId="0" fontId="1" fillId="0" borderId="0" xfId="1"/>
    <xf numFmtId="166" fontId="1" fillId="0" borderId="0" xfId="1" applyNumberFormat="1" applyAlignment="1">
      <alignment wrapText="1"/>
    </xf>
  </cellXfs>
  <cellStyles count="5">
    <cellStyle name="Comma 5" xfId="3" xr:uid="{A4C0447A-5373-46B4-BBA4-97C684929B10}"/>
    <cellStyle name="Normal" xfId="0" builtinId="0"/>
    <cellStyle name="Normal 2" xfId="1" xr:uid="{0C095BF5-3037-4871-8D55-366E0D80E0E9}"/>
    <cellStyle name="Normal 2 18 2" xfId="2" xr:uid="{A71FD894-28AC-4308-91A8-18BAE8CBD278}"/>
    <cellStyle name="Percent 2" xfId="4" xr:uid="{AB04ED1B-B1AB-4509-94D8-5AF9AD4A42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F7852-1C4C-48A5-95B8-611DA4A8B667}">
  <dimension ref="A1:BZ3"/>
  <sheetViews>
    <sheetView tabSelected="1" zoomScale="99" zoomScaleNormal="99" workbookViewId="0">
      <selection activeCell="B7" sqref="B7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16" style="2" customWidth="1"/>
    <col min="4" max="4" width="8.7265625" style="2" customWidth="1"/>
    <col min="5" max="5" width="9.36328125" style="2" customWidth="1"/>
    <col min="6" max="6" width="7.81640625" style="2" customWidth="1"/>
    <col min="7" max="7" width="8.81640625" style="2" customWidth="1"/>
    <col min="8" max="8" width="11.7265625" style="2" customWidth="1"/>
    <col min="9" max="9" width="13.7265625" style="2" customWidth="1"/>
    <col min="10" max="10" width="7.81640625" style="2" customWidth="1"/>
    <col min="11" max="11" width="9" style="2" customWidth="1"/>
    <col min="12" max="12" width="9.1796875" style="2" customWidth="1"/>
    <col min="13" max="14" width="7.453125" style="2" customWidth="1"/>
    <col min="15" max="16" width="11.1796875" style="2" customWidth="1"/>
    <col min="17" max="17" width="15" style="2" customWidth="1"/>
    <col min="18" max="18" width="13.36328125" style="2" customWidth="1"/>
    <col min="19" max="19" width="8.453125" style="2" customWidth="1"/>
    <col min="20" max="20" width="13.54296875" style="3" customWidth="1"/>
    <col min="21" max="21" width="8.453125" style="2" customWidth="1"/>
    <col min="22" max="22" width="8.7265625" style="2" customWidth="1"/>
    <col min="23" max="23" width="12.08984375" style="2" customWidth="1"/>
    <col min="24" max="24" width="8.453125" style="2" customWidth="1"/>
    <col min="25" max="25" width="10.6328125" style="2" customWidth="1"/>
    <col min="26" max="26" width="11.36328125" style="2" customWidth="1"/>
    <col min="27" max="28" width="18.453125" style="3" customWidth="1"/>
    <col min="29" max="30" width="8.81640625" style="2" customWidth="1"/>
    <col min="31" max="31" width="9.36328125" style="2" customWidth="1"/>
    <col min="32" max="32" width="9.36328125" style="3" customWidth="1"/>
    <col min="33" max="33" width="10.7265625" style="3" customWidth="1"/>
    <col min="34" max="34" width="8.1796875" style="6" customWidth="1"/>
    <col min="35" max="37" width="8.81640625" style="6" customWidth="1"/>
    <col min="38" max="38" width="11.36328125" style="3" customWidth="1"/>
    <col min="39" max="39" width="8.1796875" style="6" customWidth="1"/>
    <col min="40" max="40" width="8.81640625" style="6" customWidth="1"/>
    <col min="41" max="42" width="7.1796875" style="6" customWidth="1"/>
    <col min="43" max="43" width="6.1796875" style="5" customWidth="1"/>
    <col min="44" max="44" width="10" style="64" customWidth="1"/>
    <col min="45" max="45" width="10" style="3" customWidth="1"/>
    <col min="46" max="46" width="9.81640625" style="5" customWidth="1"/>
    <col min="47" max="47" width="8.08984375" style="4" customWidth="1"/>
    <col min="48" max="48" width="7.26953125" style="5" customWidth="1"/>
    <col min="49" max="49" width="8.08984375" style="6" customWidth="1"/>
    <col min="50" max="50" width="10.26953125" style="4" customWidth="1"/>
    <col min="51" max="51" width="8.08984375" style="4" customWidth="1"/>
    <col min="52" max="52" width="7.90625" style="7" customWidth="1"/>
    <col min="53" max="53" width="5.90625" style="4" customWidth="1"/>
    <col min="54" max="54" width="10.26953125" style="7" customWidth="1"/>
    <col min="55" max="55" width="9.1796875" style="4" customWidth="1"/>
    <col min="56" max="56" width="8.08984375" style="7" customWidth="1"/>
    <col min="57" max="57" width="9.1796875" style="4" customWidth="1"/>
    <col min="58" max="58" width="7.81640625" style="4" customWidth="1"/>
    <col min="59" max="59" width="8.08984375" style="7" customWidth="1"/>
    <col min="60" max="61" width="9.1796875" style="4" customWidth="1"/>
    <col min="62" max="62" width="11.6328125" style="7" customWidth="1"/>
    <col min="63" max="63" width="10.90625" style="4" customWidth="1"/>
    <col min="64" max="64" width="8.36328125" style="4" customWidth="1"/>
    <col min="65" max="65" width="9.90625" style="7" customWidth="1"/>
    <col min="66" max="66" width="9.90625" style="4" customWidth="1"/>
    <col min="67" max="67" width="7.81640625" style="4" customWidth="1"/>
    <col min="68" max="69" width="9.6328125" style="4" customWidth="1"/>
    <col min="70" max="70" width="12.1796875" style="4" customWidth="1"/>
    <col min="71" max="71" width="9.1796875" style="2" customWidth="1"/>
    <col min="72" max="72" width="9.1796875" style="2"/>
    <col min="73" max="73" width="10.1796875" style="4" customWidth="1"/>
    <col min="74" max="74" width="9.54296875" style="2" customWidth="1"/>
    <col min="75" max="75" width="8.90625" style="4" customWidth="1"/>
    <col min="76" max="76" width="7.81640625" style="2" customWidth="1"/>
    <col min="77" max="77" width="8.453125" style="7" customWidth="1"/>
    <col min="78" max="78" width="9" style="4" customWidth="1"/>
    <col min="79" max="16384" width="9.1796875" style="2"/>
  </cols>
  <sheetData>
    <row r="1" spans="1:78" ht="54" customHeight="1">
      <c r="A1" s="8" t="s">
        <v>1</v>
      </c>
      <c r="B1" s="8" t="s">
        <v>2</v>
      </c>
      <c r="C1" s="9" t="s">
        <v>3</v>
      </c>
      <c r="D1" s="9" t="s">
        <v>4</v>
      </c>
      <c r="E1" s="9" t="s">
        <v>5</v>
      </c>
      <c r="F1" s="9" t="s">
        <v>6</v>
      </c>
      <c r="G1" s="9" t="s">
        <v>7</v>
      </c>
      <c r="H1" s="9" t="s">
        <v>8</v>
      </c>
      <c r="I1" s="9" t="s">
        <v>9</v>
      </c>
      <c r="J1" s="10" t="s">
        <v>10</v>
      </c>
      <c r="K1" s="10" t="s">
        <v>11</v>
      </c>
      <c r="L1" s="9" t="s">
        <v>12</v>
      </c>
      <c r="M1" s="11" t="s">
        <v>13</v>
      </c>
      <c r="N1" s="11" t="s">
        <v>14</v>
      </c>
      <c r="O1" s="12" t="s">
        <v>15</v>
      </c>
      <c r="P1" s="13" t="s">
        <v>16</v>
      </c>
      <c r="Q1" s="10" t="s">
        <v>17</v>
      </c>
      <c r="R1" s="10" t="s">
        <v>18</v>
      </c>
      <c r="S1" s="10" t="s">
        <v>19</v>
      </c>
      <c r="T1" s="13" t="s">
        <v>20</v>
      </c>
      <c r="U1" s="11" t="s">
        <v>21</v>
      </c>
      <c r="V1" s="11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3" t="s">
        <v>0</v>
      </c>
      <c r="AB1" s="9" t="s">
        <v>27</v>
      </c>
      <c r="AC1" s="11" t="s">
        <v>28</v>
      </c>
      <c r="AD1" s="8" t="s">
        <v>29</v>
      </c>
      <c r="AE1" s="14" t="s">
        <v>30</v>
      </c>
      <c r="AF1" s="15" t="s">
        <v>31</v>
      </c>
      <c r="AG1" s="16" t="s">
        <v>32</v>
      </c>
      <c r="AH1" s="17" t="s">
        <v>33</v>
      </c>
      <c r="AI1" s="17" t="s">
        <v>34</v>
      </c>
      <c r="AJ1" s="17" t="s">
        <v>35</v>
      </c>
      <c r="AK1" s="17" t="s">
        <v>36</v>
      </c>
      <c r="AL1" s="18" t="s">
        <v>37</v>
      </c>
      <c r="AM1" s="19" t="s">
        <v>38</v>
      </c>
      <c r="AN1" s="19" t="s">
        <v>39</v>
      </c>
      <c r="AO1" s="19" t="s">
        <v>40</v>
      </c>
      <c r="AP1" s="19" t="s">
        <v>41</v>
      </c>
      <c r="AQ1" s="20" t="s">
        <v>42</v>
      </c>
      <c r="AR1" s="21" t="s">
        <v>43</v>
      </c>
      <c r="AS1" s="22" t="s">
        <v>44</v>
      </c>
      <c r="AT1" s="23" t="s">
        <v>45</v>
      </c>
      <c r="AU1" s="23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27" t="s">
        <v>51</v>
      </c>
      <c r="BA1" s="28" t="s">
        <v>52</v>
      </c>
      <c r="BB1" s="27" t="s">
        <v>53</v>
      </c>
      <c r="BC1" s="28" t="s">
        <v>54</v>
      </c>
      <c r="BD1" s="27" t="s">
        <v>55</v>
      </c>
      <c r="BE1" s="28" t="s">
        <v>56</v>
      </c>
      <c r="BF1" s="29" t="s">
        <v>57</v>
      </c>
      <c r="BG1" s="27" t="s">
        <v>58</v>
      </c>
      <c r="BH1" s="28" t="s">
        <v>59</v>
      </c>
      <c r="BI1" s="29" t="s">
        <v>60</v>
      </c>
      <c r="BJ1" s="27" t="s">
        <v>61</v>
      </c>
      <c r="BK1" s="28" t="s">
        <v>62</v>
      </c>
      <c r="BL1" s="29" t="s">
        <v>63</v>
      </c>
      <c r="BM1" s="27" t="s">
        <v>64</v>
      </c>
      <c r="BN1" s="28" t="s">
        <v>65</v>
      </c>
      <c r="BO1" s="28" t="s">
        <v>66</v>
      </c>
      <c r="BP1" s="30" t="s">
        <v>67</v>
      </c>
      <c r="BQ1" s="31" t="s">
        <v>68</v>
      </c>
      <c r="BR1" s="32" t="s">
        <v>69</v>
      </c>
      <c r="BS1" s="33" t="s">
        <v>70</v>
      </c>
      <c r="BT1" s="31" t="s">
        <v>71</v>
      </c>
      <c r="BU1" s="34" t="s">
        <v>72</v>
      </c>
      <c r="BV1" s="8" t="s">
        <v>73</v>
      </c>
      <c r="BW1" s="28" t="s">
        <v>74</v>
      </c>
      <c r="BX1" s="8" t="s">
        <v>75</v>
      </c>
      <c r="BY1" s="27" t="s">
        <v>76</v>
      </c>
      <c r="BZ1" s="35" t="s">
        <v>77</v>
      </c>
    </row>
    <row r="2" spans="1:78" s="63" customFormat="1" ht="14.5" customHeight="1">
      <c r="A2" s="36">
        <v>1</v>
      </c>
      <c r="B2" s="37"/>
      <c r="C2" s="38" t="s">
        <v>78</v>
      </c>
      <c r="D2" s="37" t="s">
        <v>79</v>
      </c>
      <c r="E2" s="37" t="s">
        <v>80</v>
      </c>
      <c r="F2" s="37"/>
      <c r="G2" s="37"/>
      <c r="H2" s="39" t="s">
        <v>81</v>
      </c>
      <c r="I2" s="40"/>
      <c r="J2" s="37"/>
      <c r="K2" s="37"/>
      <c r="L2" s="41" t="s">
        <v>81</v>
      </c>
      <c r="M2" s="39" t="s">
        <v>82</v>
      </c>
      <c r="N2" s="37" t="s">
        <v>83</v>
      </c>
      <c r="O2" s="37" t="s">
        <v>84</v>
      </c>
      <c r="P2" s="39" t="s">
        <v>85</v>
      </c>
      <c r="Q2" s="42" t="s">
        <v>86</v>
      </c>
      <c r="R2" s="43" t="s">
        <v>87</v>
      </c>
      <c r="S2" s="42" t="s">
        <v>88</v>
      </c>
      <c r="T2" s="44" t="str">
        <f>_xlfn.TEXTJOIN("; ",TRUE,Q2:S2)</f>
        <v>Rubber wood; 100% Polyester; on seat foam is D2070. others is D18/70</v>
      </c>
      <c r="U2" s="41" t="s">
        <v>89</v>
      </c>
      <c r="V2" s="39" t="s">
        <v>90</v>
      </c>
      <c r="W2" s="45" t="s">
        <v>91</v>
      </c>
      <c r="X2" s="42" t="s">
        <v>92</v>
      </c>
      <c r="Y2" s="40"/>
      <c r="Z2" s="42" t="s">
        <v>93</v>
      </c>
      <c r="AA2" s="44" t="str">
        <f>_xlfn.TEXTJOIN("; ",TRUE,W2:Z2)</f>
        <v>None KD;  W9 Camel oak（80x80mm round foot）; 9092-15 PEARL</v>
      </c>
      <c r="AB2" s="41"/>
      <c r="AC2" s="37" t="s">
        <v>94</v>
      </c>
      <c r="AD2" s="37"/>
      <c r="AE2" s="37" t="s">
        <v>95</v>
      </c>
      <c r="AF2" s="41">
        <v>41.8</v>
      </c>
      <c r="AG2" s="41">
        <v>47.3</v>
      </c>
      <c r="AH2" s="46">
        <v>48.6</v>
      </c>
      <c r="AI2" s="46">
        <v>16.7</v>
      </c>
      <c r="AJ2" s="46">
        <v>19.100000000000001</v>
      </c>
      <c r="AK2" s="46"/>
      <c r="AL2" s="44">
        <f t="shared" ref="AL2" si="0">AG2*0.454</f>
        <v>21.4742</v>
      </c>
      <c r="AM2" s="47">
        <f t="shared" ref="AM2:AP2" si="1">AH2*2.54</f>
        <v>123.444</v>
      </c>
      <c r="AN2" s="47">
        <f t="shared" si="1"/>
        <v>42.417999999999999</v>
      </c>
      <c r="AO2" s="47">
        <f t="shared" si="1"/>
        <v>48.514000000000003</v>
      </c>
      <c r="AP2" s="47">
        <f t="shared" si="1"/>
        <v>0</v>
      </c>
      <c r="AQ2" s="48">
        <v>1</v>
      </c>
      <c r="AR2" s="49">
        <f>IF(AK2="",AM2*AN2*AO2/1000000,AM2*AN2*(AO2/2+AP2/2)/1000000)</f>
        <v>0.25403131567828802</v>
      </c>
      <c r="AS2" s="41">
        <v>65</v>
      </c>
      <c r="AT2" s="50">
        <f t="shared" ref="AT2" si="2">IF(AQ2="","",AS2/AR2*AQ2)</f>
        <v>255.87396509144455</v>
      </c>
      <c r="AU2" s="51">
        <f>MAX(ROUNDUP(AH2,0),ROUNDUP(AI2,0),ROUNDUP(AJ2,0))+((MIN(ROUNDUP(AH2,0),ROUNDUP(AI2,0),ROUNDUP(AJ2,0))+MEDIAN(ROUNDUP(AH2,0),ROUNDUP(AI2,0),ROUNDUP(AJ2,0))))*2</f>
        <v>123</v>
      </c>
      <c r="AV2" s="52"/>
      <c r="AW2" s="53">
        <v>2.8</v>
      </c>
      <c r="AX2" s="54">
        <v>32</v>
      </c>
      <c r="AY2" s="55">
        <v>32</v>
      </c>
      <c r="AZ2" s="56">
        <v>0.01</v>
      </c>
      <c r="BA2" s="57">
        <f t="shared" ref="BA2" si="3">IF(ISERROR(BR2*AZ2),"",BR2*AZ2)</f>
        <v>0.4128</v>
      </c>
      <c r="BB2" s="56">
        <v>0</v>
      </c>
      <c r="BC2" s="57">
        <f t="shared" ref="BC2" si="4">IF(ISERROR(BR2*BB2),"",BR2*BB2)</f>
        <v>0</v>
      </c>
      <c r="BD2" s="56">
        <v>0.01</v>
      </c>
      <c r="BE2" s="57">
        <f t="shared" ref="BE2" si="5">IF(ISERROR(BR2*BD2),"",BR2*BD2)</f>
        <v>0.4128</v>
      </c>
      <c r="BF2" s="58" t="s">
        <v>96</v>
      </c>
      <c r="BG2" s="56">
        <v>0.02</v>
      </c>
      <c r="BH2" s="57">
        <f t="shared" ref="BH2" si="6">IF(ISERROR(BR2*BG2),"",BR2*BG2)</f>
        <v>0.8256</v>
      </c>
      <c r="BI2" s="58"/>
      <c r="BJ2" s="56">
        <v>0</v>
      </c>
      <c r="BK2" s="57">
        <f t="shared" ref="BK2" si="7">IF(ISERROR(BR2*BJ2),"",BR2*BJ2)</f>
        <v>0</v>
      </c>
      <c r="BL2" s="58"/>
      <c r="BM2" s="56">
        <v>0</v>
      </c>
      <c r="BN2" s="57">
        <f t="shared" ref="BN2" si="8">IF(ISERROR(BR2*BM2),"",BR2*BM2)</f>
        <v>0</v>
      </c>
      <c r="BO2" s="57">
        <f>IF(ISERROR(BA2+BC2+BE2+BH2+BK2+BN2),"",BA2+BC2+BE2+BH2+BK2+BN2)</f>
        <v>1.6512</v>
      </c>
      <c r="BP2" s="57">
        <f>IF(ISERROR(AX2+BO2),"",AX2+BO2)</f>
        <v>33.651200000000003</v>
      </c>
      <c r="BQ2" s="59">
        <f t="shared" ref="BQ2" si="9">IF(ISERROR((BR2-BP2)/BR2),"",(BR2-BP2)/BR2)</f>
        <v>0.18480620155038754</v>
      </c>
      <c r="BR2" s="58">
        <v>41.28</v>
      </c>
      <c r="BS2" s="55">
        <v>99.99</v>
      </c>
      <c r="BT2" s="59">
        <f>IF(ISERROR((BS2-BR2)/BS2),"",(BS2-BR2)/BS2)</f>
        <v>0.58715871587158708</v>
      </c>
      <c r="BU2" s="60"/>
      <c r="BV2" s="61">
        <v>3500</v>
      </c>
      <c r="BW2" s="57">
        <f t="shared" ref="BW2" si="10">IF(ISERROR(BV2/AT2),"",BV2/AT2)</f>
        <v>13.678609305753971</v>
      </c>
      <c r="BX2" s="62" t="s">
        <v>97</v>
      </c>
      <c r="BY2" s="62">
        <v>0</v>
      </c>
      <c r="BZ2" s="57">
        <f>IF(ISERROR(BR2*BY2),"",BR2*BY2)</f>
        <v>0</v>
      </c>
    </row>
    <row r="3" spans="1:78">
      <c r="BQ3" s="7"/>
      <c r="BS3" s="4"/>
      <c r="BT3" s="7"/>
    </row>
  </sheetData>
  <sheetProtection insertRows="0" deleteRows="0" sort="0"/>
  <protectedRanges>
    <protectedRange sqref="BW2 BS3:BT3 V3:V245 BV3:BZ245 T3:T245 BF2:BH245 A2:H245 BO3:BQ245 AG3:BA245 BR4:BR245 AR2:AT2 BT2 BZ2 J2:P245 AV2:BA2 AA2:AF245 T2:V2 BO2:BR2" name="Range1"/>
    <protectedRange sqref="AG2:AK2 AL2:AP2" name="Range1_2"/>
    <protectedRange sqref="BV2" name="Range1_3"/>
    <protectedRange sqref="BX2:BY2" name="Range1_4"/>
    <protectedRange sqref="BS2" name="Range1_5"/>
    <protectedRange sqref="BB2:BE207" name="Range1_1"/>
    <protectedRange sqref="BI2:BN207" name="Range1_7"/>
    <protectedRange sqref="U3:U248 W2:Z248 Q2:S248" name="Range1_1_1"/>
    <protectedRange sqref="I2:I243" name="Range1_8"/>
    <protectedRange sqref="BU2:BU243" name="Range1_9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2025-09-19T20:34:48Z</dcterms:created>
  <dcterms:modified xsi:type="dcterms:W3CDTF">2025-09-19T20:35:41Z</dcterms:modified>
</cp:coreProperties>
</file>