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401BBF0-917D-48C7-B1CF-62CAF73F25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6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0" i="6" l="1"/>
  <c r="BB10" i="6"/>
  <c r="BD10" i="6" s="1"/>
  <c r="BH9" i="6" l="1"/>
  <c r="BG9" i="6"/>
  <c r="BF9" i="6"/>
  <c r="BD9" i="6"/>
  <c r="AZ9" i="6"/>
  <c r="AT9" i="6"/>
  <c r="AQ9" i="6"/>
  <c r="AN9" i="6"/>
  <c r="AL9" i="6"/>
  <c r="AJ9" i="6"/>
  <c r="AH9" i="6"/>
  <c r="AG9" i="6"/>
  <c r="Z9" i="6"/>
  <c r="AB9" i="6" s="1"/>
  <c r="AD9" i="6" s="1"/>
  <c r="BH8" i="6"/>
  <c r="BG8" i="6"/>
  <c r="BF8" i="6"/>
  <c r="BD8" i="6"/>
  <c r="AZ8" i="6"/>
  <c r="AT8" i="6"/>
  <c r="AQ8" i="6"/>
  <c r="AN8" i="6"/>
  <c r="AL8" i="6"/>
  <c r="AJ8" i="6"/>
  <c r="AH8" i="6"/>
  <c r="AG8" i="6"/>
  <c r="Z8" i="6"/>
  <c r="AB8" i="6" s="1"/>
  <c r="AD8" i="6" s="1"/>
  <c r="BH7" i="6"/>
  <c r="BG7" i="6"/>
  <c r="BF7" i="6"/>
  <c r="BD7" i="6"/>
  <c r="AZ7" i="6"/>
  <c r="AT7" i="6"/>
  <c r="AQ7" i="6"/>
  <c r="AN7" i="6"/>
  <c r="AL7" i="6"/>
  <c r="AJ7" i="6"/>
  <c r="AU7" i="6" s="1"/>
  <c r="AH7" i="6"/>
  <c r="AG7" i="6"/>
  <c r="Z7" i="6"/>
  <c r="AB7" i="6" s="1"/>
  <c r="AD7" i="6" s="1"/>
  <c r="BH5" i="6"/>
  <c r="BG5" i="6"/>
  <c r="BF5" i="6"/>
  <c r="BD5" i="6"/>
  <c r="AZ5" i="6"/>
  <c r="AT5" i="6"/>
  <c r="AQ5" i="6"/>
  <c r="AN5" i="6"/>
  <c r="AL5" i="6"/>
  <c r="AJ5" i="6"/>
  <c r="AH5" i="6"/>
  <c r="AG5" i="6"/>
  <c r="Z5" i="6"/>
  <c r="AB5" i="6" s="1"/>
  <c r="AD5" i="6" s="1"/>
  <c r="BH4" i="6"/>
  <c r="BG4" i="6"/>
  <c r="BF4" i="6"/>
  <c r="BD4" i="6"/>
  <c r="AZ4" i="6"/>
  <c r="AT4" i="6"/>
  <c r="AQ4" i="6"/>
  <c r="AN4" i="6"/>
  <c r="AL4" i="6"/>
  <c r="AJ4" i="6"/>
  <c r="AH4" i="6"/>
  <c r="AG4" i="6"/>
  <c r="Z4" i="6"/>
  <c r="AB4" i="6" s="1"/>
  <c r="AD4" i="6" s="1"/>
  <c r="BH3" i="6"/>
  <c r="BG3" i="6"/>
  <c r="BF3" i="6"/>
  <c r="BD3" i="6"/>
  <c r="AZ3" i="6"/>
  <c r="AT3" i="6"/>
  <c r="AQ3" i="6"/>
  <c r="AN3" i="6"/>
  <c r="AL3" i="6"/>
  <c r="AJ3" i="6"/>
  <c r="AH3" i="6"/>
  <c r="AG3" i="6"/>
  <c r="Z3" i="6"/>
  <c r="AB3" i="6" s="1"/>
  <c r="AD3" i="6" s="1"/>
  <c r="BH2" i="6"/>
  <c r="BG2" i="6"/>
  <c r="BF2" i="6"/>
  <c r="BD2" i="6"/>
  <c r="AZ2" i="6"/>
  <c r="AT2" i="6"/>
  <c r="AQ2" i="6"/>
  <c r="AN2" i="6"/>
  <c r="AL2" i="6"/>
  <c r="AJ2" i="6"/>
  <c r="AH2" i="6"/>
  <c r="AG2" i="6"/>
  <c r="Z2" i="6"/>
  <c r="AB2" i="6" s="1"/>
  <c r="AD2" i="6" s="1"/>
  <c r="BH6" i="6"/>
  <c r="BG6" i="6"/>
  <c r="BF6" i="6"/>
  <c r="BD6" i="6"/>
  <c r="AZ6" i="6"/>
  <c r="AT6" i="6"/>
  <c r="AQ6" i="6"/>
  <c r="AN6" i="6"/>
  <c r="AL6" i="6"/>
  <c r="AJ6" i="6"/>
  <c r="AH6" i="6"/>
  <c r="AG6" i="6"/>
  <c r="Z6" i="6"/>
  <c r="AB6" i="6" s="1"/>
  <c r="AD6" i="6" s="1"/>
  <c r="BF10" i="6"/>
  <c r="AH10" i="6"/>
  <c r="AU3" i="6" l="1"/>
  <c r="AV3" i="6" s="1"/>
  <c r="AU6" i="6"/>
  <c r="AV6" i="6" s="1"/>
  <c r="BC6" i="6" s="1"/>
  <c r="AU4" i="6"/>
  <c r="AU5" i="6"/>
  <c r="AV5" i="6" s="1"/>
  <c r="BC5" i="6" s="1"/>
  <c r="AU8" i="6"/>
  <c r="AV8" i="6" s="1"/>
  <c r="AU9" i="6"/>
  <c r="AV9" i="6" s="1"/>
  <c r="BC9" i="6" s="1"/>
  <c r="AV4" i="6"/>
  <c r="AW4" i="6" s="1"/>
  <c r="AU2" i="6"/>
  <c r="AV2" i="6" s="1"/>
  <c r="AV7" i="6"/>
  <c r="AW3" i="6"/>
  <c r="BC3" i="6"/>
  <c r="AW6" i="6"/>
  <c r="BH10" i="6"/>
  <c r="BG10" i="6"/>
  <c r="AL10" i="6"/>
  <c r="AJ10" i="6"/>
  <c r="AW9" i="6" l="1"/>
  <c r="BC4" i="6"/>
  <c r="AW8" i="6"/>
  <c r="BC8" i="6"/>
  <c r="AW5" i="6"/>
  <c r="AW7" i="6"/>
  <c r="BC7" i="6"/>
  <c r="BC2" i="6"/>
  <c r="AW2" i="6"/>
  <c r="AT10" i="6"/>
  <c r="AQ10" i="6"/>
  <c r="AN10" i="6"/>
  <c r="AG10" i="6"/>
  <c r="Z10" i="6"/>
  <c r="AB10" i="6" s="1"/>
  <c r="AD10" i="6" s="1"/>
  <c r="AU10" i="6" l="1"/>
  <c r="AV10" i="6" l="1"/>
  <c r="BC10" i="6" s="1"/>
  <c r="AW1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Z1" authorId="0" shapeId="0" xr:uid="{59C092A3-2492-4ADC-BD89-4B4F9CC8C0D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A04C64B5-F3F5-4E31-9B2A-C300BAFBAB4A}">
      <text>
        <r>
          <rPr>
            <sz val="11"/>
            <rFont val="Calibri"/>
            <family val="2"/>
          </rPr>
          <t xml:space="preserve">[Container Volumn]/[Cubic Meter per Carton]
</t>
        </r>
      </text>
    </comment>
    <comment ref="AD1" authorId="0" shapeId="0" xr:uid="{538ADBDE-19C2-4DA4-801B-2AAF910E4BC0}">
      <text>
        <r>
          <rPr>
            <sz val="11"/>
            <rFont val="Calibri"/>
            <family val="2"/>
          </rPr>
          <t>[40ft Container Freight]/[Total Units per 40ft Container]/[Case Pack]</t>
        </r>
      </text>
    </comment>
    <comment ref="AG1" authorId="0" shapeId="0" xr:uid="{39486E00-49F4-49E8-84CD-0D838EB95057}">
      <text>
        <r>
          <rPr>
            <sz val="11"/>
            <rFont val="Calibri"/>
            <family val="2"/>
          </rPr>
          <t>[JLA DI Price]*[Duty Rate]</t>
        </r>
      </text>
    </comment>
    <comment ref="AH1" authorId="0" shapeId="0" xr:uid="{5BC33293-3686-424C-915D-E6CFD2E95A9C}">
      <text>
        <r>
          <rPr>
            <sz val="11"/>
            <rFont val="Calibri"/>
            <family val="2"/>
          </rPr>
          <t>[FOB Cost $ (Value)]</t>
        </r>
      </text>
    </comment>
    <comment ref="AJ1" authorId="0" shapeId="0" xr:uid="{2177782B-6736-49CB-853E-30CCBA46D89B}">
      <text>
        <r>
          <rPr>
            <sz val="11"/>
            <rFont val="Calibri"/>
            <family val="2"/>
          </rPr>
          <t>[JLA DI Price]*[DA %]</t>
        </r>
      </text>
    </comment>
    <comment ref="AL1" authorId="0" shapeId="0" xr:uid="{DEF14902-C371-4DA7-AAD4-DF25C06DA0B3}">
      <text>
        <r>
          <rPr>
            <sz val="11"/>
            <rFont val="Calibri"/>
            <family val="2"/>
          </rPr>
          <t>[JLA DI Price]*[Rebate/Co-op %]</t>
        </r>
      </text>
    </comment>
    <comment ref="AN1" authorId="0" shapeId="0" xr:uid="{BF779F32-FA83-4C84-8F2D-5DFB721BF0EC}">
      <text>
        <r>
          <rPr>
            <sz val="11"/>
            <rFont val="Calibri"/>
            <family val="2"/>
          </rPr>
          <t>[JLA DI Price]*[OOD %]</t>
        </r>
      </text>
    </comment>
    <comment ref="AQ1" authorId="0" shapeId="0" xr:uid="{030406F1-4687-4F3C-9672-CEFB5B967C2B}">
      <text>
        <r>
          <rPr>
            <sz val="11"/>
            <rFont val="Calibri"/>
            <family val="2"/>
          </rPr>
          <t>[JLA DI Price]*[Load 1 %]</t>
        </r>
      </text>
    </comment>
    <comment ref="AT1" authorId="0" shapeId="0" xr:uid="{504CC7B9-EE7F-41AF-ACB4-A7553EF294A3}">
      <text>
        <r>
          <rPr>
            <sz val="11"/>
            <rFont val="Calibri"/>
            <family val="2"/>
          </rPr>
          <t>[JLA DI Price]*[Load 2 %]</t>
        </r>
      </text>
    </comment>
    <comment ref="AU1" authorId="0" shapeId="0" xr:uid="{1123CC6C-F64C-4BA4-8C0E-ABCFAE2103BF}">
      <text>
        <r>
          <rPr>
            <sz val="11"/>
            <rFont val="Calibri"/>
            <family val="2"/>
          </rPr>
          <t>[DA $]+[Rebate $]+[OOD $]+[Load 1 $]+[Load 2 $]</t>
        </r>
      </text>
    </comment>
    <comment ref="AV1" authorId="0" shapeId="0" xr:uid="{7C85D231-5D3B-496B-B92D-2A6FCA45E5AB}">
      <text>
        <r>
          <rPr>
            <sz val="11"/>
            <rFont val="Calibri"/>
            <family val="2"/>
          </rPr>
          <t>[LDP Cost]+[Total Load $]</t>
        </r>
      </text>
    </comment>
    <comment ref="AW1" authorId="0" shapeId="0" xr:uid="{D05EA83A-04E9-49BF-92DA-C2EA95D78B3D}">
      <text>
        <r>
          <rPr>
            <sz val="11"/>
            <rFont val="Calibri"/>
            <family val="2"/>
          </rPr>
          <t>([JLA DI Price]-[LDP with Loads $])/[JLA DI Price]</t>
        </r>
      </text>
    </comment>
    <comment ref="AZ1" authorId="0" shapeId="0" xr:uid="{AEA12155-174F-4F57-89C8-35C3ED24FF74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C1" authorId="0" shapeId="0" xr:uid="{ADA6A64C-322C-4D60-99F6-A217F326F5CE}">
      <text>
        <r>
          <rPr>
            <sz val="11"/>
            <rFont val="Calibri"/>
            <family val="2"/>
          </rPr>
          <t>[FOB with Loads $]*[Quantity]</t>
        </r>
      </text>
    </comment>
    <comment ref="BD1" authorId="0" shapeId="0" xr:uid="{EEDB5451-363B-48B0-9C65-4CC22E94CDBD}">
      <text>
        <r>
          <rPr>
            <sz val="11"/>
            <rFont val="Calibri"/>
            <family val="2"/>
          </rPr>
          <t>[JLA DI Price]*[Quantity]</t>
        </r>
      </text>
    </comment>
    <comment ref="BF1" authorId="0" shapeId="0" xr:uid="{61CCBE4E-4519-4FC8-BF71-11C968E5CC03}">
      <text>
        <r>
          <rPr>
            <sz val="11"/>
            <rFont val="Calibri"/>
            <family val="2"/>
          </rPr>
          <t>[ELC]*[Quantity]</t>
        </r>
      </text>
    </comment>
    <comment ref="BG1" authorId="0" shapeId="0" xr:uid="{9539CDE9-81BB-4F85-AAEA-9868294569F8}">
      <text>
        <r>
          <rPr>
            <sz val="11"/>
            <rFont val="Calibri"/>
            <family val="2"/>
          </rPr>
          <t>[JLA DI Price]*[Quantity]*0.1</t>
        </r>
      </text>
    </comment>
    <comment ref="BH1" authorId="0" shapeId="0" xr:uid="{F0A11E0D-BFB3-4416-BB79-8DDE59249526}">
      <text>
        <r>
          <rPr>
            <sz val="11"/>
            <rFont val="Calibri"/>
            <family val="2"/>
          </rPr>
          <t>[Suggested Price ]*[Quantity]</t>
        </r>
      </text>
    </comment>
  </commentList>
</comments>
</file>

<file path=xl/sharedStrings.xml><?xml version="1.0" encoding="utf-8"?>
<sst xmlns="http://schemas.openxmlformats.org/spreadsheetml/2006/main" count="176" uniqueCount="101">
  <si>
    <t>Brand</t>
  </si>
  <si>
    <t>Package Type</t>
  </si>
  <si>
    <t>Licensor</t>
  </si>
  <si>
    <t>Normal</t>
  </si>
  <si>
    <t>Kirkton House</t>
  </si>
  <si>
    <t>Piece</t>
  </si>
  <si>
    <t>Set</t>
  </si>
  <si>
    <t>Carton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</si>
  <si>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</si>
  <si>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</si>
  <si>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</si>
  <si>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</si>
  <si>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</si>
  <si>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</si>
  <si>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</si>
  <si>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</si>
  <si>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</si>
  <si>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</si>
  <si>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</si>
  <si>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</si>
  <si>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</si>
  <si>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</si>
  <si>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</si>
  <si>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</si>
  <si>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</si>
  <si>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</si>
  <si>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</si>
  <si>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</si>
  <si>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</si>
  <si>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</si>
  <si>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</si>
  <si>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</si>
  <si>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</si>
  <si>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</si>
  <si>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</si>
  <si>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</si>
  <si>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</si>
  <si>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</si>
  <si>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Total Load $</t>
  </si>
  <si>
    <t>LDP Cost with Load $</t>
  </si>
  <si>
    <t>JLA LDP MU%</t>
  </si>
  <si>
    <t>Suggested Retail Price</t>
  </si>
  <si>
    <t>Container Volume</t>
  </si>
  <si>
    <t>BATH TOWEL</t>
  </si>
  <si>
    <t>6302.60.0020</t>
  </si>
  <si>
    <t>Fabrication</t>
  </si>
  <si>
    <t>Customer Item#</t>
  </si>
  <si>
    <t>Load 2</t>
  </si>
  <si>
    <t>Load 2 %</t>
  </si>
  <si>
    <t>Load 2 $</t>
  </si>
  <si>
    <t>JLA DI Price</t>
  </si>
  <si>
    <t>Total Quantity</t>
  </si>
  <si>
    <t>Rebate/Co-op %</t>
  </si>
  <si>
    <t>Rebate/Co-op $</t>
  </si>
  <si>
    <t>OOD %</t>
  </si>
  <si>
    <t>OOD $</t>
  </si>
  <si>
    <t>ELC from IQS</t>
  </si>
  <si>
    <t>Total JLA Cost</t>
  </si>
  <si>
    <t>Total JLA Sales</t>
  </si>
  <si>
    <t>Total ELC Cost</t>
  </si>
  <si>
    <t>Total 10% off</t>
  </si>
  <si>
    <t>Total Retail Sales</t>
  </si>
  <si>
    <t>Retail MU% on ELC</t>
  </si>
  <si>
    <t>Total Bundles per 40ft Container</t>
  </si>
  <si>
    <t>Material-Short</t>
  </si>
  <si>
    <t>Additional Customer Item#</t>
  </si>
  <si>
    <t>Additional Customer Price</t>
  </si>
  <si>
    <t>8pk Bamboo Wash Pack</t>
  </si>
  <si>
    <t>single bamboo hair turban</t>
  </si>
  <si>
    <t xml:space="preserve">100% Ryon from Bamboo loops, 100% Cotton ground
Single Ply Carded Solid Dyed Dobby
Pile: 1/13 Carded ,
Ground: 1/10s
Weft: 1/12s </t>
  </si>
  <si>
    <t>6214.90.0010</t>
  </si>
  <si>
    <t>4069365429396</t>
  </si>
  <si>
    <t>4069365429785</t>
  </si>
  <si>
    <t>4069365429907</t>
  </si>
  <si>
    <t>4069365429914</t>
  </si>
  <si>
    <t>4069365429921</t>
  </si>
  <si>
    <t>4069365429938</t>
    <phoneticPr fontId="9" type="noConversion"/>
  </si>
  <si>
    <t>4069365429945</t>
    <phoneticPr fontId="9" type="noConversion"/>
  </si>
  <si>
    <t>4069365429952</t>
    <phoneticPr fontId="9" type="noConversion"/>
  </si>
  <si>
    <t>Orchid</t>
    <phoneticPr fontId="9" type="noConversion"/>
  </si>
  <si>
    <t>Blue</t>
    <phoneticPr fontId="9" type="noConversion"/>
  </si>
  <si>
    <t>Green</t>
    <phoneticPr fontId="9" type="noConversion"/>
  </si>
  <si>
    <t>Marshmallow</t>
    <phoneticPr fontId="9" type="noConversion"/>
  </si>
  <si>
    <t>Bamboo Hair Towel or 8Pk Washcloths</t>
    <phoneticPr fontId="9" type="noConversion"/>
  </si>
  <si>
    <t>4 White+4 Orchid</t>
    <phoneticPr fontId="9" type="noConversion"/>
  </si>
  <si>
    <t>4 White+4 Blue</t>
    <phoneticPr fontId="9" type="noConversion"/>
  </si>
  <si>
    <t>4 White+4 Green</t>
    <phoneticPr fontId="9" type="noConversion"/>
  </si>
  <si>
    <t>4 White+4 Marshmallow</t>
    <phoneticPr fontId="9" type="noConversion"/>
  </si>
  <si>
    <t xml:space="preserve"> Assorted</t>
    <phoneticPr fontId="9" type="noConversion"/>
  </si>
  <si>
    <t>10x25"  450gsm</t>
    <phoneticPr fontId="9" type="noConversion"/>
  </si>
  <si>
    <t>12x12"  400gsm</t>
    <phoneticPr fontId="9" type="noConversion"/>
  </si>
  <si>
    <t>10x25"  450gsm;12x12"  400gsm</t>
    <phoneticPr fontId="9" type="noConversion"/>
  </si>
  <si>
    <t>ALDI73-1752</t>
  </si>
  <si>
    <t>ALDI73-1753</t>
  </si>
  <si>
    <t>ALDI73-1754</t>
  </si>
  <si>
    <t>ALDI73-1755</t>
  </si>
  <si>
    <t>ALDI73-1756</t>
  </si>
  <si>
    <t>ALDI73-1757</t>
  </si>
  <si>
    <t>ALDI73-1758</t>
  </si>
  <si>
    <t>ALDI73-1759</t>
  </si>
  <si>
    <t>ALDI90-1760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</si>
</sst>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80" formatCode="0.0%"/>
    <numFmt numFmtId="181" formatCode="[$-409]dd/mmm/yy;@"/>
    <numFmt numFmtId="182" formatCode="0.0"/>
    <numFmt numFmtId="183" formatCode="_(* #,##0_);_(* \(#,##0\);_(* &quot;-&quot;??_);_(@_)"/>
    <numFmt numFmtId="184" formatCode="[$$-409]#,##0.00_);\([$$-409]#,##0.00\)"/>
    <numFmt numFmtId="185" formatCode="0.000"/>
  </numFmts>
  <fonts count="10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1" fillId="0" borderId="0"/>
    <xf numFmtId="181" fontId="4" fillId="0" borderId="0"/>
    <xf numFmtId="184" fontId="4" fillId="0" borderId="0"/>
    <xf numFmtId="184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178" fontId="2" fillId="6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7" fillId="5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5" fillId="7" borderId="1" xfId="1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8" fontId="0" fillId="0" borderId="2" xfId="0" applyNumberFormat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2" xfId="0" applyNumberFormat="1" applyBorder="1"/>
    <xf numFmtId="178" fontId="0" fillId="0" borderId="1" xfId="0" applyNumberFormat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80" fontId="0" fillId="0" borderId="1" xfId="0" applyNumberFormat="1" applyBorder="1"/>
    <xf numFmtId="1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182" fontId="2" fillId="0" borderId="1" xfId="0" applyNumberFormat="1" applyFont="1" applyBorder="1" applyAlignment="1">
      <alignment horizontal="center" wrapText="1"/>
    </xf>
    <xf numFmtId="182" fontId="0" fillId="0" borderId="1" xfId="0" applyNumberFormat="1" applyBorder="1"/>
    <xf numFmtId="182" fontId="0" fillId="0" borderId="0" xfId="0" applyNumberFormat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183" fontId="0" fillId="0" borderId="1" xfId="0" applyNumberFormat="1" applyBorder="1"/>
    <xf numFmtId="184" fontId="0" fillId="0" borderId="1" xfId="0" applyNumberFormat="1" applyBorder="1"/>
    <xf numFmtId="184" fontId="3" fillId="0" borderId="1" xfId="0" applyNumberFormat="1" applyFont="1" applyBorder="1"/>
    <xf numFmtId="178" fontId="3" fillId="0" borderId="1" xfId="0" applyNumberFormat="1" applyFont="1" applyBorder="1"/>
    <xf numFmtId="176" fontId="0" fillId="0" borderId="1" xfId="0" applyNumberFormat="1" applyBorder="1"/>
    <xf numFmtId="178" fontId="4" fillId="0" borderId="1" xfId="10" applyNumberFormat="1" applyBorder="1" applyAlignment="1">
      <alignment wrapText="1"/>
    </xf>
    <xf numFmtId="185" fontId="7" fillId="0" borderId="1" xfId="1" applyNumberFormat="1" applyFont="1" applyBorder="1" applyAlignment="1">
      <alignment wrapText="1"/>
    </xf>
    <xf numFmtId="185" fontId="0" fillId="2" borderId="1" xfId="0" applyNumberFormat="1" applyFill="1" applyBorder="1"/>
    <xf numFmtId="185" fontId="0" fillId="0" borderId="0" xfId="0" applyNumberFormat="1" applyAlignment="1">
      <alignment wrapText="1"/>
    </xf>
    <xf numFmtId="0" fontId="3" fillId="0" borderId="0" xfId="4" applyAlignment="1">
      <alignment wrapText="1"/>
    </xf>
    <xf numFmtId="178" fontId="5" fillId="3" borderId="2" xfId="1" applyNumberFormat="1" applyFont="1" applyFill="1" applyBorder="1" applyAlignment="1">
      <alignment wrapText="1"/>
    </xf>
    <xf numFmtId="184" fontId="3" fillId="0" borderId="1" xfId="0" applyNumberFormat="1" applyFont="1" applyBorder="1" applyAlignment="1">
      <alignment wrapText="1"/>
    </xf>
    <xf numFmtId="184" fontId="3" fillId="0" borderId="1" xfId="0" applyNumberFormat="1" applyFont="1" applyBorder="1" applyAlignment="1">
      <alignment horizontal="left"/>
    </xf>
    <xf numFmtId="49" fontId="0" fillId="0" borderId="1" xfId="0" applyNumberFormat="1" applyBorder="1"/>
    <xf numFmtId="0" fontId="3" fillId="0" borderId="1" xfId="0" quotePrefix="1" applyFont="1" applyBorder="1"/>
    <xf numFmtId="0" fontId="3" fillId="0" borderId="1" xfId="0" applyFont="1" applyBorder="1" applyAlignment="1">
      <alignment wrapText="1"/>
    </xf>
  </cellXfs>
  <cellStyles count="12">
    <cellStyle name="_ET_STYLE_NoName_00_" xfId="8" xr:uid="{30FE907B-9A70-4B82-9995-369C15FCB55D}"/>
    <cellStyle name="Comma 5" xfId="6" xr:uid="{214E895C-E08B-4D4A-929F-E529946AC668}"/>
    <cellStyle name="Normal 2" xfId="4" xr:uid="{7DCAA5FD-EA4B-42A1-8489-4FAC79BED569}"/>
    <cellStyle name="Normal 2 18 2" xfId="1" xr:uid="{1BA08453-9F65-454B-A4A0-7177E70831F2}"/>
    <cellStyle name="Normal 2 2 15" xfId="7" xr:uid="{CB89A3F8-F4D9-4B14-8F1D-2F03709F5513}"/>
    <cellStyle name="Normal_jcp duet sheet and reversible sheet 09-27-2010 2" xfId="11" xr:uid="{103A73AD-9533-4770-8154-721525BA2FC2}"/>
    <cellStyle name="Normal_JCP Softspun sheet quote 100401" xfId="10" xr:uid="{4580BB4E-9BF8-45DC-A78A-2DCE8B958699}"/>
    <cellStyle name="Percent 2" xfId="5" xr:uid="{03D1C999-4950-4181-BE4E-A215D8708A70}"/>
    <cellStyle name="Style 1" xfId="3" xr:uid="{F4609D05-B161-47A5-8040-F8D4BA086F06}"/>
    <cellStyle name="常规" xfId="0" builtinId="0"/>
    <cellStyle name="样式 1" xfId="9" xr:uid="{942E5C29-F477-488D-948B-F0AE6550E5BD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7927-185A-48B3-9014-024A743E75D1}">
  <dimension ref="A1:BH10"/>
  <sheetViews>
    <sheetView tabSelected="1" zoomScale="99" zoomScaleNormal="99" workbookViewId="0">
      <selection activeCell="H13" sqref="H13"/>
    </sheetView>
  </sheetViews>
  <sheetFormatPr defaultColWidth="9.140625" defaultRowHeight="15" x14ac:dyDescent="0.25"/>
  <cols>
    <col min="1" max="1" width="10.140625" style="3" customWidth="1"/>
    <col min="2" max="2" width="7.140625" style="2" customWidth="1"/>
    <col min="3" max="3" width="8.42578125" style="2" customWidth="1"/>
    <col min="4" max="4" width="17.85546875" style="2" customWidth="1"/>
    <col min="5" max="5" width="9.140625" style="2" customWidth="1"/>
    <col min="6" max="6" width="14.85546875" style="2" customWidth="1"/>
    <col min="7" max="7" width="9.140625" style="2" customWidth="1"/>
    <col min="8" max="8" width="27" style="2" bestFit="1" customWidth="1"/>
    <col min="9" max="9" width="33.28515625" style="2" customWidth="1"/>
    <col min="10" max="10" width="12.7109375" style="2" customWidth="1"/>
    <col min="11" max="11" width="28.42578125" style="60" customWidth="1"/>
    <col min="12" max="12" width="31.28515625" style="2" customWidth="1"/>
    <col min="13" max="13" width="16" style="2" customWidth="1"/>
    <col min="14" max="14" width="13.42578125" style="2" customWidth="1"/>
    <col min="15" max="15" width="18.42578125" style="2" customWidth="1"/>
    <col min="16" max="16" width="15.85546875" style="2" customWidth="1"/>
    <col min="17" max="17" width="15.42578125" style="2" bestFit="1" customWidth="1"/>
    <col min="18" max="18" width="8.85546875" style="2" customWidth="1"/>
    <col min="19" max="19" width="8.5703125" style="4" customWidth="1"/>
    <col min="20" max="20" width="9.42578125" style="2" customWidth="1"/>
    <col min="21" max="21" width="8.140625" style="48" customWidth="1"/>
    <col min="22" max="22" width="8.7109375" style="48" customWidth="1"/>
    <col min="23" max="23" width="7.140625" style="48" customWidth="1"/>
    <col min="24" max="24" width="9" style="5" customWidth="1"/>
    <col min="25" max="25" width="6.28515625" style="6" customWidth="1"/>
    <col min="26" max="26" width="10" style="59" customWidth="1"/>
    <col min="27" max="27" width="10" style="5" customWidth="1"/>
    <col min="28" max="28" width="9.85546875" style="6" customWidth="1"/>
    <col min="29" max="29" width="11.5703125" style="2" customWidth="1"/>
    <col min="30" max="30" width="8.85546875" style="4" customWidth="1"/>
    <col min="31" max="31" width="7.85546875" style="2" customWidth="1"/>
    <col min="32" max="32" width="8.42578125" style="7" customWidth="1"/>
    <col min="33" max="33" width="9" style="4" customWidth="1"/>
    <col min="34" max="34" width="8.42578125" style="4" customWidth="1"/>
    <col min="35" max="35" width="8.140625" style="7" customWidth="1"/>
    <col min="36" max="36" width="9.28515625" style="4" customWidth="1"/>
    <col min="37" max="37" width="8.140625" style="7" customWidth="1"/>
    <col min="38" max="38" width="9.28515625" style="4" customWidth="1"/>
    <col min="39" max="39" width="8.140625" style="7" customWidth="1"/>
    <col min="40" max="40" width="9.28515625" style="4" customWidth="1"/>
    <col min="41" max="41" width="7" style="4" customWidth="1"/>
    <col min="42" max="42" width="8.5703125" style="7" customWidth="1"/>
    <col min="43" max="43" width="8.5703125" style="4" customWidth="1"/>
    <col min="44" max="44" width="7.5703125" style="4" customWidth="1"/>
    <col min="45" max="45" width="9.28515625" style="7" customWidth="1"/>
    <col min="46" max="46" width="8.28515625" style="4" customWidth="1"/>
    <col min="47" max="47" width="7.85546875" style="4" customWidth="1"/>
    <col min="48" max="48" width="9.5703125" style="4" customWidth="1"/>
    <col min="49" max="49" width="10.42578125" style="4" customWidth="1"/>
    <col min="50" max="50" width="9.5703125" style="4" customWidth="1"/>
    <col min="51" max="51" width="9.140625" style="2" customWidth="1"/>
    <col min="52" max="52" width="9.140625" style="2"/>
    <col min="53" max="53" width="10.140625" style="4" customWidth="1"/>
    <col min="54" max="54" width="13.140625" style="2" customWidth="1"/>
    <col min="55" max="55" width="11.85546875" style="4" customWidth="1"/>
    <col min="56" max="56" width="11.42578125" style="4" customWidth="1"/>
    <col min="57" max="57" width="9.140625" style="2"/>
    <col min="58" max="58" width="11.85546875" style="4" customWidth="1"/>
    <col min="59" max="60" width="11.42578125" style="4" customWidth="1"/>
    <col min="61" max="16384" width="9.140625" style="2"/>
  </cols>
  <sheetData>
    <row r="1" spans="1:60" ht="68.099999999999994" customHeight="1" x14ac:dyDescent="0.25">
      <c r="A1" s="10" t="s">
        <v>8</v>
      </c>
      <c r="B1" s="10" t="s">
        <v>9</v>
      </c>
      <c r="C1" s="11" t="s">
        <v>10</v>
      </c>
      <c r="D1" s="12" t="s">
        <v>0</v>
      </c>
      <c r="E1" s="12" t="s">
        <v>2</v>
      </c>
      <c r="F1" s="13" t="s">
        <v>11</v>
      </c>
      <c r="G1" s="11" t="s">
        <v>12</v>
      </c>
      <c r="H1" s="14" t="s">
        <v>13</v>
      </c>
      <c r="I1" s="15" t="s">
        <v>14</v>
      </c>
      <c r="J1" s="14" t="s">
        <v>45</v>
      </c>
      <c r="K1" s="15" t="s">
        <v>64</v>
      </c>
      <c r="L1" s="14" t="s">
        <v>15</v>
      </c>
      <c r="M1" s="14" t="s">
        <v>16</v>
      </c>
      <c r="N1" s="11" t="s">
        <v>46</v>
      </c>
      <c r="O1" s="11" t="s">
        <v>65</v>
      </c>
      <c r="P1" s="11" t="s">
        <v>17</v>
      </c>
      <c r="Q1" s="11" t="s">
        <v>18</v>
      </c>
      <c r="R1" s="15" t="s">
        <v>19</v>
      </c>
      <c r="S1" s="16" t="s">
        <v>20</v>
      </c>
      <c r="T1" s="17" t="s">
        <v>1</v>
      </c>
      <c r="U1" s="46" t="s">
        <v>21</v>
      </c>
      <c r="V1" s="46" t="s">
        <v>22</v>
      </c>
      <c r="W1" s="46" t="s">
        <v>23</v>
      </c>
      <c r="X1" s="18" t="s">
        <v>24</v>
      </c>
      <c r="Y1" s="19" t="s">
        <v>25</v>
      </c>
      <c r="Z1" s="57" t="s">
        <v>26</v>
      </c>
      <c r="AA1" s="45" t="s">
        <v>42</v>
      </c>
      <c r="AB1" s="20" t="s">
        <v>63</v>
      </c>
      <c r="AC1" s="10" t="s">
        <v>27</v>
      </c>
      <c r="AD1" s="21" t="s">
        <v>28</v>
      </c>
      <c r="AE1" s="10" t="s">
        <v>29</v>
      </c>
      <c r="AF1" s="22" t="s">
        <v>30</v>
      </c>
      <c r="AG1" s="23" t="s">
        <v>31</v>
      </c>
      <c r="AH1" s="21" t="s">
        <v>32</v>
      </c>
      <c r="AI1" s="22" t="s">
        <v>33</v>
      </c>
      <c r="AJ1" s="21" t="s">
        <v>34</v>
      </c>
      <c r="AK1" s="22" t="s">
        <v>52</v>
      </c>
      <c r="AL1" s="21" t="s">
        <v>53</v>
      </c>
      <c r="AM1" s="22" t="s">
        <v>54</v>
      </c>
      <c r="AN1" s="21" t="s">
        <v>55</v>
      </c>
      <c r="AO1" s="24" t="s">
        <v>35</v>
      </c>
      <c r="AP1" s="22" t="s">
        <v>36</v>
      </c>
      <c r="AQ1" s="21" t="s">
        <v>37</v>
      </c>
      <c r="AR1" s="24" t="s">
        <v>47</v>
      </c>
      <c r="AS1" s="22" t="s">
        <v>48</v>
      </c>
      <c r="AT1" s="21" t="s">
        <v>49</v>
      </c>
      <c r="AU1" s="21" t="s">
        <v>38</v>
      </c>
      <c r="AV1" s="25" t="s">
        <v>39</v>
      </c>
      <c r="AW1" s="26" t="s">
        <v>40</v>
      </c>
      <c r="AX1" s="27" t="s">
        <v>50</v>
      </c>
      <c r="AY1" s="28" t="s">
        <v>41</v>
      </c>
      <c r="AZ1" s="26" t="s">
        <v>62</v>
      </c>
      <c r="BA1" s="61" t="s">
        <v>66</v>
      </c>
      <c r="BB1" s="10" t="s">
        <v>51</v>
      </c>
      <c r="BC1" s="21" t="s">
        <v>57</v>
      </c>
      <c r="BD1" s="21" t="s">
        <v>58</v>
      </c>
      <c r="BE1" s="49" t="s">
        <v>56</v>
      </c>
      <c r="BF1" s="21" t="s">
        <v>59</v>
      </c>
      <c r="BG1" s="21" t="s">
        <v>60</v>
      </c>
      <c r="BH1" s="21" t="s">
        <v>61</v>
      </c>
    </row>
    <row r="2" spans="1:60" customFormat="1" x14ac:dyDescent="0.25">
      <c r="A2" s="34">
        <v>1</v>
      </c>
      <c r="B2" s="1"/>
      <c r="C2" s="1"/>
      <c r="D2" s="1" t="s">
        <v>4</v>
      </c>
      <c r="E2" s="1"/>
      <c r="F2" s="1" t="s">
        <v>43</v>
      </c>
      <c r="G2" s="50"/>
      <c r="H2" s="50" t="s">
        <v>68</v>
      </c>
      <c r="I2" s="50" t="s">
        <v>68</v>
      </c>
      <c r="J2" s="63" t="s">
        <v>69</v>
      </c>
      <c r="K2" s="63" t="s">
        <v>69</v>
      </c>
      <c r="L2" s="62" t="s">
        <v>89</v>
      </c>
      <c r="M2" s="50" t="s">
        <v>79</v>
      </c>
      <c r="N2" s="1">
        <v>707407</v>
      </c>
      <c r="O2" s="30">
        <v>716547</v>
      </c>
      <c r="P2" s="1" t="s">
        <v>92</v>
      </c>
      <c r="Q2" s="64" t="s">
        <v>71</v>
      </c>
      <c r="R2" s="1" t="s">
        <v>5</v>
      </c>
      <c r="S2" s="35">
        <v>1.24</v>
      </c>
      <c r="T2" s="1" t="s">
        <v>3</v>
      </c>
      <c r="U2" s="47">
        <v>23</v>
      </c>
      <c r="V2" s="47">
        <v>32</v>
      </c>
      <c r="W2" s="47">
        <v>38</v>
      </c>
      <c r="X2" s="41">
        <v>5.3</v>
      </c>
      <c r="Y2" s="44">
        <v>20</v>
      </c>
      <c r="Z2" s="58">
        <f t="shared" ref="Z2:Z5" si="0">IF(U2="","",U2*V2*W2/1000000)</f>
        <v>2.8000000000000001E-2</v>
      </c>
      <c r="AA2" s="41">
        <v>65</v>
      </c>
      <c r="AB2" s="37">
        <f t="shared" ref="AB2:AB5" si="1">IF(AA2="","",AA2/Z2)</f>
        <v>2321</v>
      </c>
      <c r="AC2" s="42">
        <v>3300</v>
      </c>
      <c r="AD2" s="38">
        <f t="shared" ref="AD2:AD5" si="2">IF(ISERROR(AC2/AB2/Y2),"",AC2/AB2/Y2)</f>
        <v>7.0000000000000007E-2</v>
      </c>
      <c r="AE2" s="53" t="s">
        <v>70</v>
      </c>
      <c r="AF2" s="43">
        <v>0.30299999999999999</v>
      </c>
      <c r="AG2" s="38">
        <f t="shared" ref="AG2:AG5" si="3">IF(ISERROR(AX2*AF2),"",AX2*AF2)</f>
        <v>0.52</v>
      </c>
      <c r="AH2" s="38">
        <f t="shared" ref="AH2:AH5" si="4">IF(ISERROR(S2),"",S2)</f>
        <v>1.24</v>
      </c>
      <c r="AI2" s="39">
        <v>0</v>
      </c>
      <c r="AJ2" s="38">
        <f t="shared" ref="AJ2:AJ5" si="5">IF(ISERROR(AX2*AI2),"",AX2*AI2)</f>
        <v>0</v>
      </c>
      <c r="AK2" s="39">
        <v>0</v>
      </c>
      <c r="AL2" s="38">
        <f t="shared" ref="AL2:AL5" si="6">IF(ISERROR(AX2*AK2),"",AX2*AK2)</f>
        <v>0</v>
      </c>
      <c r="AM2" s="39">
        <v>0</v>
      </c>
      <c r="AN2" s="38">
        <f t="shared" ref="AN2:AN5" si="7">IF(ISERROR(AX2*AM2),"",AX2*AM2)</f>
        <v>0</v>
      </c>
      <c r="AO2" s="54">
        <v>0</v>
      </c>
      <c r="AP2" s="39">
        <v>0</v>
      </c>
      <c r="AQ2" s="38">
        <f t="shared" ref="AQ2:AQ5" si="8">IF(ISERROR(AX2*AP2),"",AX2*AP2)</f>
        <v>0</v>
      </c>
      <c r="AR2" s="54">
        <v>0</v>
      </c>
      <c r="AS2" s="39">
        <v>0</v>
      </c>
      <c r="AT2" s="38">
        <f t="shared" ref="AT2:AT5" si="9">IF(ISERROR(AX2*AS2),"",AX2*AS2)</f>
        <v>0</v>
      </c>
      <c r="AU2" s="38">
        <f t="shared" ref="AU2:AU5" si="10">IF(ISERROR(AJ2+AL2+AN2+AQ2+AT2),"",AJ2+AL2+AN2+AQ2+AT2)</f>
        <v>0</v>
      </c>
      <c r="AV2" s="38">
        <f t="shared" ref="AV2:AV5" si="11">IF(ISERROR(AH2+AU2),"",AH2+AU2)</f>
        <v>1.24</v>
      </c>
      <c r="AW2" s="40">
        <f t="shared" ref="AW2:AW5" si="12">IF(ISERROR((AX2-AV2)/AX2),"",(AX2-AV2)/AX2)</f>
        <v>0.27060000000000001</v>
      </c>
      <c r="AX2" s="36">
        <v>1.7</v>
      </c>
      <c r="AY2" s="55">
        <v>4.99</v>
      </c>
      <c r="AZ2" s="40">
        <f t="shared" ref="AZ2:AZ5" si="13">IF(ISERROR((AY2-BE2)/AY2),"",(AY2-BE2)/AY2)</f>
        <v>1</v>
      </c>
      <c r="BA2" s="36">
        <v>1.7</v>
      </c>
      <c r="BB2" s="51">
        <v>16368</v>
      </c>
      <c r="BC2" s="38">
        <f t="shared" ref="BC2:BC5" si="14">IF(ISERROR(AV2*BB2),"",AV2*BB2)</f>
        <v>20296.32</v>
      </c>
      <c r="BD2" s="38">
        <f t="shared" ref="BD2:BD5" si="15">IF(ISERROR(AX2*BB2),"",AX2*BB2)</f>
        <v>27825.599999999999</v>
      </c>
      <c r="BE2" s="56">
        <v>0</v>
      </c>
      <c r="BF2" s="38">
        <f t="shared" ref="BF2:BF5" si="16">IF(ISERROR(BB2*BE2),"",BB2*BE2)</f>
        <v>0</v>
      </c>
      <c r="BG2" s="38">
        <f t="shared" ref="BG2:BG5" si="17">IF(ISERROR(AX2*BB2*0.1),"",AX2*BB2*0.1)</f>
        <v>2782.56</v>
      </c>
      <c r="BH2" s="38">
        <f t="shared" ref="BH2:BH5" si="18">IF(ISERROR(AY2*BB2),"",AY2*BB2)</f>
        <v>81676.320000000007</v>
      </c>
    </row>
    <row r="3" spans="1:60" customFormat="1" x14ac:dyDescent="0.25">
      <c r="A3" s="34">
        <v>2</v>
      </c>
      <c r="B3" s="1"/>
      <c r="C3" s="1"/>
      <c r="D3" s="1" t="s">
        <v>4</v>
      </c>
      <c r="E3" s="1"/>
      <c r="F3" s="1" t="s">
        <v>43</v>
      </c>
      <c r="G3" s="50"/>
      <c r="H3" s="50" t="s">
        <v>68</v>
      </c>
      <c r="I3" s="50" t="s">
        <v>68</v>
      </c>
      <c r="J3" s="63" t="s">
        <v>69</v>
      </c>
      <c r="K3" s="63" t="s">
        <v>69</v>
      </c>
      <c r="L3" s="62" t="s">
        <v>89</v>
      </c>
      <c r="M3" s="50" t="s">
        <v>80</v>
      </c>
      <c r="N3" s="1">
        <v>707407</v>
      </c>
      <c r="O3" s="30">
        <v>716547</v>
      </c>
      <c r="P3" s="1" t="s">
        <v>93</v>
      </c>
      <c r="Q3" s="64" t="s">
        <v>72</v>
      </c>
      <c r="R3" s="1" t="s">
        <v>5</v>
      </c>
      <c r="S3" s="35">
        <v>1.24</v>
      </c>
      <c r="T3" s="1" t="s">
        <v>3</v>
      </c>
      <c r="U3" s="47">
        <v>23</v>
      </c>
      <c r="V3" s="47">
        <v>32</v>
      </c>
      <c r="W3" s="47">
        <v>38</v>
      </c>
      <c r="X3" s="41">
        <v>5.3</v>
      </c>
      <c r="Y3" s="44">
        <v>20</v>
      </c>
      <c r="Z3" s="58">
        <f t="shared" si="0"/>
        <v>2.8000000000000001E-2</v>
      </c>
      <c r="AA3" s="41">
        <v>65</v>
      </c>
      <c r="AB3" s="37">
        <f t="shared" si="1"/>
        <v>2321</v>
      </c>
      <c r="AC3" s="42">
        <v>3300</v>
      </c>
      <c r="AD3" s="38">
        <f t="shared" si="2"/>
        <v>7.0000000000000007E-2</v>
      </c>
      <c r="AE3" s="53" t="s">
        <v>70</v>
      </c>
      <c r="AF3" s="43">
        <v>0.30299999999999999</v>
      </c>
      <c r="AG3" s="38">
        <f t="shared" si="3"/>
        <v>0.52</v>
      </c>
      <c r="AH3" s="38">
        <f t="shared" si="4"/>
        <v>1.24</v>
      </c>
      <c r="AI3" s="39">
        <v>0</v>
      </c>
      <c r="AJ3" s="38">
        <f t="shared" si="5"/>
        <v>0</v>
      </c>
      <c r="AK3" s="39">
        <v>0</v>
      </c>
      <c r="AL3" s="38">
        <f t="shared" si="6"/>
        <v>0</v>
      </c>
      <c r="AM3" s="39">
        <v>0</v>
      </c>
      <c r="AN3" s="38">
        <f t="shared" si="7"/>
        <v>0</v>
      </c>
      <c r="AO3" s="54">
        <v>0</v>
      </c>
      <c r="AP3" s="39">
        <v>0</v>
      </c>
      <c r="AQ3" s="38">
        <f t="shared" si="8"/>
        <v>0</v>
      </c>
      <c r="AR3" s="54">
        <v>0</v>
      </c>
      <c r="AS3" s="39">
        <v>0</v>
      </c>
      <c r="AT3" s="38">
        <f t="shared" si="9"/>
        <v>0</v>
      </c>
      <c r="AU3" s="38">
        <f t="shared" si="10"/>
        <v>0</v>
      </c>
      <c r="AV3" s="38">
        <f t="shared" si="11"/>
        <v>1.24</v>
      </c>
      <c r="AW3" s="40">
        <f t="shared" si="12"/>
        <v>0.27060000000000001</v>
      </c>
      <c r="AX3" s="36">
        <v>1.7</v>
      </c>
      <c r="AY3" s="55">
        <v>4.99</v>
      </c>
      <c r="AZ3" s="40">
        <f t="shared" si="13"/>
        <v>1</v>
      </c>
      <c r="BA3" s="36">
        <v>1.7</v>
      </c>
      <c r="BB3" s="51">
        <v>16368</v>
      </c>
      <c r="BC3" s="38">
        <f t="shared" si="14"/>
        <v>20296.32</v>
      </c>
      <c r="BD3" s="38">
        <f t="shared" si="15"/>
        <v>27825.599999999999</v>
      </c>
      <c r="BE3" s="56">
        <v>0</v>
      </c>
      <c r="BF3" s="38">
        <f t="shared" si="16"/>
        <v>0</v>
      </c>
      <c r="BG3" s="38">
        <f t="shared" si="17"/>
        <v>2782.56</v>
      </c>
      <c r="BH3" s="38">
        <f t="shared" si="18"/>
        <v>81676.320000000007</v>
      </c>
    </row>
    <row r="4" spans="1:60" customFormat="1" x14ac:dyDescent="0.25">
      <c r="A4" s="34">
        <v>3</v>
      </c>
      <c r="B4" s="1"/>
      <c r="C4" s="1"/>
      <c r="D4" s="1" t="s">
        <v>4</v>
      </c>
      <c r="E4" s="1"/>
      <c r="F4" s="1" t="s">
        <v>43</v>
      </c>
      <c r="G4" s="50"/>
      <c r="H4" s="50" t="s">
        <v>68</v>
      </c>
      <c r="I4" s="50" t="s">
        <v>68</v>
      </c>
      <c r="J4" s="63" t="s">
        <v>69</v>
      </c>
      <c r="K4" s="63" t="s">
        <v>69</v>
      </c>
      <c r="L4" s="62" t="s">
        <v>89</v>
      </c>
      <c r="M4" s="50" t="s">
        <v>81</v>
      </c>
      <c r="N4" s="1">
        <v>707407</v>
      </c>
      <c r="O4" s="30">
        <v>716547</v>
      </c>
      <c r="P4" s="1" t="s">
        <v>94</v>
      </c>
      <c r="Q4" s="64" t="s">
        <v>73</v>
      </c>
      <c r="R4" s="1" t="s">
        <v>5</v>
      </c>
      <c r="S4" s="35">
        <v>1.24</v>
      </c>
      <c r="T4" s="1" t="s">
        <v>3</v>
      </c>
      <c r="U4" s="47">
        <v>23</v>
      </c>
      <c r="V4" s="47">
        <v>32</v>
      </c>
      <c r="W4" s="47">
        <v>38</v>
      </c>
      <c r="X4" s="41">
        <v>5.3</v>
      </c>
      <c r="Y4" s="44">
        <v>20</v>
      </c>
      <c r="Z4" s="58">
        <f t="shared" si="0"/>
        <v>2.8000000000000001E-2</v>
      </c>
      <c r="AA4" s="41">
        <v>65</v>
      </c>
      <c r="AB4" s="37">
        <f t="shared" si="1"/>
        <v>2321</v>
      </c>
      <c r="AC4" s="42">
        <v>3300</v>
      </c>
      <c r="AD4" s="38">
        <f t="shared" si="2"/>
        <v>7.0000000000000007E-2</v>
      </c>
      <c r="AE4" s="53" t="s">
        <v>70</v>
      </c>
      <c r="AF4" s="43">
        <v>0.30299999999999999</v>
      </c>
      <c r="AG4" s="38">
        <f t="shared" si="3"/>
        <v>0.52</v>
      </c>
      <c r="AH4" s="38">
        <f t="shared" si="4"/>
        <v>1.24</v>
      </c>
      <c r="AI4" s="39">
        <v>0</v>
      </c>
      <c r="AJ4" s="38">
        <f t="shared" si="5"/>
        <v>0</v>
      </c>
      <c r="AK4" s="39">
        <v>0</v>
      </c>
      <c r="AL4" s="38">
        <f t="shared" si="6"/>
        <v>0</v>
      </c>
      <c r="AM4" s="39">
        <v>0</v>
      </c>
      <c r="AN4" s="38">
        <f t="shared" si="7"/>
        <v>0</v>
      </c>
      <c r="AO4" s="54">
        <v>0</v>
      </c>
      <c r="AP4" s="39">
        <v>0</v>
      </c>
      <c r="AQ4" s="38">
        <f t="shared" si="8"/>
        <v>0</v>
      </c>
      <c r="AR4" s="54">
        <v>0</v>
      </c>
      <c r="AS4" s="39">
        <v>0</v>
      </c>
      <c r="AT4" s="38">
        <f t="shared" si="9"/>
        <v>0</v>
      </c>
      <c r="AU4" s="38">
        <f t="shared" si="10"/>
        <v>0</v>
      </c>
      <c r="AV4" s="38">
        <f t="shared" si="11"/>
        <v>1.24</v>
      </c>
      <c r="AW4" s="40">
        <f t="shared" si="12"/>
        <v>0.27060000000000001</v>
      </c>
      <c r="AX4" s="36">
        <v>1.7</v>
      </c>
      <c r="AY4" s="55">
        <v>4.99</v>
      </c>
      <c r="AZ4" s="40">
        <f t="shared" si="13"/>
        <v>1</v>
      </c>
      <c r="BA4" s="36">
        <v>1.7</v>
      </c>
      <c r="BB4" s="51">
        <v>10912</v>
      </c>
      <c r="BC4" s="38">
        <f t="shared" si="14"/>
        <v>13530.88</v>
      </c>
      <c r="BD4" s="38">
        <f t="shared" si="15"/>
        <v>18550.400000000001</v>
      </c>
      <c r="BE4" s="56">
        <v>0</v>
      </c>
      <c r="BF4" s="38">
        <f t="shared" si="16"/>
        <v>0</v>
      </c>
      <c r="BG4" s="38">
        <f t="shared" si="17"/>
        <v>1855.04</v>
      </c>
      <c r="BH4" s="38">
        <f t="shared" si="18"/>
        <v>54450.879999999997</v>
      </c>
    </row>
    <row r="5" spans="1:60" customFormat="1" x14ac:dyDescent="0.25">
      <c r="A5" s="34">
        <v>4</v>
      </c>
      <c r="B5" s="1"/>
      <c r="C5" s="1"/>
      <c r="D5" s="1" t="s">
        <v>4</v>
      </c>
      <c r="E5" s="1"/>
      <c r="F5" s="1" t="s">
        <v>43</v>
      </c>
      <c r="G5" s="50"/>
      <c r="H5" s="50" t="s">
        <v>68</v>
      </c>
      <c r="I5" s="50" t="s">
        <v>68</v>
      </c>
      <c r="J5" s="63" t="s">
        <v>69</v>
      </c>
      <c r="K5" s="63" t="s">
        <v>69</v>
      </c>
      <c r="L5" s="62" t="s">
        <v>89</v>
      </c>
      <c r="M5" s="50" t="s">
        <v>82</v>
      </c>
      <c r="N5" s="1">
        <v>707407</v>
      </c>
      <c r="O5" s="30">
        <v>716547</v>
      </c>
      <c r="P5" s="1" t="s">
        <v>95</v>
      </c>
      <c r="Q5" s="64" t="s">
        <v>74</v>
      </c>
      <c r="R5" s="1" t="s">
        <v>5</v>
      </c>
      <c r="S5" s="35">
        <v>1.24</v>
      </c>
      <c r="T5" s="1" t="s">
        <v>3</v>
      </c>
      <c r="U5" s="47">
        <v>23</v>
      </c>
      <c r="V5" s="47">
        <v>32</v>
      </c>
      <c r="W5" s="47">
        <v>38</v>
      </c>
      <c r="X5" s="41">
        <v>5.3</v>
      </c>
      <c r="Y5" s="44">
        <v>20</v>
      </c>
      <c r="Z5" s="58">
        <f t="shared" si="0"/>
        <v>2.8000000000000001E-2</v>
      </c>
      <c r="AA5" s="41">
        <v>65</v>
      </c>
      <c r="AB5" s="37">
        <f t="shared" si="1"/>
        <v>2321</v>
      </c>
      <c r="AC5" s="42">
        <v>3300</v>
      </c>
      <c r="AD5" s="38">
        <f t="shared" si="2"/>
        <v>7.0000000000000007E-2</v>
      </c>
      <c r="AE5" s="53" t="s">
        <v>70</v>
      </c>
      <c r="AF5" s="43">
        <v>0.30299999999999999</v>
      </c>
      <c r="AG5" s="38">
        <f t="shared" si="3"/>
        <v>0.52</v>
      </c>
      <c r="AH5" s="38">
        <f t="shared" si="4"/>
        <v>1.24</v>
      </c>
      <c r="AI5" s="39">
        <v>0</v>
      </c>
      <c r="AJ5" s="38">
        <f t="shared" si="5"/>
        <v>0</v>
      </c>
      <c r="AK5" s="39">
        <v>0</v>
      </c>
      <c r="AL5" s="38">
        <f t="shared" si="6"/>
        <v>0</v>
      </c>
      <c r="AM5" s="39">
        <v>0</v>
      </c>
      <c r="AN5" s="38">
        <f t="shared" si="7"/>
        <v>0</v>
      </c>
      <c r="AO5" s="54">
        <v>0</v>
      </c>
      <c r="AP5" s="39">
        <v>0</v>
      </c>
      <c r="AQ5" s="38">
        <f t="shared" si="8"/>
        <v>0</v>
      </c>
      <c r="AR5" s="54">
        <v>0</v>
      </c>
      <c r="AS5" s="39">
        <v>0</v>
      </c>
      <c r="AT5" s="38">
        <f t="shared" si="9"/>
        <v>0</v>
      </c>
      <c r="AU5" s="38">
        <f t="shared" si="10"/>
        <v>0</v>
      </c>
      <c r="AV5" s="38">
        <f t="shared" si="11"/>
        <v>1.24</v>
      </c>
      <c r="AW5" s="40">
        <f t="shared" si="12"/>
        <v>0.27060000000000001</v>
      </c>
      <c r="AX5" s="36">
        <v>1.7</v>
      </c>
      <c r="AY5" s="55">
        <v>4.99</v>
      </c>
      <c r="AZ5" s="40">
        <f t="shared" si="13"/>
        <v>1</v>
      </c>
      <c r="BA5" s="36">
        <v>1.7</v>
      </c>
      <c r="BB5" s="51">
        <v>10912</v>
      </c>
      <c r="BC5" s="38">
        <f t="shared" si="14"/>
        <v>13530.88</v>
      </c>
      <c r="BD5" s="38">
        <f t="shared" si="15"/>
        <v>18550.400000000001</v>
      </c>
      <c r="BE5" s="56">
        <v>0</v>
      </c>
      <c r="BF5" s="38">
        <f t="shared" si="16"/>
        <v>0</v>
      </c>
      <c r="BG5" s="38">
        <f t="shared" si="17"/>
        <v>1855.04</v>
      </c>
      <c r="BH5" s="38">
        <f t="shared" si="18"/>
        <v>54450.879999999997</v>
      </c>
    </row>
    <row r="6" spans="1:60" customFormat="1" x14ac:dyDescent="0.25">
      <c r="A6" s="34">
        <v>5</v>
      </c>
      <c r="B6" s="1"/>
      <c r="C6" s="1"/>
      <c r="D6" s="1" t="s">
        <v>4</v>
      </c>
      <c r="E6" s="1"/>
      <c r="F6" s="1" t="s">
        <v>43</v>
      </c>
      <c r="G6" s="50"/>
      <c r="H6" s="50" t="s">
        <v>67</v>
      </c>
      <c r="I6" s="50" t="s">
        <v>67</v>
      </c>
      <c r="J6" s="53" t="s">
        <v>69</v>
      </c>
      <c r="K6" s="53" t="s">
        <v>69</v>
      </c>
      <c r="L6" s="62" t="s">
        <v>90</v>
      </c>
      <c r="M6" s="50" t="s">
        <v>84</v>
      </c>
      <c r="N6" s="1">
        <v>707407</v>
      </c>
      <c r="O6" s="30">
        <v>716547</v>
      </c>
      <c r="P6" s="1" t="s">
        <v>96</v>
      </c>
      <c r="Q6" s="64" t="s">
        <v>75</v>
      </c>
      <c r="R6" s="1" t="s">
        <v>6</v>
      </c>
      <c r="S6" s="35">
        <v>1.95</v>
      </c>
      <c r="T6" s="1" t="s">
        <v>3</v>
      </c>
      <c r="U6" s="47">
        <v>23</v>
      </c>
      <c r="V6" s="47">
        <v>32</v>
      </c>
      <c r="W6" s="47">
        <v>38</v>
      </c>
      <c r="X6" s="41">
        <v>5.3</v>
      </c>
      <c r="Y6" s="44">
        <v>16</v>
      </c>
      <c r="Z6" s="58">
        <f>IF(U6="","",U6*V6*W6/1000000)</f>
        <v>2.8000000000000001E-2</v>
      </c>
      <c r="AA6" s="41">
        <v>65</v>
      </c>
      <c r="AB6" s="37">
        <f>IF(AA6="","",AA6/Z6)</f>
        <v>2321</v>
      </c>
      <c r="AC6" s="42">
        <v>3300</v>
      </c>
      <c r="AD6" s="38">
        <f>IF(ISERROR(AC6/AB6/Y6),"",AC6/AB6/Y6)</f>
        <v>0.09</v>
      </c>
      <c r="AE6" s="52" t="s">
        <v>44</v>
      </c>
      <c r="AF6" s="43">
        <v>0.28100000000000003</v>
      </c>
      <c r="AG6" s="38">
        <f>IF(ISERROR(AX6*AF6),"",AX6*AF6)</f>
        <v>0.63</v>
      </c>
      <c r="AH6" s="38">
        <f>IF(ISERROR(S6),"",S6)</f>
        <v>1.95</v>
      </c>
      <c r="AI6" s="39">
        <v>0</v>
      </c>
      <c r="AJ6" s="38">
        <f t="shared" ref="AJ6" si="19">IF(ISERROR(AX6*AI6),"",AX6*AI6)</f>
        <v>0</v>
      </c>
      <c r="AK6" s="39">
        <v>0</v>
      </c>
      <c r="AL6" s="38">
        <f>IF(ISERROR(AX6*AK6),"",AX6*AK6)</f>
        <v>0</v>
      </c>
      <c r="AM6" s="39">
        <v>0</v>
      </c>
      <c r="AN6" s="38">
        <f t="shared" ref="AN6" si="20">IF(ISERROR(AX6*AM6),"",AX6*AM6)</f>
        <v>0</v>
      </c>
      <c r="AO6" s="54">
        <v>0</v>
      </c>
      <c r="AP6" s="39">
        <v>0</v>
      </c>
      <c r="AQ6" s="38">
        <f>IF(ISERROR(AX6*AP6),"",AX6*AP6)</f>
        <v>0</v>
      </c>
      <c r="AR6" s="54">
        <v>0</v>
      </c>
      <c r="AS6" s="39">
        <v>0</v>
      </c>
      <c r="AT6" s="38">
        <f t="shared" ref="AT6" si="21">IF(ISERROR(AX6*AS6),"",AX6*AS6)</f>
        <v>0</v>
      </c>
      <c r="AU6" s="38">
        <f>IF(ISERROR(AJ6+AL6+AN6+AQ6+AT6),"",AJ6+AL6+AN6+AQ6+AT6)</f>
        <v>0</v>
      </c>
      <c r="AV6" s="38">
        <f>IF(ISERROR(AH6+AU6),"",AH6+AU6)</f>
        <v>1.95</v>
      </c>
      <c r="AW6" s="40">
        <f t="shared" ref="AW6" si="22">IF(ISERROR((AX6-AV6)/AX6),"",(AX6-AV6)/AX6)</f>
        <v>0.1333</v>
      </c>
      <c r="AX6" s="36">
        <v>2.25</v>
      </c>
      <c r="AY6" s="55">
        <v>4.99</v>
      </c>
      <c r="AZ6" s="40">
        <f t="shared" ref="AZ6" si="23">IF(ISERROR((AY6-BE6)/AY6),"",(AY6-BE6)/AY6)</f>
        <v>1</v>
      </c>
      <c r="BA6" s="36">
        <v>2.25</v>
      </c>
      <c r="BB6" s="51">
        <v>10912</v>
      </c>
      <c r="BC6" s="38">
        <f t="shared" ref="BC6" si="24">IF(ISERROR(AV6*BB6),"",AV6*BB6)</f>
        <v>21278.400000000001</v>
      </c>
      <c r="BD6" s="38">
        <f t="shared" ref="BD6" si="25">IF(ISERROR(AX6*BB6),"",AX6*BB6)</f>
        <v>24552</v>
      </c>
      <c r="BE6" s="56">
        <v>0</v>
      </c>
      <c r="BF6" s="38">
        <f>IF(ISERROR(BB6*BE6),"",BB6*BE6)</f>
        <v>0</v>
      </c>
      <c r="BG6" s="38">
        <f t="shared" ref="BG6" si="26">IF(ISERROR(AX6*BB6*0.1),"",AX6*BB6*0.1)</f>
        <v>2455.1999999999998</v>
      </c>
      <c r="BH6" s="38">
        <f t="shared" ref="BH6" si="27">IF(ISERROR(AY6*BB6),"",AY6*BB6)</f>
        <v>54450.879999999997</v>
      </c>
    </row>
    <row r="7" spans="1:60" customFormat="1" x14ac:dyDescent="0.25">
      <c r="A7" s="34">
        <v>6</v>
      </c>
      <c r="B7" s="1"/>
      <c r="C7" s="1"/>
      <c r="D7" s="1" t="s">
        <v>4</v>
      </c>
      <c r="E7" s="1"/>
      <c r="F7" s="1" t="s">
        <v>43</v>
      </c>
      <c r="G7" s="50"/>
      <c r="H7" s="50" t="s">
        <v>67</v>
      </c>
      <c r="I7" s="50" t="s">
        <v>67</v>
      </c>
      <c r="J7" s="53" t="s">
        <v>69</v>
      </c>
      <c r="K7" s="53" t="s">
        <v>69</v>
      </c>
      <c r="L7" s="62" t="s">
        <v>90</v>
      </c>
      <c r="M7" s="50" t="s">
        <v>85</v>
      </c>
      <c r="N7" s="1">
        <v>707407</v>
      </c>
      <c r="O7" s="30">
        <v>716547</v>
      </c>
      <c r="P7" s="30" t="s">
        <v>97</v>
      </c>
      <c r="Q7" s="65" t="s">
        <v>76</v>
      </c>
      <c r="R7" s="1" t="s">
        <v>6</v>
      </c>
      <c r="S7" s="35">
        <v>1.95</v>
      </c>
      <c r="T7" s="1" t="s">
        <v>3</v>
      </c>
      <c r="U7" s="47">
        <v>23</v>
      </c>
      <c r="V7" s="47">
        <v>32</v>
      </c>
      <c r="W7" s="47">
        <v>38</v>
      </c>
      <c r="X7" s="41">
        <v>5.3</v>
      </c>
      <c r="Y7" s="44">
        <v>16</v>
      </c>
      <c r="Z7" s="58">
        <f t="shared" ref="Z7:Z9" si="28">IF(U7="","",U7*V7*W7/1000000)</f>
        <v>2.8000000000000001E-2</v>
      </c>
      <c r="AA7" s="41">
        <v>65</v>
      </c>
      <c r="AB7" s="37">
        <f t="shared" ref="AB7:AB9" si="29">IF(AA7="","",AA7/Z7)</f>
        <v>2321</v>
      </c>
      <c r="AC7" s="42">
        <v>3300</v>
      </c>
      <c r="AD7" s="38">
        <f t="shared" ref="AD7:AD9" si="30">IF(ISERROR(AC7/AB7/Y7),"",AC7/AB7/Y7)</f>
        <v>0.09</v>
      </c>
      <c r="AE7" s="52" t="s">
        <v>44</v>
      </c>
      <c r="AF7" s="43">
        <v>0.28100000000000003</v>
      </c>
      <c r="AG7" s="38">
        <f t="shared" ref="AG7:AG9" si="31">IF(ISERROR(AX7*AF7),"",AX7*AF7)</f>
        <v>0.63</v>
      </c>
      <c r="AH7" s="38">
        <f t="shared" ref="AH7:AH9" si="32">IF(ISERROR(S7),"",S7)</f>
        <v>1.95</v>
      </c>
      <c r="AI7" s="39">
        <v>0</v>
      </c>
      <c r="AJ7" s="38">
        <f t="shared" ref="AJ7:AJ9" si="33">IF(ISERROR(AX7*AI7),"",AX7*AI7)</f>
        <v>0</v>
      </c>
      <c r="AK7" s="39">
        <v>0</v>
      </c>
      <c r="AL7" s="38">
        <f t="shared" ref="AL7:AL9" si="34">IF(ISERROR(AX7*AK7),"",AX7*AK7)</f>
        <v>0</v>
      </c>
      <c r="AM7" s="39">
        <v>0</v>
      </c>
      <c r="AN7" s="38">
        <f t="shared" ref="AN7:AN9" si="35">IF(ISERROR(AX7*AM7),"",AX7*AM7)</f>
        <v>0</v>
      </c>
      <c r="AO7" s="54">
        <v>0</v>
      </c>
      <c r="AP7" s="39">
        <v>0</v>
      </c>
      <c r="AQ7" s="38">
        <f t="shared" ref="AQ7:AQ9" si="36">IF(ISERROR(AX7*AP7),"",AX7*AP7)</f>
        <v>0</v>
      </c>
      <c r="AR7" s="54">
        <v>0</v>
      </c>
      <c r="AS7" s="39">
        <v>0</v>
      </c>
      <c r="AT7" s="38">
        <f t="shared" ref="AT7:AT9" si="37">IF(ISERROR(AX7*AS7),"",AX7*AS7)</f>
        <v>0</v>
      </c>
      <c r="AU7" s="38">
        <f t="shared" ref="AU7:AU9" si="38">IF(ISERROR(AJ7+AL7+AN7+AQ7+AT7),"",AJ7+AL7+AN7+AQ7+AT7)</f>
        <v>0</v>
      </c>
      <c r="AV7" s="38">
        <f t="shared" ref="AV7:AV9" si="39">IF(ISERROR(AH7+AU7),"",AH7+AU7)</f>
        <v>1.95</v>
      </c>
      <c r="AW7" s="40">
        <f t="shared" ref="AW7:AW10" si="40">IF(ISERROR((AX7-AV7)/AX7),"",(AX7-AV7)/AX7)</f>
        <v>0.1333</v>
      </c>
      <c r="AX7" s="36">
        <v>2.25</v>
      </c>
      <c r="AY7" s="55">
        <v>4.99</v>
      </c>
      <c r="AZ7" s="40">
        <f t="shared" ref="AZ7:AZ9" si="41">IF(ISERROR((AY7-BE7)/AY7),"",(AY7-BE7)/AY7)</f>
        <v>1</v>
      </c>
      <c r="BA7" s="36">
        <v>2.25</v>
      </c>
      <c r="BB7" s="51">
        <v>10912</v>
      </c>
      <c r="BC7" s="38">
        <f t="shared" ref="BC7:BC9" si="42">IF(ISERROR(AV7*BB7),"",AV7*BB7)</f>
        <v>21278.400000000001</v>
      </c>
      <c r="BD7" s="38">
        <f t="shared" ref="BD7:BD9" si="43">IF(ISERROR(AX7*BB7),"",AX7*BB7)</f>
        <v>24552</v>
      </c>
      <c r="BE7" s="56">
        <v>0</v>
      </c>
      <c r="BF7" s="38">
        <f t="shared" ref="BF7:BF9" si="44">IF(ISERROR(BB7*BE7),"",BB7*BE7)</f>
        <v>0</v>
      </c>
      <c r="BG7" s="38">
        <f t="shared" ref="BG7:BG9" si="45">IF(ISERROR(AX7*BB7*0.1),"",AX7*BB7*0.1)</f>
        <v>2455.1999999999998</v>
      </c>
      <c r="BH7" s="38">
        <f t="shared" ref="BH7:BH9" si="46">IF(ISERROR(AY7*BB7),"",AY7*BB7)</f>
        <v>54450.879999999997</v>
      </c>
    </row>
    <row r="8" spans="1:60" customFormat="1" x14ac:dyDescent="0.25">
      <c r="A8" s="34">
        <v>7</v>
      </c>
      <c r="B8" s="1"/>
      <c r="C8" s="1"/>
      <c r="D8" s="1" t="s">
        <v>4</v>
      </c>
      <c r="E8" s="1"/>
      <c r="F8" s="1" t="s">
        <v>43</v>
      </c>
      <c r="G8" s="50"/>
      <c r="H8" s="50" t="s">
        <v>67</v>
      </c>
      <c r="I8" s="50" t="s">
        <v>67</v>
      </c>
      <c r="J8" s="53" t="s">
        <v>69</v>
      </c>
      <c r="K8" s="53" t="s">
        <v>69</v>
      </c>
      <c r="L8" s="62" t="s">
        <v>90</v>
      </c>
      <c r="M8" s="50" t="s">
        <v>86</v>
      </c>
      <c r="N8" s="1">
        <v>707407</v>
      </c>
      <c r="O8" s="30">
        <v>716547</v>
      </c>
      <c r="P8" s="30" t="s">
        <v>98</v>
      </c>
      <c r="Q8" s="65" t="s">
        <v>77</v>
      </c>
      <c r="R8" s="1" t="s">
        <v>6</v>
      </c>
      <c r="S8" s="35">
        <v>1.95</v>
      </c>
      <c r="T8" s="1" t="s">
        <v>3</v>
      </c>
      <c r="U8" s="47">
        <v>23</v>
      </c>
      <c r="V8" s="47">
        <v>32</v>
      </c>
      <c r="W8" s="47">
        <v>38</v>
      </c>
      <c r="X8" s="41">
        <v>5.3</v>
      </c>
      <c r="Y8" s="44">
        <v>16</v>
      </c>
      <c r="Z8" s="58">
        <f t="shared" si="28"/>
        <v>2.8000000000000001E-2</v>
      </c>
      <c r="AA8" s="41">
        <v>65</v>
      </c>
      <c r="AB8" s="37">
        <f t="shared" si="29"/>
        <v>2321</v>
      </c>
      <c r="AC8" s="42">
        <v>3300</v>
      </c>
      <c r="AD8" s="38">
        <f t="shared" si="30"/>
        <v>0.09</v>
      </c>
      <c r="AE8" s="52" t="s">
        <v>44</v>
      </c>
      <c r="AF8" s="43">
        <v>0.28100000000000003</v>
      </c>
      <c r="AG8" s="38">
        <f t="shared" si="31"/>
        <v>0.63</v>
      </c>
      <c r="AH8" s="38">
        <f t="shared" si="32"/>
        <v>1.95</v>
      </c>
      <c r="AI8" s="39">
        <v>0</v>
      </c>
      <c r="AJ8" s="38">
        <f t="shared" si="33"/>
        <v>0</v>
      </c>
      <c r="AK8" s="39">
        <v>0</v>
      </c>
      <c r="AL8" s="38">
        <f t="shared" si="34"/>
        <v>0</v>
      </c>
      <c r="AM8" s="39">
        <v>0</v>
      </c>
      <c r="AN8" s="38">
        <f t="shared" si="35"/>
        <v>0</v>
      </c>
      <c r="AO8" s="54">
        <v>0</v>
      </c>
      <c r="AP8" s="39">
        <v>0</v>
      </c>
      <c r="AQ8" s="38">
        <f t="shared" si="36"/>
        <v>0</v>
      </c>
      <c r="AR8" s="54">
        <v>0</v>
      </c>
      <c r="AS8" s="39">
        <v>0</v>
      </c>
      <c r="AT8" s="38">
        <f t="shared" si="37"/>
        <v>0</v>
      </c>
      <c r="AU8" s="38">
        <f t="shared" si="38"/>
        <v>0</v>
      </c>
      <c r="AV8" s="38">
        <f t="shared" si="39"/>
        <v>1.95</v>
      </c>
      <c r="AW8" s="40">
        <f t="shared" si="40"/>
        <v>0.1333</v>
      </c>
      <c r="AX8" s="36">
        <v>2.25</v>
      </c>
      <c r="AY8" s="55">
        <v>4.99</v>
      </c>
      <c r="AZ8" s="40">
        <f t="shared" si="41"/>
        <v>1</v>
      </c>
      <c r="BA8" s="36">
        <v>2.25</v>
      </c>
      <c r="BB8" s="51">
        <v>10912</v>
      </c>
      <c r="BC8" s="38">
        <f t="shared" si="42"/>
        <v>21278.400000000001</v>
      </c>
      <c r="BD8" s="38">
        <f t="shared" si="43"/>
        <v>24552</v>
      </c>
      <c r="BE8" s="56">
        <v>0</v>
      </c>
      <c r="BF8" s="38">
        <f t="shared" si="44"/>
        <v>0</v>
      </c>
      <c r="BG8" s="38">
        <f t="shared" si="45"/>
        <v>2455.1999999999998</v>
      </c>
      <c r="BH8" s="38">
        <f t="shared" si="46"/>
        <v>54450.879999999997</v>
      </c>
    </row>
    <row r="9" spans="1:60" x14ac:dyDescent="0.25">
      <c r="A9" s="29">
        <v>8</v>
      </c>
      <c r="B9" s="30"/>
      <c r="C9" s="30"/>
      <c r="D9" s="1" t="s">
        <v>4</v>
      </c>
      <c r="E9" s="1"/>
      <c r="F9" s="1" t="s">
        <v>43</v>
      </c>
      <c r="G9" s="50"/>
      <c r="H9" s="50" t="s">
        <v>67</v>
      </c>
      <c r="I9" s="50" t="s">
        <v>67</v>
      </c>
      <c r="J9" s="53" t="s">
        <v>69</v>
      </c>
      <c r="K9" s="53" t="s">
        <v>69</v>
      </c>
      <c r="L9" s="62" t="s">
        <v>90</v>
      </c>
      <c r="M9" s="50" t="s">
        <v>87</v>
      </c>
      <c r="N9" s="1">
        <v>707407</v>
      </c>
      <c r="O9" s="30">
        <v>716547</v>
      </c>
      <c r="P9" s="1" t="s">
        <v>99</v>
      </c>
      <c r="Q9" s="65" t="s">
        <v>78</v>
      </c>
      <c r="R9" s="1" t="s">
        <v>6</v>
      </c>
      <c r="S9" s="35">
        <v>1.95</v>
      </c>
      <c r="T9" s="1" t="s">
        <v>3</v>
      </c>
      <c r="U9" s="47">
        <v>23</v>
      </c>
      <c r="V9" s="47">
        <v>32</v>
      </c>
      <c r="W9" s="47">
        <v>38</v>
      </c>
      <c r="X9" s="41">
        <v>5.3</v>
      </c>
      <c r="Y9" s="44">
        <v>16</v>
      </c>
      <c r="Z9" s="58">
        <f t="shared" si="28"/>
        <v>2.8000000000000001E-2</v>
      </c>
      <c r="AA9" s="41">
        <v>65</v>
      </c>
      <c r="AB9" s="37">
        <f t="shared" si="29"/>
        <v>2321</v>
      </c>
      <c r="AC9" s="42">
        <v>3300</v>
      </c>
      <c r="AD9" s="38">
        <f t="shared" si="30"/>
        <v>0.09</v>
      </c>
      <c r="AE9" s="52" t="s">
        <v>44</v>
      </c>
      <c r="AF9" s="43">
        <v>0.28100000000000003</v>
      </c>
      <c r="AG9" s="38">
        <f t="shared" si="31"/>
        <v>0.63</v>
      </c>
      <c r="AH9" s="38">
        <f t="shared" si="32"/>
        <v>1.95</v>
      </c>
      <c r="AI9" s="39">
        <v>0</v>
      </c>
      <c r="AJ9" s="38">
        <f t="shared" si="33"/>
        <v>0</v>
      </c>
      <c r="AK9" s="39">
        <v>0</v>
      </c>
      <c r="AL9" s="38">
        <f t="shared" si="34"/>
        <v>0</v>
      </c>
      <c r="AM9" s="39">
        <v>0</v>
      </c>
      <c r="AN9" s="38">
        <f t="shared" si="35"/>
        <v>0</v>
      </c>
      <c r="AO9" s="54">
        <v>0</v>
      </c>
      <c r="AP9" s="39">
        <v>0</v>
      </c>
      <c r="AQ9" s="38">
        <f t="shared" si="36"/>
        <v>0</v>
      </c>
      <c r="AR9" s="54">
        <v>0</v>
      </c>
      <c r="AS9" s="39">
        <v>0</v>
      </c>
      <c r="AT9" s="38">
        <f t="shared" si="37"/>
        <v>0</v>
      </c>
      <c r="AU9" s="38">
        <f t="shared" si="38"/>
        <v>0</v>
      </c>
      <c r="AV9" s="38">
        <f t="shared" si="39"/>
        <v>1.95</v>
      </c>
      <c r="AW9" s="40">
        <f t="shared" si="40"/>
        <v>0.1333</v>
      </c>
      <c r="AX9" s="36">
        <v>2.25</v>
      </c>
      <c r="AY9" s="55">
        <v>4.99</v>
      </c>
      <c r="AZ9" s="40">
        <f t="shared" si="41"/>
        <v>1</v>
      </c>
      <c r="BA9" s="36">
        <v>2.25</v>
      </c>
      <c r="BB9" s="51">
        <v>10912</v>
      </c>
      <c r="BC9" s="38">
        <f t="shared" si="42"/>
        <v>21278.400000000001</v>
      </c>
      <c r="BD9" s="38">
        <f t="shared" si="43"/>
        <v>24552</v>
      </c>
      <c r="BE9" s="56">
        <v>0</v>
      </c>
      <c r="BF9" s="38">
        <f t="shared" si="44"/>
        <v>0</v>
      </c>
      <c r="BG9" s="38">
        <f t="shared" si="45"/>
        <v>2455.1999999999998</v>
      </c>
      <c r="BH9" s="38">
        <f t="shared" si="46"/>
        <v>54450.879999999997</v>
      </c>
    </row>
    <row r="10" spans="1:60" x14ac:dyDescent="0.25">
      <c r="A10" s="29">
        <v>9</v>
      </c>
      <c r="B10" s="30"/>
      <c r="C10" s="30"/>
      <c r="D10" s="1" t="s">
        <v>4</v>
      </c>
      <c r="E10" s="1"/>
      <c r="F10" s="1" t="s">
        <v>43</v>
      </c>
      <c r="G10" s="30"/>
      <c r="H10" s="50" t="s">
        <v>83</v>
      </c>
      <c r="I10" s="50" t="s">
        <v>83</v>
      </c>
      <c r="J10" s="53" t="s">
        <v>69</v>
      </c>
      <c r="K10" s="53" t="s">
        <v>69</v>
      </c>
      <c r="L10" s="62" t="s">
        <v>91</v>
      </c>
      <c r="M10" s="66" t="s">
        <v>88</v>
      </c>
      <c r="N10" s="1">
        <v>707407</v>
      </c>
      <c r="O10" s="30">
        <v>716547</v>
      </c>
      <c r="P10" s="50" t="s">
        <v>100</v>
      </c>
      <c r="Q10" s="30"/>
      <c r="R10" s="1" t="s">
        <v>7</v>
      </c>
      <c r="S10" s="31">
        <v>28</v>
      </c>
      <c r="T10" s="1" t="s">
        <v>3</v>
      </c>
      <c r="U10" s="47">
        <v>23</v>
      </c>
      <c r="V10" s="47">
        <v>32</v>
      </c>
      <c r="W10" s="47">
        <v>38</v>
      </c>
      <c r="X10" s="41">
        <v>5.3</v>
      </c>
      <c r="Y10" s="8">
        <v>1</v>
      </c>
      <c r="Z10" s="58">
        <f>IF(U10="","",U10*V10*W10/1000000)</f>
        <v>2.8000000000000001E-2</v>
      </c>
      <c r="AA10" s="41">
        <v>65</v>
      </c>
      <c r="AB10" s="37">
        <f t="shared" ref="AB10" si="47">IF(AA10="","",AA10/Z10)</f>
        <v>2321</v>
      </c>
      <c r="AC10" s="42">
        <v>3300</v>
      </c>
      <c r="AD10" s="38">
        <f t="shared" ref="AD10" si="48">IF(ISERROR(AC10/AB10/Y10),"",AC10/AB10/Y10)</f>
        <v>1.42</v>
      </c>
      <c r="AE10" s="52" t="s">
        <v>44</v>
      </c>
      <c r="AF10" s="43">
        <v>0.28100000000000003</v>
      </c>
      <c r="AG10" s="38">
        <f>IF(ISERROR(AX10*AF10),"",AX10*AF10)</f>
        <v>9.84</v>
      </c>
      <c r="AH10" s="38">
        <f>IF(ISERROR(S10),"",S10)</f>
        <v>28</v>
      </c>
      <c r="AI10" s="39">
        <v>0</v>
      </c>
      <c r="AJ10" s="38">
        <f>IF(ISERROR(AX10*AI10),"",AX10*AI10)</f>
        <v>0</v>
      </c>
      <c r="AK10" s="39">
        <v>0</v>
      </c>
      <c r="AL10" s="38">
        <f>IF(ISERROR(AX10*AK10),"",AX10*AK10)</f>
        <v>0</v>
      </c>
      <c r="AM10" s="39">
        <v>0</v>
      </c>
      <c r="AN10" s="32">
        <f>IF(ISERROR(AX10*AM10),"",AX10*AM10)</f>
        <v>0</v>
      </c>
      <c r="AO10" s="54">
        <v>0</v>
      </c>
      <c r="AP10" s="39">
        <v>0</v>
      </c>
      <c r="AQ10" s="38">
        <f>IF(ISERROR(AX10*AP10),"",AX10*AP10)</f>
        <v>0</v>
      </c>
      <c r="AR10" s="54">
        <v>0</v>
      </c>
      <c r="AS10" s="39">
        <v>0</v>
      </c>
      <c r="AT10" s="32">
        <f>IF(ISERROR(AX10*AS10),"",AX10*AS10)</f>
        <v>0</v>
      </c>
      <c r="AU10" s="38">
        <f>IF(ISERROR(AJ10+AL10+AN10+AQ10+AT10),"",AJ10+AL10+AN10+AQ10+AT10)</f>
        <v>0</v>
      </c>
      <c r="AV10" s="38">
        <f>IF(ISERROR(AH10+AU10),"",AH10+AU10)</f>
        <v>28</v>
      </c>
      <c r="AW10" s="33">
        <f t="shared" si="40"/>
        <v>0.2</v>
      </c>
      <c r="AX10" s="9">
        <v>35</v>
      </c>
      <c r="AY10" s="55">
        <v>4.99</v>
      </c>
      <c r="AZ10" s="40">
        <f t="shared" ref="AZ10" si="49">IF(ISERROR((AY10-BE10)/AY10),"",(AY10-BE10)/AY10)</f>
        <v>1</v>
      </c>
      <c r="BA10" s="9">
        <v>35</v>
      </c>
      <c r="BB10" s="8">
        <f>SUM(BB2:BB9)/18</f>
        <v>5456</v>
      </c>
      <c r="BC10" s="38">
        <f t="shared" ref="BC10" si="50">IF(ISERROR(AV10*BB10),"",AV10*BB10)</f>
        <v>152768</v>
      </c>
      <c r="BD10" s="38">
        <f t="shared" ref="BD10" si="51">IF(ISERROR(AX10*BB10),"",AX10*BB10)</f>
        <v>190960</v>
      </c>
      <c r="BE10" s="56">
        <v>0</v>
      </c>
      <c r="BF10" s="38">
        <f>IF(ISERROR(BB10*BE10),"",BB10*BE10)</f>
        <v>0</v>
      </c>
      <c r="BG10" s="38">
        <f>IF(ISERROR(AX10*BB10*0.1),"",AX10*BB10*0.1)</f>
        <v>19096</v>
      </c>
      <c r="BH10" s="38">
        <f>IF(ISERROR(AY10*BB10),"",AY10*BB10)</f>
        <v>27225.439999999999</v>
      </c>
    </row>
  </sheetData>
  <sheetProtection insertRows="0" deleteRows="0" sort="0"/>
  <protectedRanges>
    <protectedRange sqref="U11:AX204 A11:J204 L11:N204 Z2:AB10 AZ2:AZ10 AG2:AW10 AD2:AD10 BB10 Y10 A2:N10 P2:T204" name="Range1"/>
    <protectedRange sqref="U2:X10" name="Range1_2"/>
    <protectedRange sqref="AC2:AC10" name="Range1_3"/>
    <protectedRange sqref="AE2:AF10" name="Range1_4"/>
    <protectedRange sqref="AY2:AY10" name="Range1_5"/>
    <protectedRange sqref="BB2:BB9" name="Range1_6"/>
    <protectedRange sqref="K11:K254" name="Range1_1"/>
    <protectedRange sqref="O2:O249" name="Range1_3_1"/>
    <protectedRange sqref="BA10:BA249" name="Range1_4_1"/>
  </protectedRanges>
  <phoneticPr fontId="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DF1C240-44CA-4102-8E28-B9D86EBE8B04}">
          <x14:formula1>
            <xm:f>#REF!</xm:f>
          </x14:formula1>
          <xm:sqref>D2:D10</xm:sqref>
        </x14:dataValidation>
        <x14:dataValidation type="list" allowBlank="1" showInputMessage="1" showErrorMessage="1" xr:uid="{BEE83D72-3E60-4F9D-A253-C023ADDC3EB0}">
          <x14:formula1>
            <xm:f>#REF!</xm:f>
          </x14:formula1>
          <xm:sqref>E2:E10</xm:sqref>
        </x14:dataValidation>
        <x14:dataValidation type="list" allowBlank="1" showInputMessage="1" showErrorMessage="1" xr:uid="{3ED21AB0-7452-4348-8463-3FB76F0EB169}">
          <x14:formula1>
            <xm:f>#REF!</xm:f>
          </x14:formula1>
          <xm:sqref>F2:F10</xm:sqref>
        </x14:dataValidation>
        <x14:dataValidation type="list" allowBlank="1" showInputMessage="1" showErrorMessage="1" xr:uid="{0DA2C77D-F313-478C-B6EE-C5B9103FCA45}">
          <x14:formula1>
            <xm:f>#REF!</xm:f>
          </x14:formula1>
          <xm:sqref>R2:R10</xm:sqref>
        </x14:dataValidation>
        <x14:dataValidation type="list" allowBlank="1" showInputMessage="1" showErrorMessage="1" xr:uid="{6530D7F5-C8D9-4AF6-9493-66E0D7B2FD4B}">
          <x14:formula1>
            <xm:f>#REF!</xm:f>
          </x14:formula1>
          <xm:sqref>T2:T10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2025-09-17T01:09:06Z</dcterms:modified>
</cp:coreProperties>
</file>