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91E134E-B47E-43A0-B16D-CECDECE82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" i="5" l="1"/>
  <c r="AW4" i="5" s="1"/>
  <c r="AX5" i="5"/>
  <c r="AW5" i="5" s="1"/>
  <c r="S4" i="5"/>
  <c r="T4" i="5" s="1"/>
  <c r="S3" i="5"/>
  <c r="T3" i="5" s="1"/>
  <c r="S2" i="5"/>
  <c r="T2" i="5" s="1"/>
  <c r="AS5" i="5" l="1"/>
  <c r="AB5" i="5"/>
  <c r="AC5" i="5" s="1"/>
  <c r="AE5" i="5" s="1"/>
  <c r="S5" i="5"/>
  <c r="T5" i="5" s="1"/>
  <c r="AH5" i="5" s="1"/>
  <c r="AH4" i="5"/>
  <c r="AB4" i="5"/>
  <c r="AC4" i="5" s="1"/>
  <c r="AE4" i="5" s="1"/>
  <c r="AX3" i="5"/>
  <c r="AH3" i="5"/>
  <c r="AB3" i="5"/>
  <c r="AC3" i="5" s="1"/>
  <c r="AE3" i="5" s="1"/>
  <c r="AX2" i="5"/>
  <c r="AH2" i="5"/>
  <c r="AB2" i="5"/>
  <c r="AC2" i="5" s="1"/>
  <c r="AE2" i="5" s="1"/>
  <c r="AI2" i="5" l="1"/>
  <c r="AI5" i="5"/>
  <c r="AI4" i="5"/>
  <c r="AO5" i="5"/>
  <c r="AP5" i="5"/>
  <c r="AI3" i="5"/>
  <c r="AW3" i="5"/>
  <c r="AP3" i="5" s="1"/>
  <c r="AW2" i="5"/>
  <c r="AP2" i="5" s="1"/>
  <c r="AM5" i="5"/>
  <c r="AK5" i="5"/>
  <c r="AT5" i="5" l="1"/>
  <c r="AU5" i="5" s="1"/>
  <c r="AV5" i="5" s="1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<sst xmlns="http://schemas.openxmlformats.org/spreadsheetml/2006/main" count="97" uniqueCount="67">
  <si>
    <t>Brand</t>
  </si>
  <si>
    <t>Package Type</t>
  </si>
  <si>
    <t>Licensor</t>
  </si>
  <si>
    <t xml:space="preserve">Intelligent Design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</si>
  <si>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</si>
  <si>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</si>
  <si>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</si>
  <si>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</si>
  <si>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</si>
  <si>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</si>
  <si>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</si>
  <si>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</si>
  <si>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</si>
  <si>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</si>
  <si>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</si>
  <si>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</si>
  <si>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</si>
  <si>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</si>
  <si>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</si>
  <si>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</si>
  <si>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</si>
  <si>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</si>
  <si>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</si>
  <si>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</si>
  <si>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</si>
  <si>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</si>
  <si>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</si>
  <si>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</si>
  <si>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</si>
  <si>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</si>
  <si>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</si>
  <si>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</si>
  <si>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</si>
  <si>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</si>
  <si>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</si>
  <si>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</si>
  <si>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</si>
  <si>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</si>
  <si>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</si>
  <si>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</si>
  <si>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</si>
  <si>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</si>
  <si>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</si>
  <si>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</si>
  <si>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</si>
  <si>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</si>
  <si>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</si>
  <si>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</si>
  <si>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</si>
  <si>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</si>
  <si>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</si>
  <si>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</si>
  <si>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</si>
  <si>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COMFORTER (SET)</t>
  </si>
  <si>
    <t>Material-Short</t>
  </si>
  <si>
    <t>Gwen</t>
  </si>
  <si>
    <t>100% Polyester Comforter</t>
  </si>
  <si>
    <t>Polyester Print Comforter Set</t>
  </si>
  <si>
    <t xml:space="preserve">FACE 100% polyester 85gsm microfiber print. BACK 85gsm microfiber solid. Anti-microbial treatment. Sham overlap opening at back. 200gsm poly fill. Shaped Pillow: Polyester shelly with embroidery, poly fill. </t>
  </si>
  <si>
    <t>Twin/Twin XL: 
1 Comforter 68"W x 90"L
1 Standard Sham 20"W x 26"L + 1"D
1 Throw Pillow 12"W x 13"L</t>
  </si>
  <si>
    <t>Full/Queen: 
1 Comforter 90"W x 90"L
2 Standard Shams 20"W x 26"L + 1"D (2)
1 Throw Pillow 12"W x 13"L</t>
  </si>
  <si>
    <t>Blush</t>
  </si>
  <si>
    <t>Navy</t>
  </si>
  <si>
    <t>9404.40.9022</t>
  </si>
  <si>
    <t>Polyester Microfiber</t>
  </si>
  <si>
    <t>99TH0795P3</t>
    <phoneticPr fontId="7" type="noConversion"/>
  </si>
  <si>
    <t>99TH0795P3-E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</si>
</sst>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0" borderId="1" xfId="4" applyFont="1" applyBorder="1" applyAlignment="1">
      <alignment wrapText="1"/>
    </xf>
    <xf numFmtId="178" fontId="6" fillId="0" borderId="1" xfId="4" applyNumberFormat="1" applyFont="1" applyBorder="1" applyAlignment="1">
      <alignment wrapText="1"/>
    </xf>
    <xf numFmtId="2" fontId="6" fillId="0" borderId="1" xfId="4" applyNumberFormat="1" applyFont="1" applyBorder="1" applyAlignment="1">
      <alignment wrapText="1"/>
    </xf>
    <xf numFmtId="177" fontId="6" fillId="2" borderId="1" xfId="5" applyNumberFormat="1" applyFont="1" applyFill="1" applyBorder="1" applyAlignment="1">
      <alignment wrapText="1"/>
    </xf>
    <xf numFmtId="177" fontId="6" fillId="0" borderId="2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80" fontId="6" fillId="2" borderId="1" xfId="4" applyNumberFormat="1" applyFont="1" applyFill="1" applyBorder="1" applyAlignment="1">
      <alignment wrapText="1"/>
    </xf>
    <xf numFmtId="1" fontId="6" fillId="2" borderId="1" xfId="4" applyNumberFormat="1" applyFont="1" applyFill="1" applyBorder="1" applyAlignment="1">
      <alignment wrapText="1"/>
    </xf>
    <xf numFmtId="177" fontId="6" fillId="2" borderId="1" xfId="4" applyNumberFormat="1" applyFont="1" applyFill="1" applyBorder="1" applyAlignment="1">
      <alignment wrapText="1"/>
    </xf>
    <xf numFmtId="10" fontId="6" fillId="0" borderId="1" xfId="4" applyNumberFormat="1" applyFont="1" applyBorder="1" applyAlignment="1">
      <alignment wrapText="1"/>
    </xf>
    <xf numFmtId="10" fontId="6" fillId="2" borderId="1" xfId="6" applyNumberFormat="1" applyFont="1" applyFill="1" applyBorder="1" applyAlignment="1">
      <alignment wrapText="1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vertical="center" wrapText="1"/>
    </xf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workbookViewId="0">
      <selection activeCell="C8" sqref="C8"/>
    </sheetView>
  </sheetViews>
  <sheetFormatPr defaultColWidth="9.28515625" defaultRowHeight="15"/>
  <cols>
    <col min="1" max="1" width="10.28515625" style="1" customWidth="1"/>
    <col min="2" max="2" width="17" style="2" customWidth="1"/>
    <col min="3" max="3" width="20.85546875" style="2" customWidth="1"/>
    <col min="4" max="4" width="10.42578125" style="2" customWidth="1"/>
    <col min="5" max="5" width="10.85546875" style="2" customWidth="1"/>
    <col min="6" max="6" width="11.28515625" style="2" customWidth="1"/>
    <col min="7" max="7" width="9.28515625" style="2" customWidth="1"/>
    <col min="8" max="8" width="14" style="2" customWidth="1"/>
    <col min="9" max="9" width="11.140625" style="2" customWidth="1"/>
    <col min="10" max="10" width="28.28515625" style="2" customWidth="1"/>
    <col min="11" max="11" width="13.28515625" style="2" bestFit="1" customWidth="1"/>
    <col min="12" max="12" width="23.28515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28" bestFit="1" customWidth="1"/>
    <col min="24" max="24" width="12.5703125" style="28" bestFit="1" customWidth="1"/>
    <col min="25" max="25" width="10.28515625" style="28" bestFit="1" customWidth="1"/>
    <col min="26" max="26" width="12.7109375" style="4" customWidth="1"/>
    <col min="27" max="27" width="9.28515625" style="6" customWidth="1"/>
    <col min="28" max="28" width="13" style="30" customWidth="1"/>
    <col min="29" max="29" width="14.140625" style="6" customWidth="1"/>
    <col min="30" max="30" width="13.85546875" style="2" customWidth="1"/>
    <col min="31" max="31" width="13.7109375" style="5" customWidth="1"/>
    <col min="32" max="32" width="11.85546875" style="2" bestFit="1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8.42578125" style="7" customWidth="1"/>
    <col min="39" max="39" width="12" style="5" customWidth="1"/>
    <col min="40" max="40" width="11.7109375" style="7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7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7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7" customWidth="1"/>
    <col min="53" max="53" width="12.28515625" style="6" customWidth="1"/>
    <col min="54" max="54" width="20" style="2" customWidth="1"/>
    <col min="55" max="55" width="9.28515625" style="2" customWidth="1"/>
    <col min="56" max="16384" width="9.28515625" style="2"/>
  </cols>
  <sheetData>
    <row r="1" spans="1:53" ht="63.4" customHeight="1">
      <c r="A1" s="8" t="s">
        <v>4</v>
      </c>
      <c r="B1" s="8" t="s">
        <v>5</v>
      </c>
      <c r="C1" s="26" t="s">
        <v>6</v>
      </c>
      <c r="D1" s="27" t="s">
        <v>0</v>
      </c>
      <c r="E1" s="27" t="s">
        <v>2</v>
      </c>
      <c r="F1" s="10" t="s">
        <v>50</v>
      </c>
      <c r="G1" s="26" t="s">
        <v>7</v>
      </c>
      <c r="H1" s="9" t="s">
        <v>8</v>
      </c>
      <c r="I1" s="9" t="s">
        <v>51</v>
      </c>
      <c r="J1" s="9" t="s">
        <v>9</v>
      </c>
      <c r="K1" s="9" t="s">
        <v>54</v>
      </c>
      <c r="L1" s="9" t="s">
        <v>10</v>
      </c>
      <c r="M1" s="9" t="s">
        <v>11</v>
      </c>
      <c r="N1" s="26" t="s">
        <v>12</v>
      </c>
      <c r="O1" s="26" t="s">
        <v>13</v>
      </c>
      <c r="P1" s="9" t="s">
        <v>52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</v>
      </c>
      <c r="W1" s="29" t="s">
        <v>19</v>
      </c>
      <c r="X1" s="29" t="s">
        <v>20</v>
      </c>
      <c r="Y1" s="29" t="s">
        <v>21</v>
      </c>
      <c r="Z1" s="17" t="s">
        <v>22</v>
      </c>
      <c r="AA1" s="18" t="s">
        <v>23</v>
      </c>
      <c r="AB1" s="31" t="s">
        <v>24</v>
      </c>
      <c r="AC1" s="19" t="s">
        <v>25</v>
      </c>
      <c r="AD1" s="8" t="s">
        <v>26</v>
      </c>
      <c r="AE1" s="20" t="s">
        <v>27</v>
      </c>
      <c r="AF1" s="8" t="s">
        <v>28</v>
      </c>
      <c r="AG1" s="21" t="s">
        <v>29</v>
      </c>
      <c r="AH1" s="20" t="s">
        <v>30</v>
      </c>
      <c r="AI1" s="20" t="s">
        <v>31</v>
      </c>
      <c r="AJ1" s="21" t="s">
        <v>32</v>
      </c>
      <c r="AK1" s="20" t="s">
        <v>33</v>
      </c>
      <c r="AL1" s="21" t="s">
        <v>34</v>
      </c>
      <c r="AM1" s="20" t="s">
        <v>35</v>
      </c>
      <c r="AN1" s="21" t="s">
        <v>36</v>
      </c>
      <c r="AO1" s="20" t="s">
        <v>37</v>
      </c>
      <c r="AP1" s="20" t="s">
        <v>38</v>
      </c>
      <c r="AQ1" s="16" t="s">
        <v>39</v>
      </c>
      <c r="AR1" s="21" t="s">
        <v>40</v>
      </c>
      <c r="AS1" s="20" t="s">
        <v>41</v>
      </c>
      <c r="AT1" s="20" t="s">
        <v>42</v>
      </c>
      <c r="AU1" s="22" t="s">
        <v>43</v>
      </c>
      <c r="AV1" s="23" t="s">
        <v>44</v>
      </c>
      <c r="AW1" s="22" t="s">
        <v>45</v>
      </c>
      <c r="AX1" s="22" t="s">
        <v>46</v>
      </c>
      <c r="AY1" s="24" t="s">
        <v>47</v>
      </c>
      <c r="AZ1" s="25" t="s">
        <v>48</v>
      </c>
      <c r="BA1" s="18" t="s">
        <v>49</v>
      </c>
    </row>
    <row r="2" spans="1:53" s="46" customFormat="1" ht="47.45" customHeight="1">
      <c r="A2" s="32">
        <v>1</v>
      </c>
      <c r="B2" s="33"/>
      <c r="C2" s="47" t="s">
        <v>66</v>
      </c>
      <c r="D2" s="33" t="s">
        <v>3</v>
      </c>
      <c r="E2" s="33"/>
      <c r="F2" s="33" t="s">
        <v>53</v>
      </c>
      <c r="G2" s="33" t="s">
        <v>55</v>
      </c>
      <c r="H2" s="33" t="s">
        <v>57</v>
      </c>
      <c r="I2" s="33" t="s">
        <v>56</v>
      </c>
      <c r="J2" s="33" t="s">
        <v>58</v>
      </c>
      <c r="K2" s="33" t="s">
        <v>64</v>
      </c>
      <c r="L2" s="33" t="s">
        <v>59</v>
      </c>
      <c r="M2" s="33" t="s">
        <v>61</v>
      </c>
      <c r="N2" s="33"/>
      <c r="O2" s="33"/>
      <c r="P2" s="33"/>
      <c r="Q2" s="34">
        <v>65.5</v>
      </c>
      <c r="R2" s="35">
        <v>8.1</v>
      </c>
      <c r="S2" s="36">
        <f>IF(ISERROR(Q2/R2),"",Q2/R2)</f>
        <v>8.09</v>
      </c>
      <c r="T2" s="37">
        <f>S2</f>
        <v>8.09</v>
      </c>
      <c r="U2" s="38"/>
      <c r="V2" s="33"/>
      <c r="W2" s="39">
        <v>44</v>
      </c>
      <c r="X2" s="39">
        <v>33</v>
      </c>
      <c r="Y2" s="39">
        <v>14.5</v>
      </c>
      <c r="Z2" s="35">
        <v>2</v>
      </c>
      <c r="AA2" s="40">
        <v>1</v>
      </c>
      <c r="AB2" s="41">
        <f>IF(W2="","",W2*X2*Y2/1000000)</f>
        <v>2.1000000000000001E-2</v>
      </c>
      <c r="AC2" s="42">
        <f>IF(AA2="","",65/AB2*AA2)</f>
        <v>3095</v>
      </c>
      <c r="AD2" s="33">
        <v>3700</v>
      </c>
      <c r="AE2" s="43">
        <f>IF(ISERROR(AD2/AC2),"",AD2/AC2)</f>
        <v>1.2</v>
      </c>
      <c r="AF2" s="33" t="s">
        <v>63</v>
      </c>
      <c r="AG2" s="44">
        <v>0.42799999999999999</v>
      </c>
      <c r="AH2" s="43">
        <f>IF(ISERROR(T2*AG2),"",T2*AG2)</f>
        <v>3.46</v>
      </c>
      <c r="AI2" s="43">
        <f>IF(ISERROR(T2+AE2+AH2),"",T2+AE2+AH2)</f>
        <v>12.75</v>
      </c>
      <c r="AJ2" s="44">
        <v>0.06</v>
      </c>
      <c r="AK2" s="43">
        <f>IF(ISERROR(AW2*AJ2),"",AW2*AJ2)</f>
        <v>1.57</v>
      </c>
      <c r="AL2" s="44">
        <v>0.1</v>
      </c>
      <c r="AM2" s="43">
        <f>IF(ISERROR(AW2*AL2),"",AW2*AL2)</f>
        <v>2.62</v>
      </c>
      <c r="AN2" s="44">
        <v>0.1</v>
      </c>
      <c r="AO2" s="43">
        <f>IF(ISERROR(AW2*AN2),"",AW2*AN2)</f>
        <v>2.62</v>
      </c>
      <c r="AP2" s="43">
        <f>IF((AX2-AW2)&lt;2.5,2.5-(AX2-AW2),0)</f>
        <v>1.19</v>
      </c>
      <c r="AQ2" s="33"/>
      <c r="AR2" s="44"/>
      <c r="AS2" s="43">
        <f>IF(ISERROR(AW2*AR2),"",AW2*AR2)</f>
        <v>0</v>
      </c>
      <c r="AT2" s="43">
        <f>IF(ISERROR(AK2+AM2+AO2+AP2+AS2),"",AK2+AM2+AO2+AP2+AS2)</f>
        <v>8</v>
      </c>
      <c r="AU2" s="43">
        <f>IF(ISERROR(AI2+AT2),"",AI2+AT2)</f>
        <v>20.75</v>
      </c>
      <c r="AV2" s="45">
        <f>IF(ISERROR((AW2-AU2)/AW2),"",(AW2-AU2)/AW2)</f>
        <v>0.2074</v>
      </c>
      <c r="AW2" s="43">
        <f>IF(AX2="","",AX2/1.05)</f>
        <v>26.18</v>
      </c>
      <c r="AX2" s="43">
        <f>IF(ISERROR(AY2*(1-AZ2)),"",AY2*(1-AZ2))</f>
        <v>27.49</v>
      </c>
      <c r="AY2" s="38">
        <v>54</v>
      </c>
      <c r="AZ2" s="44">
        <v>0.49099999999999999</v>
      </c>
      <c r="BA2" s="40"/>
    </row>
    <row r="3" spans="1:53" s="46" customFormat="1" ht="47.45" customHeight="1">
      <c r="A3" s="32">
        <v>2</v>
      </c>
      <c r="B3" s="33"/>
      <c r="C3" s="47" t="s">
        <v>66</v>
      </c>
      <c r="D3" s="33" t="s">
        <v>3</v>
      </c>
      <c r="E3" s="33"/>
      <c r="F3" s="33" t="s">
        <v>53</v>
      </c>
      <c r="G3" s="33" t="s">
        <v>55</v>
      </c>
      <c r="H3" s="33" t="s">
        <v>57</v>
      </c>
      <c r="I3" s="33" t="s">
        <v>56</v>
      </c>
      <c r="J3" s="33" t="s">
        <v>58</v>
      </c>
      <c r="K3" s="33" t="s">
        <v>64</v>
      </c>
      <c r="L3" s="33" t="s">
        <v>60</v>
      </c>
      <c r="M3" s="33" t="s">
        <v>61</v>
      </c>
      <c r="N3" s="33"/>
      <c r="O3" s="33"/>
      <c r="P3" s="33"/>
      <c r="Q3" s="34">
        <v>80.400000000000006</v>
      </c>
      <c r="R3" s="35">
        <v>8.1</v>
      </c>
      <c r="S3" s="36">
        <f>IF(ISERROR(Q3/R3),"",Q3/R3)</f>
        <v>9.93</v>
      </c>
      <c r="T3" s="37">
        <f t="shared" ref="T3:T5" si="0">S3</f>
        <v>9.93</v>
      </c>
      <c r="U3" s="38"/>
      <c r="V3" s="33"/>
      <c r="W3" s="39">
        <v>44</v>
      </c>
      <c r="X3" s="39">
        <v>33</v>
      </c>
      <c r="Y3" s="39">
        <v>18</v>
      </c>
      <c r="Z3" s="35">
        <v>2</v>
      </c>
      <c r="AA3" s="40">
        <v>1</v>
      </c>
      <c r="AB3" s="41">
        <f t="shared" ref="AB3:AB5" si="1">IF(W3="","",W3*X3*Y3/1000000)</f>
        <v>2.5999999999999999E-2</v>
      </c>
      <c r="AC3" s="42">
        <f t="shared" ref="AC3:AC5" si="2">IF(AA3="","",65/AB3*AA3)</f>
        <v>2500</v>
      </c>
      <c r="AD3" s="33">
        <v>3700</v>
      </c>
      <c r="AE3" s="43">
        <f t="shared" ref="AE3:AE5" si="3">IF(ISERROR(AD3/AC3),"",AD3/AC3)</f>
        <v>1.48</v>
      </c>
      <c r="AF3" s="33" t="s">
        <v>63</v>
      </c>
      <c r="AG3" s="44">
        <v>0.42799999999999999</v>
      </c>
      <c r="AH3" s="43">
        <f t="shared" ref="AH3:AH5" si="4">IF(ISERROR(T3*AG3),"",T3*AG3)</f>
        <v>4.25</v>
      </c>
      <c r="AI3" s="43">
        <f t="shared" ref="AI3:AI5" si="5">IF(ISERROR(T3+AE3+AH3),"",T3+AE3+AH3)</f>
        <v>15.66</v>
      </c>
      <c r="AJ3" s="44">
        <v>0.06</v>
      </c>
      <c r="AK3" s="43">
        <f t="shared" ref="AK3:AK5" si="6">IF(ISERROR(AW3*AJ3),"",AW3*AJ3)</f>
        <v>1.89</v>
      </c>
      <c r="AL3" s="44">
        <v>0.1</v>
      </c>
      <c r="AM3" s="43">
        <f t="shared" ref="AM3:AM5" si="7">IF(ISERROR(AW3*AL3),"",AW3*AL3)</f>
        <v>3.15</v>
      </c>
      <c r="AN3" s="44">
        <v>0.1</v>
      </c>
      <c r="AO3" s="43">
        <f t="shared" ref="AO3:AO5" si="8">IF(ISERROR(AW3*AN3),"",AW3*AN3)</f>
        <v>3.15</v>
      </c>
      <c r="AP3" s="43">
        <f t="shared" ref="AP3:AP5" si="9">IF((AX3-AW3)&lt;2.5,2.5-(AX3-AW3),0)</f>
        <v>0.92</v>
      </c>
      <c r="AQ3" s="33"/>
      <c r="AR3" s="44"/>
      <c r="AS3" s="43">
        <f t="shared" ref="AS3:AS5" si="10">IF(ISERROR(AW3*AR3),"",AW3*AR3)</f>
        <v>0</v>
      </c>
      <c r="AT3" s="43">
        <f t="shared" ref="AT3:AT5" si="11">IF(ISERROR(AK3+AM3+AO3+AP3+AS3),"",AK3+AM3+AO3+AP3+AS3)</f>
        <v>9.11</v>
      </c>
      <c r="AU3" s="43">
        <f t="shared" ref="AU3:AU5" si="12">IF(ISERROR(AI3+AT3),"",AI3+AT3)</f>
        <v>24.77</v>
      </c>
      <c r="AV3" s="45">
        <f t="shared" ref="AV3:AV5" si="13">IF(ISERROR((AW3-AU3)/AW3),"",(AW3-AU3)/AW3)</f>
        <v>0.21410000000000001</v>
      </c>
      <c r="AW3" s="43">
        <f t="shared" ref="AW3:AW5" si="14">IF(AX3="","",AX3/1.05)</f>
        <v>31.52</v>
      </c>
      <c r="AX3" s="43">
        <f t="shared" ref="AX3:AX5" si="15">IF(ISERROR(AY3*(1-AZ3)),"",AY3*(1-AZ3))</f>
        <v>33.1</v>
      </c>
      <c r="AY3" s="38">
        <v>64</v>
      </c>
      <c r="AZ3" s="44">
        <v>0.48280000000000001</v>
      </c>
      <c r="BA3" s="40"/>
    </row>
    <row r="4" spans="1:53" s="46" customFormat="1" ht="47.45" customHeight="1">
      <c r="A4" s="32">
        <v>3</v>
      </c>
      <c r="B4" s="33"/>
      <c r="C4" s="47" t="s">
        <v>65</v>
      </c>
      <c r="D4" s="33" t="s">
        <v>3</v>
      </c>
      <c r="E4" s="33"/>
      <c r="F4" s="33" t="s">
        <v>53</v>
      </c>
      <c r="G4" s="33" t="s">
        <v>55</v>
      </c>
      <c r="H4" s="33" t="s">
        <v>57</v>
      </c>
      <c r="I4" s="33" t="s">
        <v>56</v>
      </c>
      <c r="J4" s="33" t="s">
        <v>58</v>
      </c>
      <c r="K4" s="33" t="s">
        <v>64</v>
      </c>
      <c r="L4" s="33" t="s">
        <v>59</v>
      </c>
      <c r="M4" s="33" t="s">
        <v>62</v>
      </c>
      <c r="N4" s="33"/>
      <c r="O4" s="33"/>
      <c r="P4" s="33"/>
      <c r="Q4" s="34">
        <v>65.5</v>
      </c>
      <c r="R4" s="35">
        <v>8.1</v>
      </c>
      <c r="S4" s="36">
        <f>IF(ISERROR(Q4/R4),"",Q4/R4)</f>
        <v>8.09</v>
      </c>
      <c r="T4" s="37">
        <f t="shared" si="0"/>
        <v>8.09</v>
      </c>
      <c r="U4" s="38"/>
      <c r="V4" s="33"/>
      <c r="W4" s="39">
        <v>44</v>
      </c>
      <c r="X4" s="39">
        <v>33</v>
      </c>
      <c r="Y4" s="39">
        <v>14.5</v>
      </c>
      <c r="Z4" s="35">
        <v>2</v>
      </c>
      <c r="AA4" s="40">
        <v>1</v>
      </c>
      <c r="AB4" s="41">
        <f t="shared" si="1"/>
        <v>2.1000000000000001E-2</v>
      </c>
      <c r="AC4" s="42">
        <f t="shared" si="2"/>
        <v>3095</v>
      </c>
      <c r="AD4" s="33">
        <v>3700</v>
      </c>
      <c r="AE4" s="43">
        <f t="shared" si="3"/>
        <v>1.2</v>
      </c>
      <c r="AF4" s="33" t="s">
        <v>63</v>
      </c>
      <c r="AG4" s="44">
        <v>0.42799999999999999</v>
      </c>
      <c r="AH4" s="43">
        <f t="shared" si="4"/>
        <v>3.46</v>
      </c>
      <c r="AI4" s="43">
        <f t="shared" si="5"/>
        <v>12.75</v>
      </c>
      <c r="AJ4" s="44">
        <v>0.06</v>
      </c>
      <c r="AK4" s="43">
        <f t="shared" si="6"/>
        <v>1.57</v>
      </c>
      <c r="AL4" s="44">
        <v>0.1</v>
      </c>
      <c r="AM4" s="43">
        <f t="shared" si="7"/>
        <v>2.62</v>
      </c>
      <c r="AN4" s="44">
        <v>0.1</v>
      </c>
      <c r="AO4" s="43">
        <f t="shared" si="8"/>
        <v>2.62</v>
      </c>
      <c r="AP4" s="43">
        <f t="shared" si="9"/>
        <v>1.19</v>
      </c>
      <c r="AQ4" s="33"/>
      <c r="AR4" s="44"/>
      <c r="AS4" s="43">
        <f t="shared" si="10"/>
        <v>0</v>
      </c>
      <c r="AT4" s="43">
        <f t="shared" si="11"/>
        <v>8</v>
      </c>
      <c r="AU4" s="43">
        <f t="shared" si="12"/>
        <v>20.75</v>
      </c>
      <c r="AV4" s="45">
        <f t="shared" si="13"/>
        <v>0.2074</v>
      </c>
      <c r="AW4" s="43">
        <f t="shared" si="14"/>
        <v>26.18</v>
      </c>
      <c r="AX4" s="43">
        <f t="shared" si="15"/>
        <v>27.49</v>
      </c>
      <c r="AY4" s="38">
        <v>54</v>
      </c>
      <c r="AZ4" s="44">
        <v>0.49099999999999999</v>
      </c>
      <c r="BA4" s="40"/>
    </row>
    <row r="5" spans="1:53" s="46" customFormat="1" ht="47.45" customHeight="1">
      <c r="A5" s="32">
        <v>4</v>
      </c>
      <c r="B5" s="33"/>
      <c r="C5" s="47" t="s">
        <v>65</v>
      </c>
      <c r="D5" s="33" t="s">
        <v>3</v>
      </c>
      <c r="E5" s="33"/>
      <c r="F5" s="33" t="s">
        <v>53</v>
      </c>
      <c r="G5" s="33" t="s">
        <v>55</v>
      </c>
      <c r="H5" s="33" t="s">
        <v>57</v>
      </c>
      <c r="I5" s="33" t="s">
        <v>56</v>
      </c>
      <c r="J5" s="33" t="s">
        <v>58</v>
      </c>
      <c r="K5" s="33" t="s">
        <v>64</v>
      </c>
      <c r="L5" s="33" t="s">
        <v>60</v>
      </c>
      <c r="M5" s="33" t="s">
        <v>62</v>
      </c>
      <c r="N5" s="33"/>
      <c r="O5" s="33"/>
      <c r="P5" s="33"/>
      <c r="Q5" s="34">
        <v>80.400000000000006</v>
      </c>
      <c r="R5" s="35">
        <v>8.1</v>
      </c>
      <c r="S5" s="36">
        <f t="shared" ref="S5" si="16">IF(ISERROR(Q5/R5),"",Q5/R5)</f>
        <v>9.93</v>
      </c>
      <c r="T5" s="37">
        <f t="shared" si="0"/>
        <v>9.93</v>
      </c>
      <c r="U5" s="38"/>
      <c r="V5" s="33"/>
      <c r="W5" s="39">
        <v>44</v>
      </c>
      <c r="X5" s="39">
        <v>33</v>
      </c>
      <c r="Y5" s="39">
        <v>18</v>
      </c>
      <c r="Z5" s="35">
        <v>2</v>
      </c>
      <c r="AA5" s="40">
        <v>1</v>
      </c>
      <c r="AB5" s="41">
        <f t="shared" si="1"/>
        <v>2.5999999999999999E-2</v>
      </c>
      <c r="AC5" s="42">
        <f t="shared" si="2"/>
        <v>2500</v>
      </c>
      <c r="AD5" s="33">
        <v>3700</v>
      </c>
      <c r="AE5" s="43">
        <f t="shared" si="3"/>
        <v>1.48</v>
      </c>
      <c r="AF5" s="33" t="s">
        <v>63</v>
      </c>
      <c r="AG5" s="44">
        <v>0.42799999999999999</v>
      </c>
      <c r="AH5" s="43">
        <f t="shared" si="4"/>
        <v>4.25</v>
      </c>
      <c r="AI5" s="43">
        <f t="shared" si="5"/>
        <v>15.66</v>
      </c>
      <c r="AJ5" s="44">
        <v>0.06</v>
      </c>
      <c r="AK5" s="43">
        <f t="shared" si="6"/>
        <v>1.89</v>
      </c>
      <c r="AL5" s="44">
        <v>0.1</v>
      </c>
      <c r="AM5" s="43">
        <f t="shared" si="7"/>
        <v>3.15</v>
      </c>
      <c r="AN5" s="44">
        <v>0.1</v>
      </c>
      <c r="AO5" s="43">
        <f t="shared" si="8"/>
        <v>3.15</v>
      </c>
      <c r="AP5" s="43">
        <f t="shared" si="9"/>
        <v>0.92</v>
      </c>
      <c r="AQ5" s="33"/>
      <c r="AR5" s="44"/>
      <c r="AS5" s="43">
        <f t="shared" si="10"/>
        <v>0</v>
      </c>
      <c r="AT5" s="43">
        <f t="shared" si="11"/>
        <v>9.11</v>
      </c>
      <c r="AU5" s="43">
        <f t="shared" si="12"/>
        <v>24.77</v>
      </c>
      <c r="AV5" s="45">
        <f t="shared" si="13"/>
        <v>0.21410000000000001</v>
      </c>
      <c r="AW5" s="43">
        <f t="shared" si="14"/>
        <v>31.52</v>
      </c>
      <c r="AX5" s="43">
        <f t="shared" si="15"/>
        <v>33.1</v>
      </c>
      <c r="AY5" s="38">
        <v>64</v>
      </c>
      <c r="AZ5" s="44">
        <v>0.48280000000000001</v>
      </c>
      <c r="BA5" s="40"/>
    </row>
  </sheetData>
  <sheetProtection insertRows="0" deleteRows="0" sort="0"/>
  <protectedRanges>
    <protectedRange sqref="L2:BA211 A2:J211" name="Range1"/>
    <protectedRange sqref="K2:K209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2025-09-18T03:04:25Z</dcterms:modified>
</cp:coreProperties>
</file>