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" i="1" l="1"/>
  <c r="BF2" i="1"/>
  <c r="AZ2" i="1"/>
  <c r="AW2" i="1"/>
  <c r="AT2" i="1"/>
  <c r="AQ2" i="1"/>
  <c r="AO2" i="1"/>
  <c r="AM2" i="1"/>
  <c r="AK2" i="1"/>
  <c r="AG2" i="1"/>
  <c r="AB2" i="1"/>
  <c r="AC2" i="1" s="1"/>
  <c r="AE2" i="1" s="1"/>
  <c r="T2" i="1"/>
  <c r="S2" i="1"/>
  <c r="AH2" i="1" l="1"/>
  <c r="AI2" i="1" s="1"/>
  <c r="BA2" i="1"/>
  <c r="BB2" i="1" l="1"/>
  <c r="BH2" i="1"/>
  <c r="BC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AZ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A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B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C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F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H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I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<sst xmlns="http://schemas.openxmlformats.org/spreadsheetml/2006/main" count="73" uniqueCount="72">
  <si>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</si>
  <si>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</si>
  <si>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</si>
  <si>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</si>
  <si>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</si>
  <si>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</si>
  <si>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</si>
  <si>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</si>
  <si>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</si>
  <si>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</si>
  <si>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</si>
  <si>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</si>
  <si>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</si>
  <si>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</si>
  <si>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</si>
  <si>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</si>
  <si>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</si>
  <si>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</si>
  <si>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</si>
  <si>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</si>
  <si>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</si>
  <si>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</si>
  <si>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</si>
  <si>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</si>
  <si>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</si>
  <si>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</si>
  <si>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</si>
  <si>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</si>
  <si>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</si>
  <si>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</si>
  <si>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</si>
  <si>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</si>
  <si>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</si>
  <si>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</si>
  <si>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</si>
  <si>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</si>
  <si>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</si>
  <si>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</si>
  <si>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</si>
  <si>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</si>
  <si>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</si>
  <si>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</si>
  <si>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</si>
  <si>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</si>
  <si>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</si>
  <si>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</si>
  <si>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</si>
  <si>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</si>
  <si>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</si>
  <si>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</si>
  <si>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</si>
  <si>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</si>
  <si>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</si>
  <si>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</si>
  <si>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</si>
  <si>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</si>
  <si>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</si>
  <si>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</si>
  <si>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</si>
  <si>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</si>
  <si>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</si>
  <si>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Sleep Philosophy</t>
  </si>
  <si>
    <t>MATT PAD/TOPPER</t>
  </si>
  <si>
    <t>Waterproof Mpad</t>
  </si>
  <si>
    <r>
      <t xml:space="preserve">TOP: 135gsm 100% Polyester brushed microfiber Embossed </t>
    </r>
    <r>
      <rPr>
        <sz val="11"/>
        <color rgb="FFFF0000"/>
        <rFont val="Calibri"/>
        <family val="2"/>
      </rPr>
      <t>Diamond</t>
    </r>
    <r>
      <rPr>
        <sz val="11"/>
        <rFont val="Calibri"/>
        <family val="2"/>
      </rPr>
      <t xml:space="preserve">; 6oz/y2 poly filling +100% polyester Non-woven, </t>
    </r>
    <r>
      <rPr>
        <sz val="11"/>
        <color rgb="FFFF0000"/>
        <rFont val="Calibri"/>
        <family val="2"/>
      </rPr>
      <t>4" diamond quilting</t>
    </r>
    <r>
      <rPr>
        <sz val="11"/>
        <rFont val="Calibri"/>
        <family val="2"/>
      </rPr>
      <t>. with 25gsm TPU waterproof laminating. Skirt: 70gsm 100% polyester knitted fabric</t>
    </r>
    <phoneticPr fontId="2" type="noConversion"/>
  </si>
  <si>
    <t>white</t>
  </si>
  <si>
    <t>Piece</t>
  </si>
  <si>
    <t>Normal</t>
  </si>
  <si>
    <t>9404.90.9622</t>
  </si>
  <si>
    <r>
      <t xml:space="preserve">Embossed </t>
    </r>
    <r>
      <rPr>
        <sz val="11"/>
        <color rgb="FFFF0000"/>
        <rFont val="Calibri"/>
        <family val="2"/>
      </rPr>
      <t>Diamond</t>
    </r>
    <r>
      <rPr>
        <sz val="11"/>
        <rFont val="Calibri"/>
        <family val="2"/>
      </rPr>
      <t xml:space="preserve"> Waterproof Matt Pad</t>
    </r>
    <phoneticPr fontId="2" type="noConversion"/>
  </si>
  <si>
    <t>39x80+15”</t>
  </si>
  <si>
    <t>RS16-8467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</si>
</sst>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6" fillId="4" borderId="1" xfId="3" applyFont="1" applyFill="1" applyBorder="1"/>
    <xf numFmtId="177" fontId="0" fillId="4" borderId="1" xfId="0" applyNumberFormat="1" applyFill="1" applyBorder="1" applyAlignment="1">
      <alignment wrapText="1"/>
    </xf>
    <xf numFmtId="1" fontId="0" fillId="4" borderId="1" xfId="0" applyNumberFormat="1" applyFill="1" applyBorder="1" applyAlignment="1">
      <alignment wrapText="1"/>
    </xf>
  </cellXfs>
  <cellStyles count="7">
    <cellStyle name="Currency 2" xfId="5"/>
    <cellStyle name="Normal 2" xfId="1"/>
    <cellStyle name="Normal 2 18 2" xfId="2"/>
    <cellStyle name="Percent 2" xfId="6"/>
    <cellStyle name="常规" xfId="0" builtinId="0"/>
    <cellStyle name="常规 2" xfId="4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P%20Waterproof%20%20Stripe%20Mpad%20POE%20commit%207.1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fty upd 3.06.25"/>
      <sheetName val="twin-xl 9.04.25"/>
      <sheetName val="RS PO NOV25"/>
      <sheetName val="ValueSelection"/>
      <sheetName val="Data"/>
    </sheetNames>
    <sheetDataSet>
      <sheetData sheetId="0"/>
      <sheetData sheetId="1"/>
      <sheetData sheetId="2">
        <row r="12">
          <cell r="Q12">
            <v>4.96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"/>
  <sheetViews>
    <sheetView tabSelected="1" workbookViewId="0">
      <selection activeCell="H2" sqref="H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10.7109375" style="2" customWidth="1"/>
    <col min="6" max="6" width="7.42578125" style="2" customWidth="1"/>
    <col min="7" max="7" width="13.42578125" style="2" customWidth="1"/>
    <col min="8" max="9" width="7.42578125" style="2" customWidth="1"/>
    <col min="10" max="10" width="52.5703125" style="2" customWidth="1"/>
    <col min="11" max="11" width="9.85546875" style="2" customWidth="1"/>
    <col min="12" max="13" width="6.140625" style="2" customWidth="1"/>
    <col min="14" max="15" width="14.5703125" style="2" customWidth="1"/>
    <col min="16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9" customWidth="1"/>
    <col min="49" max="49" width="9.5703125" style="5" customWidth="1"/>
    <col min="50" max="50" width="7.7109375" style="5" customWidth="1"/>
    <col min="51" max="51" width="8.28515625" style="9" customWidth="1"/>
    <col min="52" max="52" width="9.140625" style="5" customWidth="1"/>
    <col min="53" max="53" width="9.140625" style="2" customWidth="1"/>
    <col min="54" max="55" width="9.140625" style="2"/>
    <col min="56" max="57" width="9.140625" style="5"/>
    <col min="58" max="59" width="9.140625" style="2"/>
    <col min="60" max="61" width="10.140625" style="2" bestFit="1" customWidth="1"/>
    <col min="62" max="16384" width="9.140625" style="2"/>
  </cols>
  <sheetData>
    <row r="1" spans="1:61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32" t="s">
        <v>41</v>
      </c>
      <c r="AQ1" s="29" t="s">
        <v>42</v>
      </c>
      <c r="AR1" s="23" t="s">
        <v>43</v>
      </c>
      <c r="AS1" s="30" t="s">
        <v>44</v>
      </c>
      <c r="AT1" s="29" t="s">
        <v>45</v>
      </c>
      <c r="AU1" s="12" t="s">
        <v>46</v>
      </c>
      <c r="AV1" s="30" t="s">
        <v>47</v>
      </c>
      <c r="AW1" s="29" t="s">
        <v>48</v>
      </c>
      <c r="AX1" s="12" t="s">
        <v>49</v>
      </c>
      <c r="AY1" s="30" t="s">
        <v>50</v>
      </c>
      <c r="AZ1" s="29" t="s">
        <v>51</v>
      </c>
      <c r="BA1" s="29" t="s">
        <v>52</v>
      </c>
      <c r="BB1" s="33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12" t="s">
        <v>58</v>
      </c>
      <c r="BH1" s="38" t="s">
        <v>59</v>
      </c>
      <c r="BI1" s="38" t="s">
        <v>60</v>
      </c>
    </row>
    <row r="2" spans="1:61" ht="60.75" customHeight="1" x14ac:dyDescent="0.25">
      <c r="A2" s="39">
        <v>2</v>
      </c>
      <c r="B2" s="40"/>
      <c r="C2" s="40"/>
      <c r="D2" s="40" t="s">
        <v>61</v>
      </c>
      <c r="E2" s="40"/>
      <c r="F2" s="40" t="s">
        <v>62</v>
      </c>
      <c r="G2" s="41" t="s">
        <v>69</v>
      </c>
      <c r="H2" s="41" t="s">
        <v>63</v>
      </c>
      <c r="I2" s="41" t="s">
        <v>63</v>
      </c>
      <c r="J2" s="41" t="s">
        <v>64</v>
      </c>
      <c r="K2" s="54" t="s">
        <v>70</v>
      </c>
      <c r="L2" s="41" t="s">
        <v>65</v>
      </c>
      <c r="M2" s="40"/>
      <c r="N2" s="55" t="s">
        <v>71</v>
      </c>
      <c r="O2" s="55"/>
      <c r="P2" s="40" t="s">
        <v>66</v>
      </c>
      <c r="Q2" s="42"/>
      <c r="R2" s="43">
        <v>8.1</v>
      </c>
      <c r="S2" s="44">
        <f t="shared" ref="S2" si="0">IF(ISERROR(Q2/R2),"",Q2/R2)</f>
        <v>0</v>
      </c>
      <c r="T2" s="45">
        <f>'[1]fty upd 3.06.25'!Q12</f>
        <v>4.96</v>
      </c>
      <c r="U2" s="11">
        <v>5.65</v>
      </c>
      <c r="V2" s="40" t="s">
        <v>67</v>
      </c>
      <c r="W2" s="46">
        <v>74</v>
      </c>
      <c r="X2" s="46">
        <v>45</v>
      </c>
      <c r="Y2" s="46">
        <v>58</v>
      </c>
      <c r="Z2" s="43">
        <v>5</v>
      </c>
      <c r="AA2" s="10">
        <v>8</v>
      </c>
      <c r="AB2" s="47">
        <f t="shared" ref="AB2" si="1">IF(W2="","",W2*X2*Y2/1000000)</f>
        <v>0.19314000000000001</v>
      </c>
      <c r="AC2" s="48">
        <f t="shared" ref="AC2" si="2">IF(AA2="","",65/AB2*AA2)</f>
        <v>2692.3475199337267</v>
      </c>
      <c r="AD2" s="49">
        <v>2250</v>
      </c>
      <c r="AE2" s="50">
        <f t="shared" ref="AE2" si="3">IF(ISERROR(AD2/AC2),"",AD2/AC2)</f>
        <v>0.83570192307692315</v>
      </c>
      <c r="AF2" s="40" t="s">
        <v>68</v>
      </c>
      <c r="AG2" s="51">
        <f t="shared" ref="AG2" si="4">7.3%+30%</f>
        <v>0.373</v>
      </c>
      <c r="AH2" s="50">
        <f>IF(ISERROR(T2*AG2),"",T2*AG2)</f>
        <v>1.8500799999999999</v>
      </c>
      <c r="AI2" s="50">
        <f t="shared" ref="AI2" si="5">IF(ISERROR(T2+AE2+AH2),"",T2+AE2+AH2)</f>
        <v>7.6457819230769228</v>
      </c>
      <c r="AJ2" s="52">
        <v>0.01</v>
      </c>
      <c r="AK2" s="50">
        <f t="shared" ref="AK2" si="6">IF(ISERROR(BD2*AJ2),"",BD2*AJ2)</f>
        <v>9.0500000000000011E-2</v>
      </c>
      <c r="AL2" s="52">
        <v>0</v>
      </c>
      <c r="AM2" s="50">
        <f t="shared" ref="AM2" si="7">IF(ISERROR(BD2*AL2),"",BD2*AL2)</f>
        <v>0</v>
      </c>
      <c r="AN2" s="52">
        <v>0</v>
      </c>
      <c r="AO2" s="50">
        <f t="shared" ref="AO2" si="8">IF(ISERROR(BD2*AN2),"",BD2*AN2)</f>
        <v>0</v>
      </c>
      <c r="AP2" s="52">
        <v>0</v>
      </c>
      <c r="AQ2" s="50">
        <f t="shared" ref="AQ2" si="9">IF(ISERROR(BD2*AP2),"",BD2*AP2)</f>
        <v>0</v>
      </c>
      <c r="AR2" s="40">
        <v>0</v>
      </c>
      <c r="AS2" s="52">
        <v>0</v>
      </c>
      <c r="AT2" s="50">
        <f t="shared" ref="AT2" si="10">IF(ISERROR(BD2*AS2),"",BD2*AS2)</f>
        <v>0</v>
      </c>
      <c r="AU2" s="50">
        <v>0</v>
      </c>
      <c r="AV2" s="52">
        <v>0</v>
      </c>
      <c r="AW2" s="50">
        <f t="shared" ref="AW2" si="11">IF(ISERROR(BD2*AV2),"",BD2*AV2)</f>
        <v>0</v>
      </c>
      <c r="AX2" s="50">
        <v>0</v>
      </c>
      <c r="AY2" s="52">
        <v>0</v>
      </c>
      <c r="AZ2" s="50">
        <f t="shared" ref="AZ2" si="12">IF(ISERROR(BD2*AY2),"",BD2*AY2)</f>
        <v>0</v>
      </c>
      <c r="BA2" s="50">
        <f t="shared" ref="BA2" si="13">IF(ISERROR(AK2+AM2+AO2+AT2),"",AK2+AM2+AO2+AT2)</f>
        <v>9.0500000000000011E-2</v>
      </c>
      <c r="BB2" s="50">
        <f t="shared" ref="BB2" si="14">IF(ISERROR(AI2+BA2),"",AI2+BA2)</f>
        <v>7.7362819230769224</v>
      </c>
      <c r="BC2" s="53">
        <f t="shared" ref="BC2" si="15">IF(ISERROR((BD2-BB2)/BD2),"",(BD2-BB2)/BD2)</f>
        <v>0.14516221844453903</v>
      </c>
      <c r="BD2" s="56">
        <v>9.0500000000000007</v>
      </c>
      <c r="BE2" s="11">
        <v>19.989999999999998</v>
      </c>
      <c r="BF2" s="53">
        <f t="shared" ref="BF2" si="16">IF(ISERROR((BE2-BD2)/BE2),"",(BE2-BD2)/BE2)</f>
        <v>0.54727363681840913</v>
      </c>
      <c r="BG2" s="57">
        <v>0</v>
      </c>
      <c r="BH2" s="50">
        <f t="shared" ref="BH2" si="17">IF(ISERROR(BB2*BG2),"",BB2*BG2)</f>
        <v>0</v>
      </c>
      <c r="BI2" s="50">
        <f t="shared" ref="BI2" si="18">IF(ISERROR(BD2*BG2),"",BD2*BG2)</f>
        <v>0</v>
      </c>
    </row>
  </sheetData>
  <sheetProtection insertRows="0" deleteRows="0" sort="0"/>
  <protectedRanges>
    <protectedRange sqref="AX1 A2:BC2 A3:AZ241 BE2:BG2 AP1:AQ1 AU1" name="Range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P2</xm:sqref>
        </x14:dataValidation>
        <x14:dataValidation type="list" allowBlank="1" showInputMessage="1" showErrorMessage="1">
          <x14:formula1>
            <xm:f>[1]Data!#REF!</xm:f>
          </x14:formula1>
          <xm:sqref>V2</xm:sqref>
        </x14:dataValidation>
        <x14:dataValidation type="list" allowBlank="1" showInputMessage="1" showErrorMessage="1">
          <x14:formula1>
            <xm:f>[1]ValueSelection!#REF!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2025-09-05T07:54:06Z</dcterms:created>
  <dcterms:modified xsi:type="dcterms:W3CDTF">2025-09-05T07:55:37Z</dcterms:modified>
</cp:coreProperties>
</file>